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\2. Calculations\E-O-I\"/>
    </mc:Choice>
  </mc:AlternateContent>
  <xr:revisionPtr revIDLastSave="0" documentId="13_ncr:1_{004F6F8B-7493-4EC8-A6EF-0FE26D1D9D55}" xr6:coauthVersionLast="47" xr6:coauthVersionMax="47" xr10:uidLastSave="{00000000-0000-0000-0000-000000000000}"/>
  <bookViews>
    <workbookView xWindow="-19290" yWindow="1095" windowWidth="19215" windowHeight="17415" tabRatio="862" xr2:uid="{376C6EA8-AA47-4898-9067-CDDA9A3ECA29}"/>
  </bookViews>
  <sheets>
    <sheet name="Unit1Path" sheetId="32" r:id="rId1"/>
    <sheet name="FILEPATH" sheetId="29" r:id="rId2"/>
    <sheet name="CAP+GOAL" sheetId="31" r:id="rId3"/>
    <sheet name="EffortOutcomesAG1_1DayShiftIMP" sheetId="2" r:id="rId4"/>
    <sheet name="InefficienciesAG1_1DayShiftALL " sheetId="23" r:id="rId5"/>
    <sheet name="InefficienciesAG1_1DayShiftAB" sheetId="26" r:id="rId6"/>
    <sheet name="EffortOutcomesAG1_1DayShiftAB (" sheetId="27" r:id="rId7"/>
    <sheet name="3Pool-AB-AG1.1" sheetId="7" r:id="rId8"/>
    <sheet name="3Pool-EF-AG1.1" sheetId="9" r:id="rId9"/>
    <sheet name="3Pool-IN-AG1.1" sheetId="10" r:id="rId10"/>
    <sheet name="InefficienciesAG1_1Level3210" sheetId="16" r:id="rId11"/>
  </sheets>
  <externalReferences>
    <externalReference r:id="rId12"/>
    <externalReference r:id="rId13"/>
  </externalReferences>
  <definedNames>
    <definedName name="a">#REF!</definedName>
    <definedName name="ABCap" localSheetId="1">#REF!</definedName>
    <definedName name="ABCap" localSheetId="0">#REF!</definedName>
    <definedName name="ABCap">'CAP+GOAL'!$F$14</definedName>
    <definedName name="ABGoal" localSheetId="1">#REF!</definedName>
    <definedName name="ABGoal" localSheetId="0">#REF!</definedName>
    <definedName name="ABGoal">'CAP+GOAL'!$F$11</definedName>
    <definedName name="b">#REF!</definedName>
    <definedName name="c_">#REF!</definedName>
    <definedName name="Client" localSheetId="1">FILEPATH!$B$14</definedName>
    <definedName name="Client" localSheetId="0">Unit1Path!$B$19</definedName>
    <definedName name="Client">#REF!</definedName>
    <definedName name="Contractor_Margin" localSheetId="0">#REF!</definedName>
    <definedName name="Contractor_Margin">#REF!</definedName>
    <definedName name="Date" localSheetId="1">#REF!</definedName>
    <definedName name="Date">#REF!</definedName>
    <definedName name="Directory" localSheetId="1">#REF!</definedName>
    <definedName name="Directory">#REF!</definedName>
    <definedName name="EFCap" localSheetId="1">#REF!</definedName>
    <definedName name="EFCap" localSheetId="0">#REF!</definedName>
    <definedName name="EFCap">'CAP+GOAL'!$F$15</definedName>
    <definedName name="EFGoal" localSheetId="1">#REF!</definedName>
    <definedName name="EFGoal" localSheetId="0">#REF!</definedName>
    <definedName name="EFGoal">'CAP+GOAL'!$F$12</definedName>
    <definedName name="ExternalData_1" localSheetId="7" hidden="1">'3Pool-AB-AG1.1'!$AY$1:$BN$253</definedName>
    <definedName name="ExternalData_1" localSheetId="8" hidden="1">'3Pool-EF-AG1.1'!$AY$1:$BN$253</definedName>
    <definedName name="ExternalData_1" localSheetId="9" hidden="1">'3Pool-IN-AG1.1'!$AY$1:$BT$253</definedName>
    <definedName name="ExternalData_1" localSheetId="3" hidden="1">EffortOutcomesAG1_1DayShiftIMP!$A$1:$V$253</definedName>
    <definedName name="ExternalData_1" localSheetId="0" hidden="1">Unit1Path!$A$3:$B$10</definedName>
    <definedName name="ExternalData_2" localSheetId="5" hidden="1">InefficienciesAG1_1DayShiftAB!$A$1:$AC$253</definedName>
    <definedName name="ExternalData_2" localSheetId="4" hidden="1">'InefficienciesAG1_1DayShiftALL '!$A$1:$CE$253</definedName>
    <definedName name="ExternalData_4" localSheetId="10" hidden="1">InefficienciesAG1_1Level3210!$A$1:$CE$382</definedName>
    <definedName name="Facility">#REF!</definedName>
    <definedName name="FilePathUrl">Unit1Path!$B$1</definedName>
    <definedName name="FTE" localSheetId="1">#REF!</definedName>
    <definedName name="FTE">#REF!</definedName>
    <definedName name="HRS" localSheetId="1">#REF!</definedName>
    <definedName name="HRS">#REF!</definedName>
    <definedName name="INCap" localSheetId="1">#REF!</definedName>
    <definedName name="INCap" localSheetId="0">#REF!</definedName>
    <definedName name="INCap">'CAP+GOAL'!$F$16</definedName>
    <definedName name="INGoal" localSheetId="1">#REF!</definedName>
    <definedName name="INGoal" localSheetId="0">#REF!</definedName>
    <definedName name="INGoal">'CAP+GOAL'!$F$13</definedName>
    <definedName name="KSa">#REF!</definedName>
    <definedName name="KSb">#REF!</definedName>
    <definedName name="KSc">#REF!</definedName>
    <definedName name="Ksmag">#REF!</definedName>
    <definedName name="KTa">#REF!</definedName>
    <definedName name="KTb">#REF!</definedName>
    <definedName name="KTc">#REF!</definedName>
    <definedName name="KTmag">#REF!</definedName>
    <definedName name="Kx">#REF!</definedName>
    <definedName name="Ky">#REF!</definedName>
    <definedName name="Kz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1">FILEPATH!$B$18</definedName>
    <definedName name="Location" localSheetId="0">Unit1Path!#REF!</definedName>
    <definedName name="Location">#REF!</definedName>
    <definedName name="MAIT_date_adjusted_for_example" localSheetId="1">#REF!</definedName>
    <definedName name="MAIT_date_adjusted_for_example">#REF!</definedName>
    <definedName name="Max_HRS">#REF!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Unit1Path!$B$40</definedName>
    <definedName name="Role">#REF!</definedName>
    <definedName name="ROLE_TITLE" localSheetId="1">#REF!</definedName>
    <definedName name="ROLE_TITLE">#REF!</definedName>
    <definedName name="Scale">#REF!</definedName>
    <definedName name="Type" localSheetId="1">#REF!</definedName>
    <definedName name="Type">#REF!</definedName>
    <definedName name="UNIT">#REF!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2" l="1" a="1"/>
  <c r="B1" i="32" s="1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G16" i="10" s="1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G32" i="10" s="1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G48" i="10" s="1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G64" i="10" s="1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G80" i="10" s="1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G96" i="10" s="1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G112" i="10" s="1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G128" i="10" s="1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G144" i="10" s="1"/>
  <c r="M144" i="10" s="1"/>
  <c r="AH144" i="10" s="1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G160" i="10" s="1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G176" i="10" s="1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G192" i="10" s="1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G208" i="10" s="1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G224" i="10" s="1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G240" i="10" s="1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D2" i="10"/>
  <c r="D3" i="10"/>
  <c r="D4" i="10"/>
  <c r="D5" i="10"/>
  <c r="D6" i="10"/>
  <c r="D7" i="10"/>
  <c r="D8" i="10"/>
  <c r="G8" i="10" s="1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G24" i="10" s="1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G40" i="10" s="1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G56" i="10" s="1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G72" i="10" s="1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G88" i="10" s="1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G104" i="10" s="1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G120" i="10" s="1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G136" i="10" s="1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G152" i="10" s="1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G168" i="10" s="1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G184" i="10" s="1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G200" i="10" s="1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G216" i="10" s="1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G232" i="10" s="1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G248" i="10" s="1"/>
  <c r="D249" i="10"/>
  <c r="D250" i="10"/>
  <c r="D251" i="10"/>
  <c r="D252" i="10"/>
  <c r="D253" i="10"/>
  <c r="E2" i="10"/>
  <c r="E3" i="10"/>
  <c r="E4" i="10"/>
  <c r="E5" i="10"/>
  <c r="E6" i="10"/>
  <c r="E7" i="10"/>
  <c r="E8" i="10"/>
  <c r="E9" i="10"/>
  <c r="E10" i="10"/>
  <c r="E11" i="10"/>
  <c r="E12" i="10"/>
  <c r="G12" i="10" s="1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G28" i="10" s="1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G44" i="10" s="1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G60" i="10" s="1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G76" i="10" s="1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G92" i="10" s="1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G108" i="10" s="1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G124" i="10" s="1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G140" i="10" s="1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G156" i="10" s="1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G172" i="10" s="1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G188" i="10" s="1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G204" i="10" s="1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G220" i="10" s="1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G236" i="10" s="1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G252" i="10" s="1"/>
  <c r="E253" i="10"/>
  <c r="F2" i="10"/>
  <c r="F3" i="10"/>
  <c r="F4" i="10"/>
  <c r="F5" i="10"/>
  <c r="F6" i="10"/>
  <c r="G6" i="10" s="1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G22" i="10" s="1"/>
  <c r="H22" i="10" s="1"/>
  <c r="AC22" i="10" s="1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G38" i="10" s="1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G54" i="10" s="1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G70" i="10" s="1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G86" i="10" s="1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G102" i="10" s="1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G118" i="10" s="1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G134" i="10" s="1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G150" i="10" s="1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G166" i="10" s="1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G182" i="10" s="1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G198" i="10" s="1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G214" i="10" s="1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G230" i="10" s="1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G246" i="10" s="1"/>
  <c r="F247" i="10"/>
  <c r="F248" i="10"/>
  <c r="F249" i="10"/>
  <c r="F250" i="10"/>
  <c r="F251" i="10"/>
  <c r="F252" i="10"/>
  <c r="F253" i="10"/>
  <c r="G2" i="10"/>
  <c r="G3" i="10"/>
  <c r="G4" i="10"/>
  <c r="M4" i="10" s="1"/>
  <c r="AH4" i="10" s="1"/>
  <c r="G5" i="10"/>
  <c r="G7" i="10"/>
  <c r="G9" i="10"/>
  <c r="G10" i="10"/>
  <c r="H10" i="10" s="1"/>
  <c r="AC10" i="10" s="1"/>
  <c r="G11" i="10"/>
  <c r="G13" i="10"/>
  <c r="G14" i="10"/>
  <c r="G15" i="10"/>
  <c r="G17" i="10"/>
  <c r="G18" i="10"/>
  <c r="G19" i="10"/>
  <c r="G20" i="10"/>
  <c r="M20" i="10" s="1"/>
  <c r="AH20" i="10" s="1"/>
  <c r="G21" i="10"/>
  <c r="G23" i="10"/>
  <c r="G25" i="10"/>
  <c r="G26" i="10"/>
  <c r="H26" i="10" s="1"/>
  <c r="AC26" i="10" s="1"/>
  <c r="G27" i="10"/>
  <c r="G29" i="10"/>
  <c r="G30" i="10"/>
  <c r="G31" i="10"/>
  <c r="G33" i="10"/>
  <c r="G34" i="10"/>
  <c r="G35" i="10"/>
  <c r="G36" i="10"/>
  <c r="H36" i="10" s="1"/>
  <c r="AC36" i="10" s="1"/>
  <c r="G37" i="10"/>
  <c r="G39" i="10"/>
  <c r="G41" i="10"/>
  <c r="G42" i="10"/>
  <c r="H42" i="10" s="1"/>
  <c r="AC42" i="10" s="1"/>
  <c r="G43" i="10"/>
  <c r="G45" i="10"/>
  <c r="G46" i="10"/>
  <c r="G47" i="10"/>
  <c r="G49" i="10"/>
  <c r="H49" i="10" s="1"/>
  <c r="AC49" i="10" s="1"/>
  <c r="G50" i="10"/>
  <c r="G51" i="10"/>
  <c r="G52" i="10"/>
  <c r="H52" i="10" s="1"/>
  <c r="AC52" i="10" s="1"/>
  <c r="G53" i="10"/>
  <c r="G55" i="10"/>
  <c r="G57" i="10"/>
  <c r="G58" i="10"/>
  <c r="G59" i="10"/>
  <c r="H59" i="10" s="1"/>
  <c r="AC59" i="10" s="1"/>
  <c r="G61" i="10"/>
  <c r="G62" i="10"/>
  <c r="G63" i="10"/>
  <c r="G65" i="10"/>
  <c r="H65" i="10" s="1"/>
  <c r="AC65" i="10" s="1"/>
  <c r="G66" i="10"/>
  <c r="G67" i="10"/>
  <c r="G68" i="10"/>
  <c r="H68" i="10" s="1"/>
  <c r="AC68" i="10" s="1"/>
  <c r="G69" i="10"/>
  <c r="G71" i="10"/>
  <c r="G73" i="10"/>
  <c r="G74" i="10"/>
  <c r="G75" i="10"/>
  <c r="G77" i="10"/>
  <c r="G78" i="10"/>
  <c r="G79" i="10"/>
  <c r="G81" i="10"/>
  <c r="H81" i="10" s="1"/>
  <c r="AC81" i="10" s="1"/>
  <c r="G82" i="10"/>
  <c r="G83" i="10"/>
  <c r="G84" i="10"/>
  <c r="H84" i="10" s="1"/>
  <c r="AC84" i="10" s="1"/>
  <c r="G85" i="10"/>
  <c r="G87" i="10"/>
  <c r="G89" i="10"/>
  <c r="G90" i="10"/>
  <c r="G91" i="10"/>
  <c r="G93" i="10"/>
  <c r="G94" i="10"/>
  <c r="G95" i="10"/>
  <c r="G97" i="10"/>
  <c r="H97" i="10" s="1"/>
  <c r="AC97" i="10" s="1"/>
  <c r="G98" i="10"/>
  <c r="G99" i="10"/>
  <c r="G100" i="10"/>
  <c r="H100" i="10" s="1"/>
  <c r="AC100" i="10" s="1"/>
  <c r="G101" i="10"/>
  <c r="G103" i="10"/>
  <c r="G105" i="10"/>
  <c r="G106" i="10"/>
  <c r="G107" i="10"/>
  <c r="G109" i="10"/>
  <c r="G110" i="10"/>
  <c r="G111" i="10"/>
  <c r="G113" i="10"/>
  <c r="H113" i="10" s="1"/>
  <c r="AC113" i="10" s="1"/>
  <c r="G114" i="10"/>
  <c r="G115" i="10"/>
  <c r="G116" i="10"/>
  <c r="H116" i="10" s="1"/>
  <c r="AC116" i="10" s="1"/>
  <c r="G117" i="10"/>
  <c r="G119" i="10"/>
  <c r="G121" i="10"/>
  <c r="G122" i="10"/>
  <c r="G123" i="10"/>
  <c r="G125" i="10"/>
  <c r="G126" i="10"/>
  <c r="G127" i="10"/>
  <c r="G129" i="10"/>
  <c r="H129" i="10" s="1"/>
  <c r="AC129" i="10" s="1"/>
  <c r="G130" i="10"/>
  <c r="G131" i="10"/>
  <c r="G132" i="10"/>
  <c r="H132" i="10" s="1"/>
  <c r="AC132" i="10" s="1"/>
  <c r="G133" i="10"/>
  <c r="G135" i="10"/>
  <c r="G137" i="10"/>
  <c r="G138" i="10"/>
  <c r="G139" i="10"/>
  <c r="G141" i="10"/>
  <c r="G142" i="10"/>
  <c r="G143" i="10"/>
  <c r="G145" i="10"/>
  <c r="G146" i="10"/>
  <c r="G147" i="10"/>
  <c r="G148" i="10"/>
  <c r="G149" i="10"/>
  <c r="G151" i="10"/>
  <c r="G153" i="10"/>
  <c r="G154" i="10"/>
  <c r="G155" i="10"/>
  <c r="G157" i="10"/>
  <c r="G158" i="10"/>
  <c r="G159" i="10"/>
  <c r="G161" i="10"/>
  <c r="G162" i="10"/>
  <c r="G163" i="10"/>
  <c r="G164" i="10"/>
  <c r="G165" i="10"/>
  <c r="G167" i="10"/>
  <c r="G169" i="10"/>
  <c r="G170" i="10"/>
  <c r="G171" i="10"/>
  <c r="G173" i="10"/>
  <c r="G174" i="10"/>
  <c r="G175" i="10"/>
  <c r="G177" i="10"/>
  <c r="G178" i="10"/>
  <c r="G179" i="10"/>
  <c r="G180" i="10"/>
  <c r="G181" i="10"/>
  <c r="G183" i="10"/>
  <c r="G185" i="10"/>
  <c r="G186" i="10"/>
  <c r="G187" i="10"/>
  <c r="G189" i="10"/>
  <c r="G190" i="10"/>
  <c r="G191" i="10"/>
  <c r="G193" i="10"/>
  <c r="G194" i="10"/>
  <c r="G195" i="10"/>
  <c r="G196" i="10"/>
  <c r="G197" i="10"/>
  <c r="G199" i="10"/>
  <c r="G201" i="10"/>
  <c r="G202" i="10"/>
  <c r="G203" i="10"/>
  <c r="G205" i="10"/>
  <c r="G206" i="10"/>
  <c r="G207" i="10"/>
  <c r="G209" i="10"/>
  <c r="G210" i="10"/>
  <c r="G211" i="10"/>
  <c r="G212" i="10"/>
  <c r="G213" i="10"/>
  <c r="G215" i="10"/>
  <c r="G217" i="10"/>
  <c r="G218" i="10"/>
  <c r="G219" i="10"/>
  <c r="G221" i="10"/>
  <c r="G222" i="10"/>
  <c r="G223" i="10"/>
  <c r="G225" i="10"/>
  <c r="G226" i="10"/>
  <c r="G227" i="10"/>
  <c r="G228" i="10"/>
  <c r="G229" i="10"/>
  <c r="G231" i="10"/>
  <c r="G233" i="10"/>
  <c r="G234" i="10"/>
  <c r="G235" i="10"/>
  <c r="G237" i="10"/>
  <c r="G238" i="10"/>
  <c r="G239" i="10"/>
  <c r="G241" i="10"/>
  <c r="G242" i="10"/>
  <c r="G243" i="10"/>
  <c r="G244" i="10"/>
  <c r="G245" i="10"/>
  <c r="G247" i="10"/>
  <c r="G249" i="10"/>
  <c r="G250" i="10"/>
  <c r="G251" i="10"/>
  <c r="G253" i="10"/>
  <c r="H2" i="10"/>
  <c r="AC2" i="10" s="1"/>
  <c r="H3" i="10"/>
  <c r="AC3" i="10" s="1"/>
  <c r="H5" i="10"/>
  <c r="AC5" i="10" s="1"/>
  <c r="H7" i="10"/>
  <c r="AC7" i="10" s="1"/>
  <c r="H9" i="10"/>
  <c r="AC9" i="10" s="1"/>
  <c r="H11" i="10"/>
  <c r="AC11" i="10" s="1"/>
  <c r="H13" i="10"/>
  <c r="AC13" i="10" s="1"/>
  <c r="H14" i="10"/>
  <c r="AC14" i="10" s="1"/>
  <c r="H15" i="10"/>
  <c r="AC15" i="10" s="1"/>
  <c r="H17" i="10"/>
  <c r="AC17" i="10" s="1"/>
  <c r="H18" i="10"/>
  <c r="AC18" i="10" s="1"/>
  <c r="H19" i="10"/>
  <c r="AC19" i="10" s="1"/>
  <c r="H21" i="10"/>
  <c r="AC21" i="10" s="1"/>
  <c r="H23" i="10"/>
  <c r="AC23" i="10" s="1"/>
  <c r="H25" i="10"/>
  <c r="AC25" i="10" s="1"/>
  <c r="H27" i="10"/>
  <c r="AC27" i="10" s="1"/>
  <c r="H29" i="10"/>
  <c r="AC29" i="10" s="1"/>
  <c r="H30" i="10"/>
  <c r="AC30" i="10" s="1"/>
  <c r="H31" i="10"/>
  <c r="AC31" i="10" s="1"/>
  <c r="H33" i="10"/>
  <c r="AC33" i="10" s="1"/>
  <c r="H34" i="10"/>
  <c r="AC34" i="10" s="1"/>
  <c r="H35" i="10"/>
  <c r="AC35" i="10" s="1"/>
  <c r="H37" i="10"/>
  <c r="AC37" i="10" s="1"/>
  <c r="H39" i="10"/>
  <c r="AC39" i="10" s="1"/>
  <c r="H41" i="10"/>
  <c r="AC41" i="10" s="1"/>
  <c r="H43" i="10"/>
  <c r="AC43" i="10" s="1"/>
  <c r="H46" i="10"/>
  <c r="AC46" i="10" s="1"/>
  <c r="H47" i="10"/>
  <c r="AC47" i="10" s="1"/>
  <c r="H50" i="10"/>
  <c r="AC50" i="10" s="1"/>
  <c r="H51" i="10"/>
  <c r="AC51" i="10" s="1"/>
  <c r="H53" i="10"/>
  <c r="AC53" i="10" s="1"/>
  <c r="H55" i="10"/>
  <c r="AC55" i="10" s="1"/>
  <c r="H57" i="10"/>
  <c r="AC57" i="10" s="1"/>
  <c r="H58" i="10"/>
  <c r="AC58" i="10" s="1"/>
  <c r="H61" i="10"/>
  <c r="AC61" i="10" s="1"/>
  <c r="H62" i="10"/>
  <c r="AC62" i="10" s="1"/>
  <c r="H63" i="10"/>
  <c r="AC63" i="10" s="1"/>
  <c r="H66" i="10"/>
  <c r="AC66" i="10" s="1"/>
  <c r="H67" i="10"/>
  <c r="AC67" i="10" s="1"/>
  <c r="H69" i="10"/>
  <c r="AC69" i="10" s="1"/>
  <c r="H71" i="10"/>
  <c r="AC71" i="10" s="1"/>
  <c r="H73" i="10"/>
  <c r="AC73" i="10" s="1"/>
  <c r="H74" i="10"/>
  <c r="AC74" i="10" s="1"/>
  <c r="H75" i="10"/>
  <c r="AC75" i="10" s="1"/>
  <c r="H77" i="10"/>
  <c r="AC77" i="10" s="1"/>
  <c r="H78" i="10"/>
  <c r="AC78" i="10" s="1"/>
  <c r="H79" i="10"/>
  <c r="AC79" i="10" s="1"/>
  <c r="H82" i="10"/>
  <c r="AC82" i="10" s="1"/>
  <c r="H83" i="10"/>
  <c r="AC83" i="10" s="1"/>
  <c r="H85" i="10"/>
  <c r="AC85" i="10" s="1"/>
  <c r="H87" i="10"/>
  <c r="AC87" i="10" s="1"/>
  <c r="H89" i="10"/>
  <c r="AC89" i="10" s="1"/>
  <c r="H90" i="10"/>
  <c r="AC90" i="10" s="1"/>
  <c r="H91" i="10"/>
  <c r="AC91" i="10" s="1"/>
  <c r="H93" i="10"/>
  <c r="AC93" i="10" s="1"/>
  <c r="H94" i="10"/>
  <c r="AC94" i="10" s="1"/>
  <c r="H95" i="10"/>
  <c r="AC95" i="10" s="1"/>
  <c r="H98" i="10"/>
  <c r="AC98" i="10" s="1"/>
  <c r="H99" i="10"/>
  <c r="AC99" i="10" s="1"/>
  <c r="H101" i="10"/>
  <c r="AC101" i="10" s="1"/>
  <c r="H103" i="10"/>
  <c r="AC103" i="10" s="1"/>
  <c r="H105" i="10"/>
  <c r="AC105" i="10" s="1"/>
  <c r="H106" i="10"/>
  <c r="AC106" i="10" s="1"/>
  <c r="H107" i="10"/>
  <c r="AC107" i="10" s="1"/>
  <c r="H109" i="10"/>
  <c r="AC109" i="10" s="1"/>
  <c r="H110" i="10"/>
  <c r="AC110" i="10" s="1"/>
  <c r="H111" i="10"/>
  <c r="AC111" i="10" s="1"/>
  <c r="H114" i="10"/>
  <c r="AC114" i="10" s="1"/>
  <c r="H115" i="10"/>
  <c r="AC115" i="10" s="1"/>
  <c r="H117" i="10"/>
  <c r="AC117" i="10" s="1"/>
  <c r="H119" i="10"/>
  <c r="AC119" i="10" s="1"/>
  <c r="H121" i="10"/>
  <c r="AC121" i="10" s="1"/>
  <c r="H122" i="10"/>
  <c r="AC122" i="10" s="1"/>
  <c r="H123" i="10"/>
  <c r="AC123" i="10" s="1"/>
  <c r="H125" i="10"/>
  <c r="AC125" i="10" s="1"/>
  <c r="H126" i="10"/>
  <c r="AC126" i="10" s="1"/>
  <c r="H127" i="10"/>
  <c r="AC127" i="10" s="1"/>
  <c r="H130" i="10"/>
  <c r="AC130" i="10" s="1"/>
  <c r="H131" i="10"/>
  <c r="AC131" i="10" s="1"/>
  <c r="H133" i="10"/>
  <c r="AC133" i="10" s="1"/>
  <c r="H135" i="10"/>
  <c r="AC135" i="10" s="1"/>
  <c r="H137" i="10"/>
  <c r="AC137" i="10" s="1"/>
  <c r="H138" i="10"/>
  <c r="AC138" i="10" s="1"/>
  <c r="H139" i="10"/>
  <c r="AC139" i="10" s="1"/>
  <c r="M2" i="10"/>
  <c r="AH2" i="10" s="1"/>
  <c r="M5" i="10"/>
  <c r="AH5" i="10" s="1"/>
  <c r="M9" i="10"/>
  <c r="AH9" i="10" s="1"/>
  <c r="M11" i="10"/>
  <c r="AH11" i="10" s="1"/>
  <c r="M14" i="10"/>
  <c r="AH14" i="10" s="1"/>
  <c r="M15" i="10"/>
  <c r="AH15" i="10" s="1"/>
  <c r="M17" i="10"/>
  <c r="AH17" i="10" s="1"/>
  <c r="M19" i="10"/>
  <c r="AH19" i="10" s="1"/>
  <c r="M21" i="10"/>
  <c r="AH21" i="10" s="1"/>
  <c r="M23" i="10"/>
  <c r="AH23" i="10" s="1"/>
  <c r="M25" i="10"/>
  <c r="AH25" i="10" s="1"/>
  <c r="M27" i="10"/>
  <c r="AH27" i="10" s="1"/>
  <c r="M30" i="10"/>
  <c r="AH30" i="10" s="1"/>
  <c r="M31" i="10"/>
  <c r="AH31" i="10" s="1"/>
  <c r="M33" i="10"/>
  <c r="AH33" i="10" s="1"/>
  <c r="M35" i="10"/>
  <c r="AH35" i="10" s="1"/>
  <c r="M39" i="10"/>
  <c r="AH39" i="10" s="1"/>
  <c r="M41" i="10"/>
  <c r="AH41" i="10" s="1"/>
  <c r="M42" i="10"/>
  <c r="AH42" i="10" s="1"/>
  <c r="M43" i="10"/>
  <c r="AH43" i="10" s="1"/>
  <c r="M45" i="10"/>
  <c r="AH45" i="10" s="1"/>
  <c r="M46" i="10"/>
  <c r="AH46" i="10" s="1"/>
  <c r="M47" i="10"/>
  <c r="AH47" i="10" s="1"/>
  <c r="M49" i="10"/>
  <c r="AH49" i="10" s="1"/>
  <c r="M50" i="10"/>
  <c r="AH50" i="10" s="1"/>
  <c r="M51" i="10"/>
  <c r="AH51" i="10" s="1"/>
  <c r="M53" i="10"/>
  <c r="AH53" i="10" s="1"/>
  <c r="M55" i="10"/>
  <c r="AH55" i="10" s="1"/>
  <c r="M57" i="10"/>
  <c r="AH57" i="10" s="1"/>
  <c r="M58" i="10"/>
  <c r="AH58" i="10" s="1"/>
  <c r="M59" i="10"/>
  <c r="AH59" i="10" s="1"/>
  <c r="M61" i="10"/>
  <c r="AH61" i="10" s="1"/>
  <c r="M62" i="10"/>
  <c r="AH62" i="10" s="1"/>
  <c r="M63" i="10"/>
  <c r="AH63" i="10" s="1"/>
  <c r="M65" i="10"/>
  <c r="AH65" i="10" s="1"/>
  <c r="M66" i="10"/>
  <c r="AH66" i="10" s="1"/>
  <c r="M67" i="10"/>
  <c r="AH67" i="10" s="1"/>
  <c r="M69" i="10"/>
  <c r="AH69" i="10" s="1"/>
  <c r="M71" i="10"/>
  <c r="AH71" i="10" s="1"/>
  <c r="M73" i="10"/>
  <c r="AH73" i="10" s="1"/>
  <c r="M74" i="10"/>
  <c r="AH74" i="10" s="1"/>
  <c r="M75" i="10"/>
  <c r="AH75" i="10" s="1"/>
  <c r="M77" i="10"/>
  <c r="AH77" i="10" s="1"/>
  <c r="M78" i="10"/>
  <c r="AH78" i="10" s="1"/>
  <c r="M79" i="10"/>
  <c r="AH79" i="10" s="1"/>
  <c r="M81" i="10"/>
  <c r="AH81" i="10" s="1"/>
  <c r="M82" i="10"/>
  <c r="AH82" i="10" s="1"/>
  <c r="M83" i="10"/>
  <c r="AH83" i="10" s="1"/>
  <c r="M85" i="10"/>
  <c r="AH85" i="10" s="1"/>
  <c r="M87" i="10"/>
  <c r="AH87" i="10" s="1"/>
  <c r="M89" i="10"/>
  <c r="AH89" i="10" s="1"/>
  <c r="M90" i="10"/>
  <c r="AH90" i="10" s="1"/>
  <c r="M91" i="10"/>
  <c r="AH91" i="10" s="1"/>
  <c r="M93" i="10"/>
  <c r="AH93" i="10" s="1"/>
  <c r="M94" i="10"/>
  <c r="AH94" i="10" s="1"/>
  <c r="M95" i="10"/>
  <c r="AH95" i="10" s="1"/>
  <c r="M97" i="10"/>
  <c r="AH97" i="10" s="1"/>
  <c r="M98" i="10"/>
  <c r="AH98" i="10" s="1"/>
  <c r="M99" i="10"/>
  <c r="AH99" i="10" s="1"/>
  <c r="M101" i="10"/>
  <c r="AH101" i="10" s="1"/>
  <c r="M103" i="10"/>
  <c r="AH103" i="10" s="1"/>
  <c r="M105" i="10"/>
  <c r="AH105" i="10" s="1"/>
  <c r="M106" i="10"/>
  <c r="AH106" i="10" s="1"/>
  <c r="M107" i="10"/>
  <c r="AH107" i="10" s="1"/>
  <c r="M109" i="10"/>
  <c r="AH109" i="10" s="1"/>
  <c r="M110" i="10"/>
  <c r="AH110" i="10" s="1"/>
  <c r="M111" i="10"/>
  <c r="AH111" i="10" s="1"/>
  <c r="M113" i="10"/>
  <c r="AH113" i="10" s="1"/>
  <c r="M114" i="10"/>
  <c r="AH114" i="10" s="1"/>
  <c r="M115" i="10"/>
  <c r="AH115" i="10" s="1"/>
  <c r="M117" i="10"/>
  <c r="AH117" i="10" s="1"/>
  <c r="M119" i="10"/>
  <c r="AH119" i="10" s="1"/>
  <c r="M121" i="10"/>
  <c r="AH121" i="10" s="1"/>
  <c r="M122" i="10"/>
  <c r="AH122" i="10" s="1"/>
  <c r="M123" i="10"/>
  <c r="AH123" i="10" s="1"/>
  <c r="M125" i="10"/>
  <c r="AH125" i="10" s="1"/>
  <c r="M126" i="10"/>
  <c r="AH126" i="10" s="1"/>
  <c r="M127" i="10"/>
  <c r="AH127" i="10" s="1"/>
  <c r="M129" i="10"/>
  <c r="AH129" i="10" s="1"/>
  <c r="M130" i="10"/>
  <c r="AH130" i="10" s="1"/>
  <c r="M131" i="10"/>
  <c r="AH131" i="10" s="1"/>
  <c r="M133" i="10"/>
  <c r="AH133" i="10" s="1"/>
  <c r="M135" i="10"/>
  <c r="AH135" i="10" s="1"/>
  <c r="M137" i="10"/>
  <c r="AH137" i="10" s="1"/>
  <c r="M138" i="10"/>
  <c r="AH138" i="10" s="1"/>
  <c r="M139" i="10"/>
  <c r="AH139" i="10" s="1"/>
  <c r="M141" i="10"/>
  <c r="AH141" i="10" s="1"/>
  <c r="M142" i="10"/>
  <c r="AH142" i="10" s="1"/>
  <c r="M143" i="10"/>
  <c r="AH143" i="10" s="1"/>
  <c r="M145" i="10"/>
  <c r="AH145" i="10" s="1"/>
  <c r="M146" i="10"/>
  <c r="AH146" i="10" s="1"/>
  <c r="X2" i="10"/>
  <c r="AS2" i="10" s="1"/>
  <c r="X3" i="10"/>
  <c r="AS3" i="10" s="1"/>
  <c r="X4" i="10"/>
  <c r="AS4" i="10" s="1"/>
  <c r="X5" i="10"/>
  <c r="AS5" i="10" s="1"/>
  <c r="X6" i="10"/>
  <c r="AS6" i="10" s="1"/>
  <c r="X7" i="10"/>
  <c r="AS7" i="10" s="1"/>
  <c r="X8" i="10"/>
  <c r="AS8" i="10" s="1"/>
  <c r="X9" i="10"/>
  <c r="AS9" i="10" s="1"/>
  <c r="X10" i="10"/>
  <c r="AS10" i="10" s="1"/>
  <c r="X11" i="10"/>
  <c r="AS11" i="10" s="1"/>
  <c r="X12" i="10"/>
  <c r="AS12" i="10" s="1"/>
  <c r="X13" i="10"/>
  <c r="AS13" i="10" s="1"/>
  <c r="X14" i="10"/>
  <c r="AS14" i="10" s="1"/>
  <c r="X15" i="10"/>
  <c r="AS15" i="10" s="1"/>
  <c r="X16" i="10"/>
  <c r="AS16" i="10" s="1"/>
  <c r="X17" i="10"/>
  <c r="AS17" i="10" s="1"/>
  <c r="X18" i="10"/>
  <c r="AS18" i="10" s="1"/>
  <c r="X19" i="10"/>
  <c r="AS19" i="10" s="1"/>
  <c r="X20" i="10"/>
  <c r="AS20" i="10" s="1"/>
  <c r="X21" i="10"/>
  <c r="AS21" i="10" s="1"/>
  <c r="X22" i="10"/>
  <c r="AS22" i="10" s="1"/>
  <c r="X23" i="10"/>
  <c r="AS23" i="10" s="1"/>
  <c r="X24" i="10"/>
  <c r="AS24" i="10" s="1"/>
  <c r="X25" i="10"/>
  <c r="AS25" i="10" s="1"/>
  <c r="X26" i="10"/>
  <c r="AS26" i="10" s="1"/>
  <c r="X27" i="10"/>
  <c r="AS27" i="10" s="1"/>
  <c r="X28" i="10"/>
  <c r="AS28" i="10" s="1"/>
  <c r="X29" i="10"/>
  <c r="AS29" i="10" s="1"/>
  <c r="X30" i="10"/>
  <c r="AS30" i="10" s="1"/>
  <c r="X31" i="10"/>
  <c r="AS31" i="10" s="1"/>
  <c r="X32" i="10"/>
  <c r="AS32" i="10" s="1"/>
  <c r="X33" i="10"/>
  <c r="AS33" i="10" s="1"/>
  <c r="X34" i="10"/>
  <c r="AS34" i="10" s="1"/>
  <c r="X35" i="10"/>
  <c r="AS35" i="10" s="1"/>
  <c r="X36" i="10"/>
  <c r="AS36" i="10" s="1"/>
  <c r="X37" i="10"/>
  <c r="AS37" i="10" s="1"/>
  <c r="X38" i="10"/>
  <c r="AS38" i="10" s="1"/>
  <c r="X39" i="10"/>
  <c r="AS39" i="10" s="1"/>
  <c r="X40" i="10"/>
  <c r="AS40" i="10" s="1"/>
  <c r="X41" i="10"/>
  <c r="AS41" i="10" s="1"/>
  <c r="X42" i="10"/>
  <c r="AS42" i="10" s="1"/>
  <c r="X43" i="10"/>
  <c r="AS43" i="10" s="1"/>
  <c r="X44" i="10"/>
  <c r="AS44" i="10" s="1"/>
  <c r="X45" i="10"/>
  <c r="AS45" i="10" s="1"/>
  <c r="X46" i="10"/>
  <c r="AS46" i="10" s="1"/>
  <c r="X47" i="10"/>
  <c r="AS47" i="10" s="1"/>
  <c r="X48" i="10"/>
  <c r="AS48" i="10" s="1"/>
  <c r="X49" i="10"/>
  <c r="AS49" i="10" s="1"/>
  <c r="X50" i="10"/>
  <c r="AS50" i="10" s="1"/>
  <c r="X51" i="10"/>
  <c r="AS51" i="10" s="1"/>
  <c r="X52" i="10"/>
  <c r="AS52" i="10" s="1"/>
  <c r="X53" i="10"/>
  <c r="AS53" i="10" s="1"/>
  <c r="X54" i="10"/>
  <c r="AS54" i="10" s="1"/>
  <c r="X55" i="10"/>
  <c r="AS55" i="10" s="1"/>
  <c r="X56" i="10"/>
  <c r="AS56" i="10" s="1"/>
  <c r="X57" i="10"/>
  <c r="AS57" i="10" s="1"/>
  <c r="X58" i="10"/>
  <c r="AS58" i="10" s="1"/>
  <c r="X59" i="10"/>
  <c r="AS59" i="10" s="1"/>
  <c r="X60" i="10"/>
  <c r="AS60" i="10" s="1"/>
  <c r="X61" i="10"/>
  <c r="AS61" i="10" s="1"/>
  <c r="X62" i="10"/>
  <c r="AS62" i="10" s="1"/>
  <c r="X63" i="10"/>
  <c r="AS63" i="10" s="1"/>
  <c r="X64" i="10"/>
  <c r="AS64" i="10" s="1"/>
  <c r="X65" i="10"/>
  <c r="AS65" i="10" s="1"/>
  <c r="X66" i="10"/>
  <c r="AS66" i="10" s="1"/>
  <c r="X67" i="10"/>
  <c r="AS67" i="10" s="1"/>
  <c r="X68" i="10"/>
  <c r="AS68" i="10" s="1"/>
  <c r="X69" i="10"/>
  <c r="AS69" i="10" s="1"/>
  <c r="X70" i="10"/>
  <c r="AS70" i="10" s="1"/>
  <c r="X71" i="10"/>
  <c r="AS71" i="10" s="1"/>
  <c r="X72" i="10"/>
  <c r="AS72" i="10" s="1"/>
  <c r="X73" i="10"/>
  <c r="AS73" i="10" s="1"/>
  <c r="X74" i="10"/>
  <c r="AS74" i="10" s="1"/>
  <c r="X75" i="10"/>
  <c r="AS75" i="10" s="1"/>
  <c r="X76" i="10"/>
  <c r="AS76" i="10" s="1"/>
  <c r="X77" i="10"/>
  <c r="AS77" i="10" s="1"/>
  <c r="X78" i="10"/>
  <c r="AS78" i="10" s="1"/>
  <c r="X79" i="10"/>
  <c r="AS79" i="10" s="1"/>
  <c r="X80" i="10"/>
  <c r="AS80" i="10" s="1"/>
  <c r="X81" i="10"/>
  <c r="AS81" i="10" s="1"/>
  <c r="X82" i="10"/>
  <c r="AS82" i="10" s="1"/>
  <c r="X83" i="10"/>
  <c r="AS83" i="10" s="1"/>
  <c r="X84" i="10"/>
  <c r="AS84" i="10" s="1"/>
  <c r="X85" i="10"/>
  <c r="AS85" i="10" s="1"/>
  <c r="X86" i="10"/>
  <c r="AS86" i="10" s="1"/>
  <c r="X87" i="10"/>
  <c r="AS87" i="10" s="1"/>
  <c r="X88" i="10"/>
  <c r="AS88" i="10" s="1"/>
  <c r="X89" i="10"/>
  <c r="AS89" i="10" s="1"/>
  <c r="X90" i="10"/>
  <c r="AS90" i="10" s="1"/>
  <c r="X91" i="10"/>
  <c r="AS91" i="10" s="1"/>
  <c r="X92" i="10"/>
  <c r="AS92" i="10" s="1"/>
  <c r="X93" i="10"/>
  <c r="AS93" i="10" s="1"/>
  <c r="X94" i="10"/>
  <c r="AS94" i="10" s="1"/>
  <c r="X95" i="10"/>
  <c r="AS95" i="10" s="1"/>
  <c r="X96" i="10"/>
  <c r="AS96" i="10" s="1"/>
  <c r="X97" i="10"/>
  <c r="AS97" i="10" s="1"/>
  <c r="X98" i="10"/>
  <c r="AS98" i="10" s="1"/>
  <c r="X99" i="10"/>
  <c r="AS99" i="10" s="1"/>
  <c r="X100" i="10"/>
  <c r="AS100" i="10" s="1"/>
  <c r="X101" i="10"/>
  <c r="AS101" i="10" s="1"/>
  <c r="X102" i="10"/>
  <c r="AS102" i="10" s="1"/>
  <c r="X103" i="10"/>
  <c r="AS103" i="10" s="1"/>
  <c r="X104" i="10"/>
  <c r="AS104" i="10" s="1"/>
  <c r="X105" i="10"/>
  <c r="AS105" i="10" s="1"/>
  <c r="X106" i="10"/>
  <c r="AS106" i="10" s="1"/>
  <c r="X107" i="10"/>
  <c r="AS107" i="10" s="1"/>
  <c r="X108" i="10"/>
  <c r="AS108" i="10" s="1"/>
  <c r="X109" i="10"/>
  <c r="AS109" i="10" s="1"/>
  <c r="X110" i="10"/>
  <c r="AS110" i="10" s="1"/>
  <c r="X111" i="10"/>
  <c r="AS111" i="10" s="1"/>
  <c r="X112" i="10"/>
  <c r="AS112" i="10" s="1"/>
  <c r="X113" i="10"/>
  <c r="AS113" i="10" s="1"/>
  <c r="X114" i="10"/>
  <c r="AS114" i="10" s="1"/>
  <c r="X115" i="10"/>
  <c r="AS115" i="10" s="1"/>
  <c r="X116" i="10"/>
  <c r="AS116" i="10" s="1"/>
  <c r="X117" i="10"/>
  <c r="AS117" i="10" s="1"/>
  <c r="X118" i="10"/>
  <c r="AS118" i="10" s="1"/>
  <c r="X119" i="10"/>
  <c r="AS119" i="10" s="1"/>
  <c r="X120" i="10"/>
  <c r="AS120" i="10" s="1"/>
  <c r="X121" i="10"/>
  <c r="AS121" i="10" s="1"/>
  <c r="X122" i="10"/>
  <c r="AS122" i="10" s="1"/>
  <c r="X123" i="10"/>
  <c r="AS123" i="10" s="1"/>
  <c r="X124" i="10"/>
  <c r="AS124" i="10" s="1"/>
  <c r="X125" i="10"/>
  <c r="AS125" i="10" s="1"/>
  <c r="X126" i="10"/>
  <c r="AS126" i="10" s="1"/>
  <c r="X127" i="10"/>
  <c r="AS127" i="10" s="1"/>
  <c r="X128" i="10"/>
  <c r="AS128" i="10" s="1"/>
  <c r="X129" i="10"/>
  <c r="AS129" i="10" s="1"/>
  <c r="X130" i="10"/>
  <c r="AS130" i="10" s="1"/>
  <c r="X131" i="10"/>
  <c r="AS131" i="10" s="1"/>
  <c r="X132" i="10"/>
  <c r="AS132" i="10" s="1"/>
  <c r="X133" i="10"/>
  <c r="AS133" i="10" s="1"/>
  <c r="X134" i="10"/>
  <c r="AS134" i="10" s="1"/>
  <c r="X135" i="10"/>
  <c r="AS135" i="10" s="1"/>
  <c r="X136" i="10"/>
  <c r="AS136" i="10" s="1"/>
  <c r="X137" i="10"/>
  <c r="AS137" i="10" s="1"/>
  <c r="X138" i="10"/>
  <c r="AS138" i="10" s="1"/>
  <c r="X139" i="10"/>
  <c r="AS139" i="10" s="1"/>
  <c r="X140" i="10"/>
  <c r="AS140" i="10" s="1"/>
  <c r="X141" i="10"/>
  <c r="AS141" i="10" s="1"/>
  <c r="X142" i="10"/>
  <c r="AS142" i="10" s="1"/>
  <c r="X143" i="10"/>
  <c r="AS143" i="10" s="1"/>
  <c r="X144" i="10"/>
  <c r="AS144" i="10" s="1"/>
  <c r="X145" i="10"/>
  <c r="AS145" i="10" s="1"/>
  <c r="X146" i="10"/>
  <c r="AS146" i="10" s="1"/>
  <c r="X147" i="10"/>
  <c r="AS147" i="10" s="1"/>
  <c r="X148" i="10"/>
  <c r="AS148" i="10" s="1"/>
  <c r="X149" i="10"/>
  <c r="AS149" i="10" s="1"/>
  <c r="X150" i="10"/>
  <c r="AS150" i="10" s="1"/>
  <c r="X151" i="10"/>
  <c r="AS151" i="10" s="1"/>
  <c r="X152" i="10"/>
  <c r="AS152" i="10" s="1"/>
  <c r="X153" i="10"/>
  <c r="AS153" i="10" s="1"/>
  <c r="X154" i="10"/>
  <c r="AS154" i="10" s="1"/>
  <c r="X155" i="10"/>
  <c r="AS155" i="10" s="1"/>
  <c r="X156" i="10"/>
  <c r="AS156" i="10" s="1"/>
  <c r="X157" i="10"/>
  <c r="AS157" i="10" s="1"/>
  <c r="X158" i="10"/>
  <c r="AS158" i="10" s="1"/>
  <c r="X159" i="10"/>
  <c r="AS159" i="10" s="1"/>
  <c r="X160" i="10"/>
  <c r="AS160" i="10" s="1"/>
  <c r="X161" i="10"/>
  <c r="AS161" i="10" s="1"/>
  <c r="X162" i="10"/>
  <c r="AS162" i="10" s="1"/>
  <c r="X163" i="10"/>
  <c r="AS163" i="10" s="1"/>
  <c r="X164" i="10"/>
  <c r="AS164" i="10" s="1"/>
  <c r="X165" i="10"/>
  <c r="AS165" i="10" s="1"/>
  <c r="X166" i="10"/>
  <c r="AS166" i="10" s="1"/>
  <c r="X167" i="10"/>
  <c r="AS167" i="10" s="1"/>
  <c r="X168" i="10"/>
  <c r="AS168" i="10" s="1"/>
  <c r="X169" i="10"/>
  <c r="AS169" i="10" s="1"/>
  <c r="X170" i="10"/>
  <c r="AS170" i="10" s="1"/>
  <c r="X171" i="10"/>
  <c r="AS171" i="10" s="1"/>
  <c r="X172" i="10"/>
  <c r="AS172" i="10" s="1"/>
  <c r="X173" i="10"/>
  <c r="AS173" i="10" s="1"/>
  <c r="X174" i="10"/>
  <c r="AS174" i="10" s="1"/>
  <c r="X175" i="10"/>
  <c r="AS175" i="10" s="1"/>
  <c r="X176" i="10"/>
  <c r="AS176" i="10" s="1"/>
  <c r="X177" i="10"/>
  <c r="AS177" i="10" s="1"/>
  <c r="X178" i="10"/>
  <c r="AS178" i="10" s="1"/>
  <c r="X179" i="10"/>
  <c r="AS179" i="10" s="1"/>
  <c r="X180" i="10"/>
  <c r="AS180" i="10" s="1"/>
  <c r="X181" i="10"/>
  <c r="AS181" i="10" s="1"/>
  <c r="X182" i="10"/>
  <c r="AS182" i="10" s="1"/>
  <c r="X183" i="10"/>
  <c r="AS183" i="10" s="1"/>
  <c r="X184" i="10"/>
  <c r="AS184" i="10" s="1"/>
  <c r="X185" i="10"/>
  <c r="AS185" i="10" s="1"/>
  <c r="X186" i="10"/>
  <c r="AS186" i="10" s="1"/>
  <c r="X187" i="10"/>
  <c r="AS187" i="10" s="1"/>
  <c r="X188" i="10"/>
  <c r="AS188" i="10" s="1"/>
  <c r="X189" i="10"/>
  <c r="AS189" i="10" s="1"/>
  <c r="X190" i="10"/>
  <c r="AS190" i="10" s="1"/>
  <c r="X191" i="10"/>
  <c r="AS191" i="10" s="1"/>
  <c r="X192" i="10"/>
  <c r="AS192" i="10" s="1"/>
  <c r="X193" i="10"/>
  <c r="AS193" i="10" s="1"/>
  <c r="X194" i="10"/>
  <c r="AS194" i="10" s="1"/>
  <c r="X195" i="10"/>
  <c r="AS195" i="10" s="1"/>
  <c r="X196" i="10"/>
  <c r="AS196" i="10" s="1"/>
  <c r="X197" i="10"/>
  <c r="AS197" i="10" s="1"/>
  <c r="X198" i="10"/>
  <c r="AS198" i="10" s="1"/>
  <c r="X199" i="10"/>
  <c r="AS199" i="10" s="1"/>
  <c r="X200" i="10"/>
  <c r="AS200" i="10" s="1"/>
  <c r="X201" i="10"/>
  <c r="AS201" i="10" s="1"/>
  <c r="X202" i="10"/>
  <c r="AS202" i="10" s="1"/>
  <c r="X203" i="10"/>
  <c r="AS203" i="10" s="1"/>
  <c r="X204" i="10"/>
  <c r="AS204" i="10" s="1"/>
  <c r="X205" i="10"/>
  <c r="AS205" i="10" s="1"/>
  <c r="X206" i="10"/>
  <c r="AS206" i="10" s="1"/>
  <c r="X207" i="10"/>
  <c r="AS207" i="10" s="1"/>
  <c r="X208" i="10"/>
  <c r="AS208" i="10" s="1"/>
  <c r="X209" i="10"/>
  <c r="AS209" i="10" s="1"/>
  <c r="X210" i="10"/>
  <c r="AS210" i="10" s="1"/>
  <c r="X211" i="10"/>
  <c r="AS211" i="10" s="1"/>
  <c r="X212" i="10"/>
  <c r="AS212" i="10" s="1"/>
  <c r="X213" i="10"/>
  <c r="AS213" i="10" s="1"/>
  <c r="X214" i="10"/>
  <c r="AS214" i="10" s="1"/>
  <c r="X215" i="10"/>
  <c r="AS215" i="10" s="1"/>
  <c r="X216" i="10"/>
  <c r="AS216" i="10" s="1"/>
  <c r="X217" i="10"/>
  <c r="AS217" i="10" s="1"/>
  <c r="X218" i="10"/>
  <c r="AS218" i="10" s="1"/>
  <c r="X219" i="10"/>
  <c r="AS219" i="10" s="1"/>
  <c r="X220" i="10"/>
  <c r="AS220" i="10" s="1"/>
  <c r="X221" i="10"/>
  <c r="AS221" i="10" s="1"/>
  <c r="X222" i="10"/>
  <c r="AS222" i="10" s="1"/>
  <c r="X223" i="10"/>
  <c r="AS223" i="10" s="1"/>
  <c r="X224" i="10"/>
  <c r="AS224" i="10" s="1"/>
  <c r="X225" i="10"/>
  <c r="AS225" i="10" s="1"/>
  <c r="X226" i="10"/>
  <c r="AS226" i="10" s="1"/>
  <c r="X227" i="10"/>
  <c r="AS227" i="10" s="1"/>
  <c r="X228" i="10"/>
  <c r="AS228" i="10" s="1"/>
  <c r="X229" i="10"/>
  <c r="AS229" i="10" s="1"/>
  <c r="X230" i="10"/>
  <c r="AS230" i="10" s="1"/>
  <c r="X231" i="10"/>
  <c r="AS231" i="10" s="1"/>
  <c r="X232" i="10"/>
  <c r="AS232" i="10" s="1"/>
  <c r="X233" i="10"/>
  <c r="AS233" i="10" s="1"/>
  <c r="X234" i="10"/>
  <c r="AS234" i="10" s="1"/>
  <c r="X235" i="10"/>
  <c r="AS235" i="10" s="1"/>
  <c r="X236" i="10"/>
  <c r="AS236" i="10" s="1"/>
  <c r="X237" i="10"/>
  <c r="AS237" i="10" s="1"/>
  <c r="X238" i="10"/>
  <c r="AS238" i="10" s="1"/>
  <c r="X239" i="10"/>
  <c r="AS239" i="10" s="1"/>
  <c r="X240" i="10"/>
  <c r="AS240" i="10" s="1"/>
  <c r="X241" i="10"/>
  <c r="AS241" i="10" s="1"/>
  <c r="X242" i="10"/>
  <c r="AS242" i="10" s="1"/>
  <c r="X243" i="10"/>
  <c r="AS243" i="10" s="1"/>
  <c r="X244" i="10"/>
  <c r="AS244" i="10" s="1"/>
  <c r="X245" i="10"/>
  <c r="AS245" i="10" s="1"/>
  <c r="X246" i="10"/>
  <c r="AS246" i="10" s="1"/>
  <c r="X247" i="10"/>
  <c r="AS247" i="10" s="1"/>
  <c r="X248" i="10"/>
  <c r="AS248" i="10" s="1"/>
  <c r="X249" i="10"/>
  <c r="AS249" i="10" s="1"/>
  <c r="X250" i="10"/>
  <c r="AS250" i="10" s="1"/>
  <c r="X251" i="10"/>
  <c r="AS251" i="10" s="1"/>
  <c r="X252" i="10"/>
  <c r="AS252" i="10" s="1"/>
  <c r="X253" i="10"/>
  <c r="AS253" i="10" s="1"/>
  <c r="Y2" i="10"/>
  <c r="AT2" i="10" s="1"/>
  <c r="Y3" i="10"/>
  <c r="AT3" i="10" s="1"/>
  <c r="Y4" i="10"/>
  <c r="AT4" i="10" s="1"/>
  <c r="Y5" i="10"/>
  <c r="AT5" i="10" s="1"/>
  <c r="Y6" i="10"/>
  <c r="AT6" i="10" s="1"/>
  <c r="Y7" i="10"/>
  <c r="AT7" i="10" s="1"/>
  <c r="Y8" i="10"/>
  <c r="AT8" i="10" s="1"/>
  <c r="Y9" i="10"/>
  <c r="AT9" i="10" s="1"/>
  <c r="Y10" i="10"/>
  <c r="AT10" i="10" s="1"/>
  <c r="Y11" i="10"/>
  <c r="AT11" i="10" s="1"/>
  <c r="Y12" i="10"/>
  <c r="AT12" i="10" s="1"/>
  <c r="Y13" i="10"/>
  <c r="AT13" i="10" s="1"/>
  <c r="Y14" i="10"/>
  <c r="AT14" i="10" s="1"/>
  <c r="Y15" i="10"/>
  <c r="AT15" i="10" s="1"/>
  <c r="Y16" i="10"/>
  <c r="AT16" i="10" s="1"/>
  <c r="Y17" i="10"/>
  <c r="AT17" i="10" s="1"/>
  <c r="Y18" i="10"/>
  <c r="AT18" i="10" s="1"/>
  <c r="Y19" i="10"/>
  <c r="AT19" i="10" s="1"/>
  <c r="Y20" i="10"/>
  <c r="AT20" i="10" s="1"/>
  <c r="Y21" i="10"/>
  <c r="AT21" i="10" s="1"/>
  <c r="Y22" i="10"/>
  <c r="AT22" i="10" s="1"/>
  <c r="Y23" i="10"/>
  <c r="AT23" i="10" s="1"/>
  <c r="Y24" i="10"/>
  <c r="AT24" i="10" s="1"/>
  <c r="Y25" i="10"/>
  <c r="AT25" i="10" s="1"/>
  <c r="Y26" i="10"/>
  <c r="AT26" i="10" s="1"/>
  <c r="Y27" i="10"/>
  <c r="AT27" i="10" s="1"/>
  <c r="Y28" i="10"/>
  <c r="AT28" i="10" s="1"/>
  <c r="Y29" i="10"/>
  <c r="AT29" i="10" s="1"/>
  <c r="Y30" i="10"/>
  <c r="AT30" i="10" s="1"/>
  <c r="Y31" i="10"/>
  <c r="AT31" i="10" s="1"/>
  <c r="Y32" i="10"/>
  <c r="AT32" i="10" s="1"/>
  <c r="Y33" i="10"/>
  <c r="AT33" i="10" s="1"/>
  <c r="Y34" i="10"/>
  <c r="AT34" i="10" s="1"/>
  <c r="Y35" i="10"/>
  <c r="AT35" i="10" s="1"/>
  <c r="Y36" i="10"/>
  <c r="AT36" i="10" s="1"/>
  <c r="Y37" i="10"/>
  <c r="AT37" i="10" s="1"/>
  <c r="Y38" i="10"/>
  <c r="AT38" i="10" s="1"/>
  <c r="Y39" i="10"/>
  <c r="AT39" i="10" s="1"/>
  <c r="Y40" i="10"/>
  <c r="AT40" i="10" s="1"/>
  <c r="Y41" i="10"/>
  <c r="AT41" i="10" s="1"/>
  <c r="Y42" i="10"/>
  <c r="AT42" i="10" s="1"/>
  <c r="Y43" i="10"/>
  <c r="AT43" i="10" s="1"/>
  <c r="Y44" i="10"/>
  <c r="AT44" i="10" s="1"/>
  <c r="Y45" i="10"/>
  <c r="AT45" i="10" s="1"/>
  <c r="Y46" i="10"/>
  <c r="AT46" i="10" s="1"/>
  <c r="Y47" i="10"/>
  <c r="AT47" i="10" s="1"/>
  <c r="Y48" i="10"/>
  <c r="AT48" i="10" s="1"/>
  <c r="Y49" i="10"/>
  <c r="AT49" i="10" s="1"/>
  <c r="Y50" i="10"/>
  <c r="AT50" i="10" s="1"/>
  <c r="Y51" i="10"/>
  <c r="AT51" i="10" s="1"/>
  <c r="Y52" i="10"/>
  <c r="AT52" i="10" s="1"/>
  <c r="Y53" i="10"/>
  <c r="AT53" i="10" s="1"/>
  <c r="Y54" i="10"/>
  <c r="AT54" i="10" s="1"/>
  <c r="Y55" i="10"/>
  <c r="AT55" i="10" s="1"/>
  <c r="Y56" i="10"/>
  <c r="AT56" i="10" s="1"/>
  <c r="Y57" i="10"/>
  <c r="AT57" i="10" s="1"/>
  <c r="Y58" i="10"/>
  <c r="AT58" i="10" s="1"/>
  <c r="Y59" i="10"/>
  <c r="AT59" i="10" s="1"/>
  <c r="Y60" i="10"/>
  <c r="AT60" i="10" s="1"/>
  <c r="Y61" i="10"/>
  <c r="AT61" i="10" s="1"/>
  <c r="Y62" i="10"/>
  <c r="AT62" i="10" s="1"/>
  <c r="Y63" i="10"/>
  <c r="AT63" i="10" s="1"/>
  <c r="Y64" i="10"/>
  <c r="AT64" i="10" s="1"/>
  <c r="Y65" i="10"/>
  <c r="AT65" i="10" s="1"/>
  <c r="Y66" i="10"/>
  <c r="AT66" i="10" s="1"/>
  <c r="Y67" i="10"/>
  <c r="AT67" i="10" s="1"/>
  <c r="Y68" i="10"/>
  <c r="AT68" i="10" s="1"/>
  <c r="Y69" i="10"/>
  <c r="AT69" i="10" s="1"/>
  <c r="Y70" i="10"/>
  <c r="AT70" i="10" s="1"/>
  <c r="Y71" i="10"/>
  <c r="AT71" i="10" s="1"/>
  <c r="Y72" i="10"/>
  <c r="AT72" i="10" s="1"/>
  <c r="Y73" i="10"/>
  <c r="AT73" i="10" s="1"/>
  <c r="Y74" i="10"/>
  <c r="AT74" i="10" s="1"/>
  <c r="Y75" i="10"/>
  <c r="AT75" i="10" s="1"/>
  <c r="Y76" i="10"/>
  <c r="AT76" i="10" s="1"/>
  <c r="Y77" i="10"/>
  <c r="AT77" i="10" s="1"/>
  <c r="Y78" i="10"/>
  <c r="AT78" i="10" s="1"/>
  <c r="Y79" i="10"/>
  <c r="AT79" i="10" s="1"/>
  <c r="Y80" i="10"/>
  <c r="AT80" i="10" s="1"/>
  <c r="Y81" i="10"/>
  <c r="AT81" i="10" s="1"/>
  <c r="Y82" i="10"/>
  <c r="AT82" i="10" s="1"/>
  <c r="Y83" i="10"/>
  <c r="AT83" i="10" s="1"/>
  <c r="Y84" i="10"/>
  <c r="AT84" i="10" s="1"/>
  <c r="Y85" i="10"/>
  <c r="AT85" i="10" s="1"/>
  <c r="Y86" i="10"/>
  <c r="AT86" i="10" s="1"/>
  <c r="Y87" i="10"/>
  <c r="AT87" i="10" s="1"/>
  <c r="Y88" i="10"/>
  <c r="AT88" i="10" s="1"/>
  <c r="Y89" i="10"/>
  <c r="AT89" i="10" s="1"/>
  <c r="Y90" i="10"/>
  <c r="AT90" i="10" s="1"/>
  <c r="Y91" i="10"/>
  <c r="AT91" i="10" s="1"/>
  <c r="Y92" i="10"/>
  <c r="AT92" i="10" s="1"/>
  <c r="Y93" i="10"/>
  <c r="AT93" i="10" s="1"/>
  <c r="Y94" i="10"/>
  <c r="AT94" i="10" s="1"/>
  <c r="Y95" i="10"/>
  <c r="AT95" i="10" s="1"/>
  <c r="Y96" i="10"/>
  <c r="AT96" i="10" s="1"/>
  <c r="Y97" i="10"/>
  <c r="AT97" i="10" s="1"/>
  <c r="Y98" i="10"/>
  <c r="AT98" i="10" s="1"/>
  <c r="Y99" i="10"/>
  <c r="AT99" i="10" s="1"/>
  <c r="Y100" i="10"/>
  <c r="AT100" i="10" s="1"/>
  <c r="Y101" i="10"/>
  <c r="AT101" i="10" s="1"/>
  <c r="Y102" i="10"/>
  <c r="AT102" i="10" s="1"/>
  <c r="Y103" i="10"/>
  <c r="AT103" i="10" s="1"/>
  <c r="Y104" i="10"/>
  <c r="AT104" i="10" s="1"/>
  <c r="Y105" i="10"/>
  <c r="AT105" i="10" s="1"/>
  <c r="Y106" i="10"/>
  <c r="AT106" i="10" s="1"/>
  <c r="Y107" i="10"/>
  <c r="AT107" i="10" s="1"/>
  <c r="Y108" i="10"/>
  <c r="AT108" i="10" s="1"/>
  <c r="Y109" i="10"/>
  <c r="AT109" i="10" s="1"/>
  <c r="Y110" i="10"/>
  <c r="AT110" i="10" s="1"/>
  <c r="Y111" i="10"/>
  <c r="AT111" i="10" s="1"/>
  <c r="Y112" i="10"/>
  <c r="AT112" i="10" s="1"/>
  <c r="Y113" i="10"/>
  <c r="AT113" i="10" s="1"/>
  <c r="Y114" i="10"/>
  <c r="AT114" i="10" s="1"/>
  <c r="Y115" i="10"/>
  <c r="AT115" i="10" s="1"/>
  <c r="Y116" i="10"/>
  <c r="AT116" i="10" s="1"/>
  <c r="Y117" i="10"/>
  <c r="AT117" i="10" s="1"/>
  <c r="Y118" i="10"/>
  <c r="AT118" i="10" s="1"/>
  <c r="Y119" i="10"/>
  <c r="AT119" i="10" s="1"/>
  <c r="Y120" i="10"/>
  <c r="AT120" i="10" s="1"/>
  <c r="Y121" i="10"/>
  <c r="AT121" i="10" s="1"/>
  <c r="Y122" i="10"/>
  <c r="AT122" i="10" s="1"/>
  <c r="Y123" i="10"/>
  <c r="AT123" i="10" s="1"/>
  <c r="Y124" i="10"/>
  <c r="AT124" i="10" s="1"/>
  <c r="Y125" i="10"/>
  <c r="AT125" i="10" s="1"/>
  <c r="Y126" i="10"/>
  <c r="AT126" i="10" s="1"/>
  <c r="Y127" i="10"/>
  <c r="AT127" i="10" s="1"/>
  <c r="Y128" i="10"/>
  <c r="AT128" i="10" s="1"/>
  <c r="Y129" i="10"/>
  <c r="AT129" i="10" s="1"/>
  <c r="Y130" i="10"/>
  <c r="AT130" i="10" s="1"/>
  <c r="Y131" i="10"/>
  <c r="AT131" i="10" s="1"/>
  <c r="Y132" i="10"/>
  <c r="AT132" i="10" s="1"/>
  <c r="Y133" i="10"/>
  <c r="AT133" i="10" s="1"/>
  <c r="Y134" i="10"/>
  <c r="AT134" i="10" s="1"/>
  <c r="Y135" i="10"/>
  <c r="AT135" i="10" s="1"/>
  <c r="Y136" i="10"/>
  <c r="AT136" i="10" s="1"/>
  <c r="Y137" i="10"/>
  <c r="AT137" i="10" s="1"/>
  <c r="Y138" i="10"/>
  <c r="AT138" i="10" s="1"/>
  <c r="Y139" i="10"/>
  <c r="AT139" i="10" s="1"/>
  <c r="Y140" i="10"/>
  <c r="AT140" i="10" s="1"/>
  <c r="Y141" i="10"/>
  <c r="AT141" i="10" s="1"/>
  <c r="Y142" i="10"/>
  <c r="AT142" i="10" s="1"/>
  <c r="Y143" i="10"/>
  <c r="AT143" i="10" s="1"/>
  <c r="Y144" i="10"/>
  <c r="AT144" i="10" s="1"/>
  <c r="Y145" i="10"/>
  <c r="AT145" i="10" s="1"/>
  <c r="Y146" i="10"/>
  <c r="AT146" i="10" s="1"/>
  <c r="Y147" i="10"/>
  <c r="AT147" i="10" s="1"/>
  <c r="Y148" i="10"/>
  <c r="AT148" i="10" s="1"/>
  <c r="Y149" i="10"/>
  <c r="AT149" i="10" s="1"/>
  <c r="Y150" i="10"/>
  <c r="AT150" i="10" s="1"/>
  <c r="Y151" i="10"/>
  <c r="AT151" i="10" s="1"/>
  <c r="Y152" i="10"/>
  <c r="AT152" i="10" s="1"/>
  <c r="Y153" i="10"/>
  <c r="AT153" i="10" s="1"/>
  <c r="Y154" i="10"/>
  <c r="AT154" i="10" s="1"/>
  <c r="Y155" i="10"/>
  <c r="AT155" i="10" s="1"/>
  <c r="Y156" i="10"/>
  <c r="AT156" i="10" s="1"/>
  <c r="Y157" i="10"/>
  <c r="AT157" i="10" s="1"/>
  <c r="Y158" i="10"/>
  <c r="AT158" i="10" s="1"/>
  <c r="Y159" i="10"/>
  <c r="AT159" i="10" s="1"/>
  <c r="Y160" i="10"/>
  <c r="AT160" i="10" s="1"/>
  <c r="Y161" i="10"/>
  <c r="AT161" i="10" s="1"/>
  <c r="Y162" i="10"/>
  <c r="AT162" i="10" s="1"/>
  <c r="Y163" i="10"/>
  <c r="AT163" i="10" s="1"/>
  <c r="Y164" i="10"/>
  <c r="AT164" i="10" s="1"/>
  <c r="Y165" i="10"/>
  <c r="AT165" i="10" s="1"/>
  <c r="Y166" i="10"/>
  <c r="AT166" i="10" s="1"/>
  <c r="Y167" i="10"/>
  <c r="AT167" i="10" s="1"/>
  <c r="Y168" i="10"/>
  <c r="AT168" i="10" s="1"/>
  <c r="Y169" i="10"/>
  <c r="AT169" i="10" s="1"/>
  <c r="Y170" i="10"/>
  <c r="AT170" i="10" s="1"/>
  <c r="Y171" i="10"/>
  <c r="AT171" i="10" s="1"/>
  <c r="Y172" i="10"/>
  <c r="AT172" i="10" s="1"/>
  <c r="Y173" i="10"/>
  <c r="AT173" i="10" s="1"/>
  <c r="Y174" i="10"/>
  <c r="AT174" i="10" s="1"/>
  <c r="Y175" i="10"/>
  <c r="AT175" i="10" s="1"/>
  <c r="Y176" i="10"/>
  <c r="AT176" i="10" s="1"/>
  <c r="Y177" i="10"/>
  <c r="AT177" i="10" s="1"/>
  <c r="Y178" i="10"/>
  <c r="AT178" i="10" s="1"/>
  <c r="Y179" i="10"/>
  <c r="AT179" i="10" s="1"/>
  <c r="Y180" i="10"/>
  <c r="AT180" i="10" s="1"/>
  <c r="Y181" i="10"/>
  <c r="AT181" i="10" s="1"/>
  <c r="Y182" i="10"/>
  <c r="AT182" i="10" s="1"/>
  <c r="Y183" i="10"/>
  <c r="AT183" i="10" s="1"/>
  <c r="Y184" i="10"/>
  <c r="AT184" i="10" s="1"/>
  <c r="Y185" i="10"/>
  <c r="AT185" i="10" s="1"/>
  <c r="Y186" i="10"/>
  <c r="AT186" i="10" s="1"/>
  <c r="Y187" i="10"/>
  <c r="AT187" i="10" s="1"/>
  <c r="Y188" i="10"/>
  <c r="AT188" i="10" s="1"/>
  <c r="Y189" i="10"/>
  <c r="AT189" i="10" s="1"/>
  <c r="Y190" i="10"/>
  <c r="AT190" i="10" s="1"/>
  <c r="Y191" i="10"/>
  <c r="AT191" i="10" s="1"/>
  <c r="Y192" i="10"/>
  <c r="AT192" i="10" s="1"/>
  <c r="Y193" i="10"/>
  <c r="AT193" i="10" s="1"/>
  <c r="Y194" i="10"/>
  <c r="AT194" i="10" s="1"/>
  <c r="Y195" i="10"/>
  <c r="AT195" i="10" s="1"/>
  <c r="Y196" i="10"/>
  <c r="AT196" i="10" s="1"/>
  <c r="Y197" i="10"/>
  <c r="AT197" i="10" s="1"/>
  <c r="Y198" i="10"/>
  <c r="AT198" i="10" s="1"/>
  <c r="Y199" i="10"/>
  <c r="AT199" i="10" s="1"/>
  <c r="Y200" i="10"/>
  <c r="AT200" i="10" s="1"/>
  <c r="Y201" i="10"/>
  <c r="AT201" i="10" s="1"/>
  <c r="Y202" i="10"/>
  <c r="AT202" i="10" s="1"/>
  <c r="Y203" i="10"/>
  <c r="AT203" i="10" s="1"/>
  <c r="Y204" i="10"/>
  <c r="AT204" i="10" s="1"/>
  <c r="Y205" i="10"/>
  <c r="AT205" i="10" s="1"/>
  <c r="Y206" i="10"/>
  <c r="AT206" i="10" s="1"/>
  <c r="Y207" i="10"/>
  <c r="AT207" i="10" s="1"/>
  <c r="Y208" i="10"/>
  <c r="AT208" i="10" s="1"/>
  <c r="Y209" i="10"/>
  <c r="AT209" i="10" s="1"/>
  <c r="Y210" i="10"/>
  <c r="AT210" i="10" s="1"/>
  <c r="Y211" i="10"/>
  <c r="AT211" i="10" s="1"/>
  <c r="Y212" i="10"/>
  <c r="AT212" i="10" s="1"/>
  <c r="Y213" i="10"/>
  <c r="AT213" i="10" s="1"/>
  <c r="Y214" i="10"/>
  <c r="AT214" i="10" s="1"/>
  <c r="Y215" i="10"/>
  <c r="AT215" i="10" s="1"/>
  <c r="Y216" i="10"/>
  <c r="AT216" i="10" s="1"/>
  <c r="Y217" i="10"/>
  <c r="AT217" i="10" s="1"/>
  <c r="Y218" i="10"/>
  <c r="AT218" i="10" s="1"/>
  <c r="Y219" i="10"/>
  <c r="AT219" i="10" s="1"/>
  <c r="Y220" i="10"/>
  <c r="AT220" i="10" s="1"/>
  <c r="Y221" i="10"/>
  <c r="AT221" i="10" s="1"/>
  <c r="Y222" i="10"/>
  <c r="AT222" i="10" s="1"/>
  <c r="Y223" i="10"/>
  <c r="AT223" i="10" s="1"/>
  <c r="Y224" i="10"/>
  <c r="AT224" i="10" s="1"/>
  <c r="Y225" i="10"/>
  <c r="AT225" i="10" s="1"/>
  <c r="Y226" i="10"/>
  <c r="AT226" i="10" s="1"/>
  <c r="Y227" i="10"/>
  <c r="AT227" i="10" s="1"/>
  <c r="Y228" i="10"/>
  <c r="AT228" i="10" s="1"/>
  <c r="Y229" i="10"/>
  <c r="AT229" i="10" s="1"/>
  <c r="Y230" i="10"/>
  <c r="AT230" i="10" s="1"/>
  <c r="Y231" i="10"/>
  <c r="AT231" i="10" s="1"/>
  <c r="Y232" i="10"/>
  <c r="AT232" i="10" s="1"/>
  <c r="Y233" i="10"/>
  <c r="AT233" i="10" s="1"/>
  <c r="Y234" i="10"/>
  <c r="AT234" i="10" s="1"/>
  <c r="Y235" i="10"/>
  <c r="AT235" i="10" s="1"/>
  <c r="Y236" i="10"/>
  <c r="AT236" i="10" s="1"/>
  <c r="Y237" i="10"/>
  <c r="AT237" i="10" s="1"/>
  <c r="Y238" i="10"/>
  <c r="AT238" i="10" s="1"/>
  <c r="Y239" i="10"/>
  <c r="AT239" i="10" s="1"/>
  <c r="Y240" i="10"/>
  <c r="AT240" i="10" s="1"/>
  <c r="Y241" i="10"/>
  <c r="AT241" i="10" s="1"/>
  <c r="Y242" i="10"/>
  <c r="AT242" i="10" s="1"/>
  <c r="Y243" i="10"/>
  <c r="AT243" i="10" s="1"/>
  <c r="Y244" i="10"/>
  <c r="AT244" i="10" s="1"/>
  <c r="Y245" i="10"/>
  <c r="AT245" i="10" s="1"/>
  <c r="Y246" i="10"/>
  <c r="AT246" i="10" s="1"/>
  <c r="Y247" i="10"/>
  <c r="AT247" i="10" s="1"/>
  <c r="Y248" i="10"/>
  <c r="AT248" i="10" s="1"/>
  <c r="Y249" i="10"/>
  <c r="AT249" i="10" s="1"/>
  <c r="Y250" i="10"/>
  <c r="AT250" i="10" s="1"/>
  <c r="Y251" i="10"/>
  <c r="AT251" i="10" s="1"/>
  <c r="Y252" i="10"/>
  <c r="AT252" i="10" s="1"/>
  <c r="Y253" i="10"/>
  <c r="AT253" i="10" s="1"/>
  <c r="Z2" i="10" a="1"/>
  <c r="Z2" i="10" s="1"/>
  <c r="AU2" i="10" s="1"/>
  <c r="Z3" i="10" a="1"/>
  <c r="Z3" i="10" s="1"/>
  <c r="AU3" i="10" s="1"/>
  <c r="Z4" i="10" a="1"/>
  <c r="Z4" i="10" s="1"/>
  <c r="AU4" i="10" s="1"/>
  <c r="Z5" i="10" a="1"/>
  <c r="Z5" i="10" s="1"/>
  <c r="AU5" i="10" s="1"/>
  <c r="Z6" i="10" a="1"/>
  <c r="Z6" i="10" s="1"/>
  <c r="AU6" i="10" s="1"/>
  <c r="Z7" i="10" a="1"/>
  <c r="Z7" i="10" s="1"/>
  <c r="AU7" i="10" s="1"/>
  <c r="Z8" i="10" a="1"/>
  <c r="Z8" i="10" s="1"/>
  <c r="AU8" i="10" s="1"/>
  <c r="Z9" i="10" a="1"/>
  <c r="Z9" i="10" s="1"/>
  <c r="AU9" i="10" s="1"/>
  <c r="Z10" i="10" a="1"/>
  <c r="Z10" i="10" s="1"/>
  <c r="AU10" i="10" s="1"/>
  <c r="Z11" i="10" a="1"/>
  <c r="Z11" i="10" s="1"/>
  <c r="AU11" i="10" s="1"/>
  <c r="Z12" i="10" a="1"/>
  <c r="Z12" i="10" s="1"/>
  <c r="AU12" i="10" s="1"/>
  <c r="Z13" i="10" a="1"/>
  <c r="Z13" i="10" s="1"/>
  <c r="AU13" i="10" s="1"/>
  <c r="Z14" i="10" a="1"/>
  <c r="Z14" i="10" s="1"/>
  <c r="AU14" i="10" s="1"/>
  <c r="Z15" i="10" a="1"/>
  <c r="Z15" i="10" s="1"/>
  <c r="AU15" i="10" s="1"/>
  <c r="Z16" i="10" a="1"/>
  <c r="Z16" i="10" s="1"/>
  <c r="AU16" i="10" s="1"/>
  <c r="Z17" i="10" a="1"/>
  <c r="Z17" i="10" s="1"/>
  <c r="AU17" i="10" s="1"/>
  <c r="Z18" i="10" a="1"/>
  <c r="Z18" i="10" s="1"/>
  <c r="AU18" i="10" s="1"/>
  <c r="Z19" i="10" a="1"/>
  <c r="Z19" i="10" s="1"/>
  <c r="AU19" i="10" s="1"/>
  <c r="Z20" i="10" a="1"/>
  <c r="Z20" i="10" s="1"/>
  <c r="AU20" i="10" s="1"/>
  <c r="Z21" i="10" a="1"/>
  <c r="Z21" i="10" s="1"/>
  <c r="AU21" i="10" s="1"/>
  <c r="Z22" i="10" a="1"/>
  <c r="Z22" i="10" s="1"/>
  <c r="AU22" i="10" s="1"/>
  <c r="Z23" i="10" a="1"/>
  <c r="Z23" i="10" s="1"/>
  <c r="AU23" i="10" s="1"/>
  <c r="Z24" i="10" a="1"/>
  <c r="Z24" i="10" s="1"/>
  <c r="AU24" i="10" s="1"/>
  <c r="Z25" i="10" a="1"/>
  <c r="Z25" i="10" s="1"/>
  <c r="AU25" i="10" s="1"/>
  <c r="Z26" i="10" a="1"/>
  <c r="Z26" i="10" s="1"/>
  <c r="AU26" i="10" s="1"/>
  <c r="Z27" i="10" a="1"/>
  <c r="Z27" i="10" s="1"/>
  <c r="AU27" i="10" s="1"/>
  <c r="Z28" i="10" a="1"/>
  <c r="Z28" i="10" s="1"/>
  <c r="AU28" i="10" s="1"/>
  <c r="Z29" i="10" a="1"/>
  <c r="Z29" i="10" s="1"/>
  <c r="AU29" i="10" s="1"/>
  <c r="Z30" i="10" a="1"/>
  <c r="Z30" i="10" s="1"/>
  <c r="AU30" i="10" s="1"/>
  <c r="Z31" i="10" a="1"/>
  <c r="Z31" i="10" s="1"/>
  <c r="AU31" i="10" s="1"/>
  <c r="Z32" i="10" a="1"/>
  <c r="Z32" i="10" s="1"/>
  <c r="AU32" i="10" s="1"/>
  <c r="Z33" i="10" a="1"/>
  <c r="Z33" i="10" s="1"/>
  <c r="AU33" i="10" s="1"/>
  <c r="Z34" i="10" a="1"/>
  <c r="Z34" i="10" s="1"/>
  <c r="AU34" i="10" s="1"/>
  <c r="Z35" i="10" a="1"/>
  <c r="Z35" i="10" s="1"/>
  <c r="AU35" i="10" s="1"/>
  <c r="Z36" i="10" a="1"/>
  <c r="Z36" i="10" s="1"/>
  <c r="AU36" i="10" s="1"/>
  <c r="Z37" i="10" a="1"/>
  <c r="Z37" i="10" s="1"/>
  <c r="AU37" i="10" s="1"/>
  <c r="Z38" i="10" a="1"/>
  <c r="Z38" i="10" s="1"/>
  <c r="AU38" i="10" s="1"/>
  <c r="Z39" i="10" a="1"/>
  <c r="Z39" i="10" s="1"/>
  <c r="AU39" i="10" s="1"/>
  <c r="Z40" i="10" a="1"/>
  <c r="Z40" i="10" s="1"/>
  <c r="AU40" i="10" s="1"/>
  <c r="Z41" i="10" a="1"/>
  <c r="Z41" i="10" s="1"/>
  <c r="AU41" i="10" s="1"/>
  <c r="Z42" i="10" a="1"/>
  <c r="Z42" i="10" s="1"/>
  <c r="AU42" i="10" s="1"/>
  <c r="Z43" i="10" a="1"/>
  <c r="Z43" i="10" s="1"/>
  <c r="AU43" i="10" s="1"/>
  <c r="Z44" i="10" a="1"/>
  <c r="Z44" i="10" s="1"/>
  <c r="AU44" i="10" s="1"/>
  <c r="Z45" i="10" a="1"/>
  <c r="Z45" i="10" s="1"/>
  <c r="AU45" i="10" s="1"/>
  <c r="Z46" i="10" a="1"/>
  <c r="Z46" i="10" s="1"/>
  <c r="AU46" i="10" s="1"/>
  <c r="Z47" i="10" a="1"/>
  <c r="Z47" i="10" s="1"/>
  <c r="AU47" i="10" s="1"/>
  <c r="Z48" i="10" a="1"/>
  <c r="Z48" i="10" s="1"/>
  <c r="AU48" i="10" s="1"/>
  <c r="Z49" i="10" a="1"/>
  <c r="Z49" i="10" s="1"/>
  <c r="AU49" i="10" s="1"/>
  <c r="Z50" i="10" a="1"/>
  <c r="Z50" i="10" s="1"/>
  <c r="AU50" i="10" s="1"/>
  <c r="Z51" i="10" a="1"/>
  <c r="Z51" i="10" s="1"/>
  <c r="AU51" i="10" s="1"/>
  <c r="Z52" i="10" a="1"/>
  <c r="Z52" i="10" s="1"/>
  <c r="AU52" i="10" s="1"/>
  <c r="Z53" i="10" a="1"/>
  <c r="Z53" i="10" s="1"/>
  <c r="AU53" i="10" s="1"/>
  <c r="Z54" i="10" a="1"/>
  <c r="Z54" i="10" s="1"/>
  <c r="AU54" i="10" s="1"/>
  <c r="Z55" i="10" a="1"/>
  <c r="Z55" i="10" s="1"/>
  <c r="AU55" i="10" s="1"/>
  <c r="Z56" i="10" a="1"/>
  <c r="Z56" i="10" s="1"/>
  <c r="AU56" i="10" s="1"/>
  <c r="Z57" i="10" a="1"/>
  <c r="Z57" i="10" s="1"/>
  <c r="AU57" i="10" s="1"/>
  <c r="Z58" i="10" a="1"/>
  <c r="Z58" i="10" s="1"/>
  <c r="AU58" i="10" s="1"/>
  <c r="Z59" i="10" a="1"/>
  <c r="Z59" i="10" s="1"/>
  <c r="AU59" i="10" s="1"/>
  <c r="Z60" i="10" a="1"/>
  <c r="Z60" i="10" s="1"/>
  <c r="AU60" i="10" s="1"/>
  <c r="Z61" i="10" a="1"/>
  <c r="Z61" i="10" s="1"/>
  <c r="AU61" i="10" s="1"/>
  <c r="Z62" i="10" a="1"/>
  <c r="Z62" i="10" s="1"/>
  <c r="AU62" i="10" s="1"/>
  <c r="Z63" i="10" a="1"/>
  <c r="Z63" i="10" s="1"/>
  <c r="AU63" i="10" s="1"/>
  <c r="Z64" i="10" a="1"/>
  <c r="Z64" i="10" s="1"/>
  <c r="AU64" i="10" s="1"/>
  <c r="Z65" i="10" a="1"/>
  <c r="Z65" i="10" s="1"/>
  <c r="AU65" i="10" s="1"/>
  <c r="Z66" i="10" a="1"/>
  <c r="Z66" i="10" s="1"/>
  <c r="AU66" i="10" s="1"/>
  <c r="Z67" i="10" a="1"/>
  <c r="Z67" i="10" s="1"/>
  <c r="AU67" i="10" s="1"/>
  <c r="Z68" i="10" a="1"/>
  <c r="Z68" i="10" s="1"/>
  <c r="AU68" i="10" s="1"/>
  <c r="Z69" i="10" a="1"/>
  <c r="Z69" i="10" s="1"/>
  <c r="AU69" i="10" s="1"/>
  <c r="Z70" i="10" a="1"/>
  <c r="Z70" i="10" s="1"/>
  <c r="AU70" i="10" s="1"/>
  <c r="Z71" i="10" a="1"/>
  <c r="Z71" i="10" s="1"/>
  <c r="AU71" i="10" s="1"/>
  <c r="Z72" i="10" a="1"/>
  <c r="Z72" i="10" s="1"/>
  <c r="AU72" i="10" s="1"/>
  <c r="Z73" i="10" a="1"/>
  <c r="Z73" i="10" s="1"/>
  <c r="AU73" i="10" s="1"/>
  <c r="Z74" i="10" a="1"/>
  <c r="Z74" i="10" s="1"/>
  <c r="AU74" i="10" s="1"/>
  <c r="Z75" i="10" a="1"/>
  <c r="Z75" i="10" s="1"/>
  <c r="AU75" i="10" s="1"/>
  <c r="Z76" i="10" a="1"/>
  <c r="Z76" i="10" s="1"/>
  <c r="AU76" i="10" s="1"/>
  <c r="Z77" i="10" a="1"/>
  <c r="Z77" i="10" s="1"/>
  <c r="AU77" i="10" s="1"/>
  <c r="Z78" i="10" a="1"/>
  <c r="Z78" i="10" s="1"/>
  <c r="AU78" i="10" s="1"/>
  <c r="Z79" i="10" a="1"/>
  <c r="Z79" i="10" s="1"/>
  <c r="AU79" i="10" s="1"/>
  <c r="Z80" i="10" a="1"/>
  <c r="Z80" i="10" s="1"/>
  <c r="AU80" i="10" s="1"/>
  <c r="Z81" i="10" a="1"/>
  <c r="Z81" i="10" s="1"/>
  <c r="AU81" i="10" s="1"/>
  <c r="Z82" i="10" a="1"/>
  <c r="Z82" i="10" s="1"/>
  <c r="AU82" i="10" s="1"/>
  <c r="Z83" i="10" a="1"/>
  <c r="Z83" i="10" s="1"/>
  <c r="AU83" i="10" s="1"/>
  <c r="Z84" i="10" a="1"/>
  <c r="Z84" i="10" s="1"/>
  <c r="AU84" i="10" s="1"/>
  <c r="Z85" i="10" a="1"/>
  <c r="Z85" i="10" s="1"/>
  <c r="AU85" i="10" s="1"/>
  <c r="Z86" i="10" a="1"/>
  <c r="Z86" i="10" s="1"/>
  <c r="AU86" i="10" s="1"/>
  <c r="Z87" i="10" a="1"/>
  <c r="Z87" i="10" s="1"/>
  <c r="AU87" i="10" s="1"/>
  <c r="Z88" i="10" a="1"/>
  <c r="Z88" i="10" s="1"/>
  <c r="AU88" i="10" s="1"/>
  <c r="Z89" i="10" a="1"/>
  <c r="Z89" i="10" s="1"/>
  <c r="AU89" i="10" s="1"/>
  <c r="Z90" i="10" a="1"/>
  <c r="Z90" i="10" s="1"/>
  <c r="AU90" i="10" s="1"/>
  <c r="Z91" i="10" a="1"/>
  <c r="Z91" i="10" s="1"/>
  <c r="AU91" i="10" s="1"/>
  <c r="Z92" i="10" a="1"/>
  <c r="Z92" i="10" s="1"/>
  <c r="AU92" i="10" s="1"/>
  <c r="Z93" i="10" a="1"/>
  <c r="Z93" i="10" s="1"/>
  <c r="AU93" i="10" s="1"/>
  <c r="Z94" i="10" a="1"/>
  <c r="Z94" i="10" s="1"/>
  <c r="AU94" i="10" s="1"/>
  <c r="Z95" i="10" a="1"/>
  <c r="Z95" i="10" s="1"/>
  <c r="AU95" i="10" s="1"/>
  <c r="Z96" i="10" a="1"/>
  <c r="Z96" i="10" s="1"/>
  <c r="AU96" i="10" s="1"/>
  <c r="Z97" i="10" a="1"/>
  <c r="Z97" i="10" s="1"/>
  <c r="AU97" i="10" s="1"/>
  <c r="Z98" i="10" a="1"/>
  <c r="Z98" i="10" s="1"/>
  <c r="AU98" i="10" s="1"/>
  <c r="Z99" i="10" a="1"/>
  <c r="Z99" i="10" s="1"/>
  <c r="AU99" i="10" s="1"/>
  <c r="Z100" i="10" a="1"/>
  <c r="Z100" i="10" s="1"/>
  <c r="AU100" i="10" s="1"/>
  <c r="Z101" i="10" a="1"/>
  <c r="Z101" i="10" s="1"/>
  <c r="AU101" i="10" s="1"/>
  <c r="Z102" i="10" a="1"/>
  <c r="Z102" i="10" s="1"/>
  <c r="AU102" i="10" s="1"/>
  <c r="Z103" i="10" a="1"/>
  <c r="Z103" i="10" s="1"/>
  <c r="AU103" i="10" s="1"/>
  <c r="Z104" i="10" a="1"/>
  <c r="Z104" i="10" s="1"/>
  <c r="AU104" i="10" s="1"/>
  <c r="Z105" i="10" a="1"/>
  <c r="Z105" i="10" s="1"/>
  <c r="AU105" i="10" s="1"/>
  <c r="Z106" i="10" a="1"/>
  <c r="Z106" i="10" s="1"/>
  <c r="AU106" i="10" s="1"/>
  <c r="Z107" i="10" a="1"/>
  <c r="Z107" i="10" s="1"/>
  <c r="AU107" i="10" s="1"/>
  <c r="Z108" i="10" a="1"/>
  <c r="Z108" i="10" s="1"/>
  <c r="AU108" i="10" s="1"/>
  <c r="Z109" i="10" a="1"/>
  <c r="Z109" i="10" s="1"/>
  <c r="AU109" i="10" s="1"/>
  <c r="Z110" i="10" a="1"/>
  <c r="Z110" i="10" s="1"/>
  <c r="AU110" i="10" s="1"/>
  <c r="Z111" i="10" a="1"/>
  <c r="Z111" i="10" s="1"/>
  <c r="AU111" i="10" s="1"/>
  <c r="Z112" i="10" a="1"/>
  <c r="Z112" i="10" s="1"/>
  <c r="AU112" i="10" s="1"/>
  <c r="Z113" i="10" a="1"/>
  <c r="Z113" i="10" s="1"/>
  <c r="AU113" i="10" s="1"/>
  <c r="Z114" i="10" a="1"/>
  <c r="Z114" i="10" s="1"/>
  <c r="AU114" i="10" s="1"/>
  <c r="Z115" i="10" a="1"/>
  <c r="Z115" i="10" s="1"/>
  <c r="AU115" i="10" s="1"/>
  <c r="Z116" i="10" a="1"/>
  <c r="Z116" i="10" s="1"/>
  <c r="AU116" i="10" s="1"/>
  <c r="Z117" i="10" a="1"/>
  <c r="Z117" i="10" s="1"/>
  <c r="AU117" i="10" s="1"/>
  <c r="Z118" i="10" a="1"/>
  <c r="Z118" i="10" s="1"/>
  <c r="AU118" i="10" s="1"/>
  <c r="Z119" i="10" a="1"/>
  <c r="Z119" i="10" s="1"/>
  <c r="AU119" i="10" s="1"/>
  <c r="Z120" i="10" a="1"/>
  <c r="Z120" i="10" s="1"/>
  <c r="AU120" i="10" s="1"/>
  <c r="Z121" i="10" a="1"/>
  <c r="Z121" i="10" s="1"/>
  <c r="AU121" i="10" s="1"/>
  <c r="Z122" i="10" a="1"/>
  <c r="Z122" i="10" s="1"/>
  <c r="AU122" i="10" s="1"/>
  <c r="Z123" i="10" a="1"/>
  <c r="Z123" i="10" s="1"/>
  <c r="AU123" i="10" s="1"/>
  <c r="Z124" i="10" a="1"/>
  <c r="Z124" i="10" s="1"/>
  <c r="AU124" i="10" s="1"/>
  <c r="Z125" i="10" a="1"/>
  <c r="Z125" i="10" s="1"/>
  <c r="AU125" i="10" s="1"/>
  <c r="Z126" i="10" a="1"/>
  <c r="Z126" i="10" s="1"/>
  <c r="AU126" i="10" s="1"/>
  <c r="Z127" i="10" a="1"/>
  <c r="Z127" i="10" s="1"/>
  <c r="AU127" i="10" s="1"/>
  <c r="Z128" i="10" a="1"/>
  <c r="Z128" i="10" s="1"/>
  <c r="AU128" i="10" s="1"/>
  <c r="Z129" i="10" a="1"/>
  <c r="Z129" i="10" s="1"/>
  <c r="AU129" i="10" s="1"/>
  <c r="Z130" i="10" a="1"/>
  <c r="Z130" i="10" s="1"/>
  <c r="AU130" i="10" s="1"/>
  <c r="Z131" i="10" a="1"/>
  <c r="Z131" i="10" s="1"/>
  <c r="AU131" i="10" s="1"/>
  <c r="Z132" i="10" a="1"/>
  <c r="Z132" i="10" s="1"/>
  <c r="AU132" i="10" s="1"/>
  <c r="Z133" i="10" a="1"/>
  <c r="Z133" i="10" s="1"/>
  <c r="AU133" i="10" s="1"/>
  <c r="Z134" i="10" a="1"/>
  <c r="Z134" i="10" s="1"/>
  <c r="AU134" i="10" s="1"/>
  <c r="Z135" i="10" a="1"/>
  <c r="Z135" i="10" s="1"/>
  <c r="AU135" i="10" s="1"/>
  <c r="Z136" i="10" a="1"/>
  <c r="Z136" i="10" s="1"/>
  <c r="AU136" i="10" s="1"/>
  <c r="Z137" i="10" a="1"/>
  <c r="Z137" i="10" s="1"/>
  <c r="AU137" i="10" s="1"/>
  <c r="Z138" i="10" a="1"/>
  <c r="Z138" i="10" s="1"/>
  <c r="AU138" i="10" s="1"/>
  <c r="Z139" i="10" a="1"/>
  <c r="Z139" i="10" s="1"/>
  <c r="AU139" i="10" s="1"/>
  <c r="Z140" i="10" a="1"/>
  <c r="Z140" i="10" s="1"/>
  <c r="AU140" i="10" s="1"/>
  <c r="Z141" i="10" a="1"/>
  <c r="Z141" i="10" s="1"/>
  <c r="AU141" i="10" s="1"/>
  <c r="Z142" i="10" a="1"/>
  <c r="Z142" i="10" s="1"/>
  <c r="AU142" i="10" s="1"/>
  <c r="Z143" i="10" a="1"/>
  <c r="Z143" i="10" s="1"/>
  <c r="AU143" i="10" s="1"/>
  <c r="Z144" i="10" a="1"/>
  <c r="Z144" i="10" s="1"/>
  <c r="AU144" i="10" s="1"/>
  <c r="Z145" i="10" a="1"/>
  <c r="Z145" i="10" s="1"/>
  <c r="AU145" i="10" s="1"/>
  <c r="Z146" i="10" a="1"/>
  <c r="Z146" i="10" s="1"/>
  <c r="AU146" i="10" s="1"/>
  <c r="Z147" i="10" a="1"/>
  <c r="Z147" i="10" s="1"/>
  <c r="AU147" i="10" s="1"/>
  <c r="Z148" i="10" a="1"/>
  <c r="Z148" i="10" s="1"/>
  <c r="AU148" i="10" s="1"/>
  <c r="Z149" i="10" a="1"/>
  <c r="Z149" i="10" s="1"/>
  <c r="AU149" i="10" s="1"/>
  <c r="Z150" i="10" a="1"/>
  <c r="Z150" i="10" s="1"/>
  <c r="AU150" i="10" s="1"/>
  <c r="Z151" i="10" a="1"/>
  <c r="Z151" i="10" s="1"/>
  <c r="AU151" i="10" s="1"/>
  <c r="Z152" i="10" a="1"/>
  <c r="Z152" i="10" s="1"/>
  <c r="AU152" i="10" s="1"/>
  <c r="Z153" i="10" a="1"/>
  <c r="Z153" i="10" s="1"/>
  <c r="AU153" i="10" s="1"/>
  <c r="Z154" i="10" a="1"/>
  <c r="Z154" i="10" s="1"/>
  <c r="AU154" i="10" s="1"/>
  <c r="Z155" i="10" a="1"/>
  <c r="Z155" i="10" s="1"/>
  <c r="AU155" i="10" s="1"/>
  <c r="Z156" i="10" a="1"/>
  <c r="Z156" i="10" s="1"/>
  <c r="AU156" i="10" s="1"/>
  <c r="Z157" i="10" a="1"/>
  <c r="Z157" i="10" s="1"/>
  <c r="AU157" i="10" s="1"/>
  <c r="Z158" i="10" a="1"/>
  <c r="Z158" i="10" s="1"/>
  <c r="AU158" i="10" s="1"/>
  <c r="Z159" i="10" a="1"/>
  <c r="Z159" i="10" s="1"/>
  <c r="AU159" i="10" s="1"/>
  <c r="Z160" i="10" a="1"/>
  <c r="Z160" i="10" s="1"/>
  <c r="AU160" i="10" s="1"/>
  <c r="Z161" i="10" a="1"/>
  <c r="Z161" i="10" s="1"/>
  <c r="AU161" i="10" s="1"/>
  <c r="Z162" i="10" a="1"/>
  <c r="Z162" i="10" s="1"/>
  <c r="AU162" i="10" s="1"/>
  <c r="Z163" i="10" a="1"/>
  <c r="Z163" i="10" s="1"/>
  <c r="AU163" i="10" s="1"/>
  <c r="Z164" i="10" a="1"/>
  <c r="Z164" i="10" s="1"/>
  <c r="AU164" i="10" s="1"/>
  <c r="Z165" i="10" a="1"/>
  <c r="Z165" i="10" s="1"/>
  <c r="AU165" i="10" s="1"/>
  <c r="Z166" i="10" a="1"/>
  <c r="Z166" i="10" s="1"/>
  <c r="AU166" i="10" s="1"/>
  <c r="Z167" i="10" a="1"/>
  <c r="Z167" i="10" s="1"/>
  <c r="AU167" i="10" s="1"/>
  <c r="Z168" i="10" a="1"/>
  <c r="Z168" i="10" s="1"/>
  <c r="AU168" i="10" s="1"/>
  <c r="Z169" i="10" a="1"/>
  <c r="Z169" i="10" s="1"/>
  <c r="AU169" i="10" s="1"/>
  <c r="Z170" i="10" a="1"/>
  <c r="Z170" i="10" s="1"/>
  <c r="AU170" i="10" s="1"/>
  <c r="Z172" i="10" a="1"/>
  <c r="Z172" i="10" s="1"/>
  <c r="AU172" i="10" s="1"/>
  <c r="Z173" i="10" a="1"/>
  <c r="Z173" i="10" s="1"/>
  <c r="AU173" i="10" s="1"/>
  <c r="Z174" i="10" a="1"/>
  <c r="Z174" i="10" s="1"/>
  <c r="AU174" i="10" s="1"/>
  <c r="Z175" i="10" a="1"/>
  <c r="Z175" i="10" s="1"/>
  <c r="AU175" i="10" s="1"/>
  <c r="Z176" i="10" a="1"/>
  <c r="Z176" i="10" s="1"/>
  <c r="AU176" i="10" s="1"/>
  <c r="Z177" i="10" a="1"/>
  <c r="Z177" i="10" s="1"/>
  <c r="AU177" i="10" s="1"/>
  <c r="Z179" i="10" a="1"/>
  <c r="Z179" i="10" s="1"/>
  <c r="AU179" i="10" s="1"/>
  <c r="Z180" i="10" a="1"/>
  <c r="Z180" i="10" s="1"/>
  <c r="AU180" i="10" s="1"/>
  <c r="Z181" i="10" a="1"/>
  <c r="Z181" i="10" s="1"/>
  <c r="AU181" i="10" s="1"/>
  <c r="Z182" i="10" a="1"/>
  <c r="Z182" i="10" s="1"/>
  <c r="AU182" i="10" s="1"/>
  <c r="Z184" i="10" a="1"/>
  <c r="Z184" i="10" s="1"/>
  <c r="AU184" i="10" s="1"/>
  <c r="Z185" i="10" a="1"/>
  <c r="Z185" i="10" s="1"/>
  <c r="AU185" i="10" s="1"/>
  <c r="Z186" i="10" a="1"/>
  <c r="Z186" i="10" s="1"/>
  <c r="AU186" i="10" s="1"/>
  <c r="Z187" i="10" a="1"/>
  <c r="Z187" i="10" s="1"/>
  <c r="AU187" i="10" s="1"/>
  <c r="Z188" i="10" a="1"/>
  <c r="Z188" i="10" s="1"/>
  <c r="AU188" i="10" s="1"/>
  <c r="Z190" i="10" a="1"/>
  <c r="Z190" i="10" s="1"/>
  <c r="AU190" i="10" s="1"/>
  <c r="Z191" i="10" a="1"/>
  <c r="Z191" i="10" s="1"/>
  <c r="AU191" i="10" s="1"/>
  <c r="Z192" i="10" a="1"/>
  <c r="Z192" i="10" s="1"/>
  <c r="AU192" i="10" s="1"/>
  <c r="Z193" i="10" a="1"/>
  <c r="Z193" i="10" s="1"/>
  <c r="AU193" i="10" s="1"/>
  <c r="Z194" i="10" a="1"/>
  <c r="Z194" i="10" s="1"/>
  <c r="AU194" i="10" s="1"/>
  <c r="Z195" i="10" a="1"/>
  <c r="Z195" i="10" s="1"/>
  <c r="AU195" i="10" s="1"/>
  <c r="Z197" i="10" a="1"/>
  <c r="Z197" i="10" s="1"/>
  <c r="AU197" i="10" s="1"/>
  <c r="Z198" i="10" a="1"/>
  <c r="Z198" i="10" s="1"/>
  <c r="AU198" i="10" s="1"/>
  <c r="Z199" i="10" a="1"/>
  <c r="Z199" i="10" s="1"/>
  <c r="AU199" i="10" s="1"/>
  <c r="Z200" i="10" a="1"/>
  <c r="Z200" i="10" s="1"/>
  <c r="AU200" i="10" s="1"/>
  <c r="Z201" i="10" a="1"/>
  <c r="Z201" i="10" s="1"/>
  <c r="AU201" i="10" s="1"/>
  <c r="Z202" i="10" a="1"/>
  <c r="Z202" i="10" s="1"/>
  <c r="AU202" i="10" s="1"/>
  <c r="Z203" i="10" a="1"/>
  <c r="Z203" i="10" s="1"/>
  <c r="AU203" i="10" s="1"/>
  <c r="Z204" i="10" a="1"/>
  <c r="Z204" i="10" s="1"/>
  <c r="AU204" i="10" s="1"/>
  <c r="Z205" i="10" a="1"/>
  <c r="Z205" i="10" s="1"/>
  <c r="AU205" i="10" s="1"/>
  <c r="Z206" i="10" a="1"/>
  <c r="Z206" i="10" s="1"/>
  <c r="AU206" i="10" s="1"/>
  <c r="Z208" i="10" a="1"/>
  <c r="Z208" i="10" s="1"/>
  <c r="AU208" i="10" s="1"/>
  <c r="Z209" i="10" a="1"/>
  <c r="Z209" i="10" s="1"/>
  <c r="AU209" i="10" s="1"/>
  <c r="Z210" i="10" a="1"/>
  <c r="Z210" i="10" s="1"/>
  <c r="AU210" i="10" s="1"/>
  <c r="Z211" i="10" a="1"/>
  <c r="Z211" i="10" s="1"/>
  <c r="AU211" i="10" s="1"/>
  <c r="Z212" i="10" a="1"/>
  <c r="Z212" i="10" s="1"/>
  <c r="AU212" i="10" s="1"/>
  <c r="Z214" i="10" a="1"/>
  <c r="Z214" i="10" s="1"/>
  <c r="AU214" i="10" s="1"/>
  <c r="Z215" i="10" a="1"/>
  <c r="Z215" i="10" s="1"/>
  <c r="AU215" i="10" s="1"/>
  <c r="Z216" i="10" a="1"/>
  <c r="Z216" i="10" s="1"/>
  <c r="AU216" i="10" s="1"/>
  <c r="Z217" i="10" a="1"/>
  <c r="Z217" i="10" s="1"/>
  <c r="AU217" i="10" s="1"/>
  <c r="Z218" i="10" a="1"/>
  <c r="Z218" i="10" s="1"/>
  <c r="AU218" i="10" s="1"/>
  <c r="Z219" i="10" a="1"/>
  <c r="Z219" i="10" s="1"/>
  <c r="AU219" i="10" s="1"/>
  <c r="Z220" i="10" a="1"/>
  <c r="Z220" i="10" s="1"/>
  <c r="AU220" i="10" s="1"/>
  <c r="Z221" i="10" a="1"/>
  <c r="Z221" i="10" s="1"/>
  <c r="AU221" i="10" s="1"/>
  <c r="Z222" i="10" a="1"/>
  <c r="Z222" i="10" s="1"/>
  <c r="AU222" i="10" s="1"/>
  <c r="Z223" i="10" a="1"/>
  <c r="Z223" i="10" s="1"/>
  <c r="AU223" i="10" s="1"/>
  <c r="Z224" i="10" a="1"/>
  <c r="Z224" i="10" s="1"/>
  <c r="AU224" i="10" s="1"/>
  <c r="Z225" i="10" a="1"/>
  <c r="Z225" i="10" s="1"/>
  <c r="AU225" i="10" s="1"/>
  <c r="Z226" i="10" a="1"/>
  <c r="Z226" i="10" s="1"/>
  <c r="AU226" i="10" s="1"/>
  <c r="Z227" i="10" a="1"/>
  <c r="Z227" i="10" s="1"/>
  <c r="AU227" i="10" s="1"/>
  <c r="Z228" i="10" a="1"/>
  <c r="Z228" i="10" s="1"/>
  <c r="AU228" i="10" s="1"/>
  <c r="Z229" i="10" a="1"/>
  <c r="Z229" i="10" s="1"/>
  <c r="AU229" i="10" s="1"/>
  <c r="Z230" i="10" a="1"/>
  <c r="Z230" i="10" s="1"/>
  <c r="AU230" i="10" s="1"/>
  <c r="Z232" i="10" a="1"/>
  <c r="Z232" i="10" s="1"/>
  <c r="AU232" i="10" s="1"/>
  <c r="Z233" i="10" a="1"/>
  <c r="Z233" i="10" s="1"/>
  <c r="AU233" i="10" s="1"/>
  <c r="Z234" i="10" a="1"/>
  <c r="Z234" i="10" s="1"/>
  <c r="AU234" i="10" s="1"/>
  <c r="Z235" i="10" a="1"/>
  <c r="Z235" i="10" s="1"/>
  <c r="AU235" i="10" s="1"/>
  <c r="Z236" i="10" a="1"/>
  <c r="Z236" i="10" s="1"/>
  <c r="AU236" i="10" s="1"/>
  <c r="Z238" i="10" a="1"/>
  <c r="Z238" i="10" s="1"/>
  <c r="AU238" i="10" s="1"/>
  <c r="Z239" i="10" a="1"/>
  <c r="Z239" i="10" s="1"/>
  <c r="AU239" i="10" s="1"/>
  <c r="Z240" i="10" a="1"/>
  <c r="Z240" i="10" s="1"/>
  <c r="AU240" i="10" s="1"/>
  <c r="Z241" i="10" a="1"/>
  <c r="Z241" i="10" s="1"/>
  <c r="AU241" i="10" s="1"/>
  <c r="Z242" i="10" a="1"/>
  <c r="Z242" i="10" s="1"/>
  <c r="AU242" i="10" s="1"/>
  <c r="Z243" i="10" a="1"/>
  <c r="Z243" i="10" s="1"/>
  <c r="AU243" i="10" s="1"/>
  <c r="Z244" i="10" a="1"/>
  <c r="Z244" i="10" s="1"/>
  <c r="AU244" i="10" s="1"/>
  <c r="Z245" i="10" a="1"/>
  <c r="Z245" i="10" s="1"/>
  <c r="AU245" i="10" s="1"/>
  <c r="Z246" i="10" a="1"/>
  <c r="Z246" i="10" s="1"/>
  <c r="AU246" i="10" s="1"/>
  <c r="Z247" i="10" a="1"/>
  <c r="Z247" i="10" s="1"/>
  <c r="AU247" i="10" s="1"/>
  <c r="Z248" i="10" a="1"/>
  <c r="Z248" i="10" s="1"/>
  <c r="AU248" i="10" s="1"/>
  <c r="Z249" i="10" a="1"/>
  <c r="Z249" i="10" s="1"/>
  <c r="AU249" i="10" s="1"/>
  <c r="Z250" i="10" a="1"/>
  <c r="Z250" i="10" s="1"/>
  <c r="AU250" i="10" s="1"/>
  <c r="Z251" i="10" a="1"/>
  <c r="Z251" i="10" s="1"/>
  <c r="AU251" i="10" s="1"/>
  <c r="Z252" i="10" a="1"/>
  <c r="Z252" i="10" s="1"/>
  <c r="AU252" i="10" s="1"/>
  <c r="Z253" i="10" a="1"/>
  <c r="Z253" i="10" s="1"/>
  <c r="AU253" i="10" s="1"/>
  <c r="B2" i="9"/>
  <c r="B3" i="9"/>
  <c r="B4" i="9"/>
  <c r="B5" i="9"/>
  <c r="B6" i="9"/>
  <c r="B7" i="9"/>
  <c r="B8" i="9"/>
  <c r="B9" i="9"/>
  <c r="B10" i="9"/>
  <c r="B11" i="9"/>
  <c r="B12" i="9"/>
  <c r="G12" i="9" s="1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G28" i="9" s="1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G44" i="9" s="1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G60" i="9" s="1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G76" i="9" s="1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G92" i="9" s="1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G108" i="9" s="1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G124" i="9" s="1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G140" i="9" s="1"/>
  <c r="L140" i="9" s="1"/>
  <c r="AG140" i="9" s="1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G156" i="9" s="1"/>
  <c r="L156" i="9" s="1"/>
  <c r="AG156" i="9" s="1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G172" i="9" s="1"/>
  <c r="L172" i="9" s="1"/>
  <c r="AG172" i="9" s="1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G188" i="9" s="1"/>
  <c r="L188" i="9" s="1"/>
  <c r="AG188" i="9" s="1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G204" i="9" s="1"/>
  <c r="L204" i="9" s="1"/>
  <c r="AG204" i="9" s="1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G220" i="9" s="1"/>
  <c r="L220" i="9" s="1"/>
  <c r="AG220" i="9" s="1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G236" i="9" s="1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G252" i="9" s="1"/>
  <c r="B253" i="9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D2" i="9"/>
  <c r="D3" i="9"/>
  <c r="D4" i="9"/>
  <c r="G4" i="9" s="1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G20" i="9" s="1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G36" i="9" s="1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G52" i="9" s="1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G68" i="9" s="1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G84" i="9" s="1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G100" i="9" s="1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G116" i="9" s="1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G132" i="9" s="1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G148" i="9" s="1"/>
  <c r="L148" i="9" s="1"/>
  <c r="AG148" i="9" s="1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G164" i="9" s="1"/>
  <c r="L164" i="9" s="1"/>
  <c r="AG164" i="9" s="1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G180" i="9" s="1"/>
  <c r="L180" i="9" s="1"/>
  <c r="AG180" i="9" s="1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G196" i="9" s="1"/>
  <c r="L196" i="9" s="1"/>
  <c r="AG196" i="9" s="1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G212" i="9" s="1"/>
  <c r="L212" i="9" s="1"/>
  <c r="AG212" i="9" s="1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G228" i="9" s="1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G244" i="9" s="1"/>
  <c r="D245" i="9"/>
  <c r="D246" i="9"/>
  <c r="D247" i="9"/>
  <c r="D248" i="9"/>
  <c r="D249" i="9"/>
  <c r="D250" i="9"/>
  <c r="D251" i="9"/>
  <c r="D252" i="9"/>
  <c r="D253" i="9"/>
  <c r="E2" i="9"/>
  <c r="E3" i="9"/>
  <c r="E4" i="9"/>
  <c r="E5" i="9"/>
  <c r="E6" i="9"/>
  <c r="E7" i="9"/>
  <c r="E8" i="9"/>
  <c r="G8" i="9" s="1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G24" i="9" s="1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G40" i="9" s="1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G56" i="9" s="1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G72" i="9" s="1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G88" i="9" s="1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G104" i="9" s="1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G120" i="9" s="1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G136" i="9" s="1"/>
  <c r="L136" i="9" s="1"/>
  <c r="AG136" i="9" s="1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G152" i="9" s="1"/>
  <c r="L152" i="9" s="1"/>
  <c r="AG152" i="9" s="1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G168" i="9" s="1"/>
  <c r="L168" i="9" s="1"/>
  <c r="AG168" i="9" s="1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G184" i="9" s="1"/>
  <c r="L184" i="9" s="1"/>
  <c r="AG184" i="9" s="1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G200" i="9" s="1"/>
  <c r="L200" i="9" s="1"/>
  <c r="AG200" i="9" s="1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G216" i="9" s="1"/>
  <c r="L216" i="9" s="1"/>
  <c r="AG216" i="9" s="1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G232" i="9" s="1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G248" i="9" s="1"/>
  <c r="E249" i="9"/>
  <c r="E250" i="9"/>
  <c r="E251" i="9"/>
  <c r="E252" i="9"/>
  <c r="E253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G147" i="9" s="1"/>
  <c r="L147" i="9" s="1"/>
  <c r="AG147" i="9" s="1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G163" i="9" s="1"/>
  <c r="L163" i="9" s="1"/>
  <c r="AG163" i="9" s="1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G179" i="9" s="1"/>
  <c r="L179" i="9" s="1"/>
  <c r="AG179" i="9" s="1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G195" i="9" s="1"/>
  <c r="L195" i="9" s="1"/>
  <c r="AG195" i="9" s="1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G211" i="9" s="1"/>
  <c r="L211" i="9" s="1"/>
  <c r="AG211" i="9" s="1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226" i="9"/>
  <c r="F227" i="9"/>
  <c r="G227" i="9" s="1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G243" i="9" s="1"/>
  <c r="F244" i="9"/>
  <c r="F245" i="9"/>
  <c r="F246" i="9"/>
  <c r="F247" i="9"/>
  <c r="F248" i="9"/>
  <c r="F249" i="9"/>
  <c r="F250" i="9"/>
  <c r="F251" i="9"/>
  <c r="F252" i="9"/>
  <c r="F253" i="9"/>
  <c r="G2" i="9"/>
  <c r="G3" i="9"/>
  <c r="G5" i="9"/>
  <c r="G6" i="9"/>
  <c r="G7" i="9"/>
  <c r="H7" i="9" s="1"/>
  <c r="AC7" i="9" s="1"/>
  <c r="G9" i="9"/>
  <c r="G10" i="9"/>
  <c r="G11" i="9"/>
  <c r="G13" i="9"/>
  <c r="G14" i="9"/>
  <c r="G15" i="9"/>
  <c r="G16" i="9"/>
  <c r="H16" i="9" s="1"/>
  <c r="AC16" i="9" s="1"/>
  <c r="G17" i="9"/>
  <c r="G18" i="9"/>
  <c r="G19" i="9"/>
  <c r="G21" i="9"/>
  <c r="G22" i="9"/>
  <c r="G23" i="9"/>
  <c r="H23" i="9" s="1"/>
  <c r="AC23" i="9" s="1"/>
  <c r="G25" i="9"/>
  <c r="G26" i="9"/>
  <c r="G27" i="9"/>
  <c r="G29" i="9"/>
  <c r="G30" i="9"/>
  <c r="G31" i="9"/>
  <c r="G32" i="9"/>
  <c r="T32" i="9" s="1"/>
  <c r="AO32" i="9" s="1"/>
  <c r="G33" i="9"/>
  <c r="G34" i="9"/>
  <c r="G35" i="9"/>
  <c r="G37" i="9"/>
  <c r="G38" i="9"/>
  <c r="G39" i="9"/>
  <c r="H39" i="9" s="1"/>
  <c r="AC39" i="9" s="1"/>
  <c r="G41" i="9"/>
  <c r="G42" i="9"/>
  <c r="G43" i="9"/>
  <c r="G45" i="9"/>
  <c r="G46" i="9"/>
  <c r="G47" i="9"/>
  <c r="G48" i="9"/>
  <c r="T48" i="9" s="1"/>
  <c r="AO48" i="9" s="1"/>
  <c r="G49" i="9"/>
  <c r="G50" i="9"/>
  <c r="G51" i="9"/>
  <c r="G53" i="9"/>
  <c r="G54" i="9"/>
  <c r="G55" i="9"/>
  <c r="H55" i="9" s="1"/>
  <c r="AC55" i="9" s="1"/>
  <c r="G57" i="9"/>
  <c r="G58" i="9"/>
  <c r="G59" i="9"/>
  <c r="G61" i="9"/>
  <c r="G62" i="9"/>
  <c r="G63" i="9"/>
  <c r="G64" i="9"/>
  <c r="R64" i="9" s="1"/>
  <c r="AM64" i="9" s="1"/>
  <c r="G65" i="9"/>
  <c r="G66" i="9"/>
  <c r="G67" i="9"/>
  <c r="G69" i="9"/>
  <c r="G70" i="9"/>
  <c r="G71" i="9"/>
  <c r="H71" i="9" s="1"/>
  <c r="AC71" i="9" s="1"/>
  <c r="G73" i="9"/>
  <c r="G74" i="9"/>
  <c r="G75" i="9"/>
  <c r="G77" i="9"/>
  <c r="G78" i="9"/>
  <c r="G79" i="9"/>
  <c r="G80" i="9"/>
  <c r="T80" i="9" s="1"/>
  <c r="AO80" i="9" s="1"/>
  <c r="G81" i="9"/>
  <c r="G82" i="9"/>
  <c r="G83" i="9"/>
  <c r="G85" i="9"/>
  <c r="G86" i="9"/>
  <c r="G87" i="9"/>
  <c r="H87" i="9" s="1"/>
  <c r="AC87" i="9" s="1"/>
  <c r="G89" i="9"/>
  <c r="G90" i="9"/>
  <c r="G91" i="9"/>
  <c r="G93" i="9"/>
  <c r="G94" i="9"/>
  <c r="G95" i="9"/>
  <c r="G96" i="9"/>
  <c r="T96" i="9" s="1"/>
  <c r="AO96" i="9" s="1"/>
  <c r="G97" i="9"/>
  <c r="G98" i="9"/>
  <c r="G99" i="9"/>
  <c r="G101" i="9"/>
  <c r="G102" i="9"/>
  <c r="G103" i="9"/>
  <c r="H103" i="9" s="1"/>
  <c r="AC103" i="9" s="1"/>
  <c r="G105" i="9"/>
  <c r="G106" i="9"/>
  <c r="G107" i="9"/>
  <c r="G109" i="9"/>
  <c r="G110" i="9"/>
  <c r="G111" i="9"/>
  <c r="G112" i="9"/>
  <c r="T112" i="9" s="1"/>
  <c r="AO112" i="9" s="1"/>
  <c r="G113" i="9"/>
  <c r="G114" i="9"/>
  <c r="G115" i="9"/>
  <c r="G117" i="9"/>
  <c r="G118" i="9"/>
  <c r="G119" i="9"/>
  <c r="H119" i="9" s="1"/>
  <c r="AC119" i="9" s="1"/>
  <c r="G121" i="9"/>
  <c r="G122" i="9"/>
  <c r="G123" i="9"/>
  <c r="G125" i="9"/>
  <c r="G126" i="9"/>
  <c r="G127" i="9"/>
  <c r="G128" i="9"/>
  <c r="T128" i="9" s="1"/>
  <c r="AO128" i="9" s="1"/>
  <c r="G129" i="9"/>
  <c r="G130" i="9"/>
  <c r="G131" i="9"/>
  <c r="G133" i="9"/>
  <c r="G134" i="9"/>
  <c r="G135" i="9"/>
  <c r="G137" i="9"/>
  <c r="G138" i="9"/>
  <c r="G139" i="9"/>
  <c r="G141" i="9"/>
  <c r="G142" i="9"/>
  <c r="G143" i="9"/>
  <c r="G144" i="9"/>
  <c r="L144" i="9" s="1"/>
  <c r="AG144" i="9" s="1"/>
  <c r="G145" i="9"/>
  <c r="G146" i="9"/>
  <c r="G149" i="9"/>
  <c r="G150" i="9"/>
  <c r="G151" i="9"/>
  <c r="G153" i="9"/>
  <c r="G154" i="9"/>
  <c r="G155" i="9"/>
  <c r="G157" i="9"/>
  <c r="G158" i="9"/>
  <c r="G159" i="9"/>
  <c r="G160" i="9"/>
  <c r="L160" i="9" s="1"/>
  <c r="AG160" i="9" s="1"/>
  <c r="G161" i="9"/>
  <c r="G162" i="9"/>
  <c r="G165" i="9"/>
  <c r="G166" i="9"/>
  <c r="G167" i="9"/>
  <c r="G169" i="9"/>
  <c r="G170" i="9"/>
  <c r="G171" i="9"/>
  <c r="G173" i="9"/>
  <c r="G174" i="9"/>
  <c r="G175" i="9"/>
  <c r="G176" i="9"/>
  <c r="L176" i="9" s="1"/>
  <c r="AG176" i="9" s="1"/>
  <c r="G177" i="9"/>
  <c r="G178" i="9"/>
  <c r="G181" i="9"/>
  <c r="G182" i="9"/>
  <c r="G183" i="9"/>
  <c r="G185" i="9"/>
  <c r="G186" i="9"/>
  <c r="G187" i="9"/>
  <c r="G189" i="9"/>
  <c r="G190" i="9"/>
  <c r="G191" i="9"/>
  <c r="G192" i="9"/>
  <c r="L192" i="9" s="1"/>
  <c r="AG192" i="9" s="1"/>
  <c r="G193" i="9"/>
  <c r="G194" i="9"/>
  <c r="G197" i="9"/>
  <c r="G198" i="9"/>
  <c r="G199" i="9"/>
  <c r="G201" i="9"/>
  <c r="G202" i="9"/>
  <c r="G203" i="9"/>
  <c r="G205" i="9"/>
  <c r="G206" i="9"/>
  <c r="G207" i="9"/>
  <c r="G208" i="9"/>
  <c r="L208" i="9" s="1"/>
  <c r="AG208" i="9" s="1"/>
  <c r="G209" i="9"/>
  <c r="G210" i="9"/>
  <c r="G213" i="9"/>
  <c r="G214" i="9"/>
  <c r="G215" i="9"/>
  <c r="G217" i="9"/>
  <c r="G218" i="9"/>
  <c r="G219" i="9"/>
  <c r="G221" i="9"/>
  <c r="S221" i="9" s="1"/>
  <c r="AN221" i="9" s="1"/>
  <c r="G222" i="9"/>
  <c r="G223" i="9"/>
  <c r="G224" i="9"/>
  <c r="G225" i="9"/>
  <c r="G226" i="9"/>
  <c r="G229" i="9"/>
  <c r="G230" i="9"/>
  <c r="G231" i="9"/>
  <c r="G233" i="9"/>
  <c r="G234" i="9"/>
  <c r="G235" i="9"/>
  <c r="G237" i="9"/>
  <c r="G238" i="9"/>
  <c r="G239" i="9"/>
  <c r="G240" i="9"/>
  <c r="G241" i="9"/>
  <c r="G242" i="9"/>
  <c r="G245" i="9"/>
  <c r="G246" i="9"/>
  <c r="G247" i="9"/>
  <c r="G249" i="9"/>
  <c r="S249" i="9" s="1"/>
  <c r="AN249" i="9" s="1"/>
  <c r="G250" i="9"/>
  <c r="S250" i="9" s="1"/>
  <c r="AN250" i="9" s="1"/>
  <c r="G251" i="9"/>
  <c r="G253" i="9"/>
  <c r="H2" i="9"/>
  <c r="AC2" i="9" s="1"/>
  <c r="H3" i="9"/>
  <c r="AC3" i="9" s="1"/>
  <c r="H5" i="9"/>
  <c r="AC5" i="9" s="1"/>
  <c r="H6" i="9"/>
  <c r="AC6" i="9" s="1"/>
  <c r="H9" i="9"/>
  <c r="AC9" i="9" s="1"/>
  <c r="H10" i="9"/>
  <c r="AC10" i="9" s="1"/>
  <c r="H11" i="9"/>
  <c r="AC11" i="9" s="1"/>
  <c r="H13" i="9"/>
  <c r="AC13" i="9" s="1"/>
  <c r="H14" i="9"/>
  <c r="AC14" i="9" s="1"/>
  <c r="H15" i="9"/>
  <c r="AC15" i="9" s="1"/>
  <c r="H17" i="9"/>
  <c r="AC17" i="9" s="1"/>
  <c r="H18" i="9"/>
  <c r="AC18" i="9" s="1"/>
  <c r="H19" i="9"/>
  <c r="AC19" i="9" s="1"/>
  <c r="H21" i="9"/>
  <c r="AC21" i="9" s="1"/>
  <c r="H22" i="9"/>
  <c r="AC22" i="9" s="1"/>
  <c r="H25" i="9"/>
  <c r="AC25" i="9" s="1"/>
  <c r="H26" i="9"/>
  <c r="AC26" i="9" s="1"/>
  <c r="H27" i="9"/>
  <c r="AC27" i="9" s="1"/>
  <c r="H29" i="9"/>
  <c r="AC29" i="9" s="1"/>
  <c r="H30" i="9"/>
  <c r="AC30" i="9" s="1"/>
  <c r="H31" i="9"/>
  <c r="AC31" i="9" s="1"/>
  <c r="H33" i="9"/>
  <c r="AC33" i="9" s="1"/>
  <c r="H34" i="9"/>
  <c r="AC34" i="9" s="1"/>
  <c r="H35" i="9"/>
  <c r="AC35" i="9" s="1"/>
  <c r="H37" i="9"/>
  <c r="AC37" i="9" s="1"/>
  <c r="H38" i="9"/>
  <c r="AC38" i="9" s="1"/>
  <c r="H41" i="9"/>
  <c r="AC41" i="9" s="1"/>
  <c r="H42" i="9"/>
  <c r="AC42" i="9" s="1"/>
  <c r="H43" i="9"/>
  <c r="AC43" i="9" s="1"/>
  <c r="H45" i="9"/>
  <c r="AC45" i="9" s="1"/>
  <c r="H46" i="9"/>
  <c r="AC46" i="9" s="1"/>
  <c r="H47" i="9"/>
  <c r="AC47" i="9" s="1"/>
  <c r="H49" i="9"/>
  <c r="AC49" i="9" s="1"/>
  <c r="H50" i="9"/>
  <c r="AC50" i="9" s="1"/>
  <c r="H51" i="9"/>
  <c r="AC51" i="9" s="1"/>
  <c r="H53" i="9"/>
  <c r="AC53" i="9" s="1"/>
  <c r="H54" i="9"/>
  <c r="AC54" i="9" s="1"/>
  <c r="H57" i="9"/>
  <c r="AC57" i="9" s="1"/>
  <c r="H58" i="9"/>
  <c r="AC58" i="9" s="1"/>
  <c r="H59" i="9"/>
  <c r="AC59" i="9" s="1"/>
  <c r="H61" i="9"/>
  <c r="AC61" i="9" s="1"/>
  <c r="H62" i="9"/>
  <c r="AC62" i="9" s="1"/>
  <c r="H63" i="9"/>
  <c r="AC63" i="9" s="1"/>
  <c r="H65" i="9"/>
  <c r="AC65" i="9" s="1"/>
  <c r="H66" i="9"/>
  <c r="AC66" i="9" s="1"/>
  <c r="H67" i="9"/>
  <c r="AC67" i="9" s="1"/>
  <c r="H69" i="9"/>
  <c r="AC69" i="9" s="1"/>
  <c r="H70" i="9"/>
  <c r="AC70" i="9" s="1"/>
  <c r="H73" i="9"/>
  <c r="AC73" i="9" s="1"/>
  <c r="H74" i="9"/>
  <c r="AC74" i="9" s="1"/>
  <c r="H75" i="9"/>
  <c r="AC75" i="9" s="1"/>
  <c r="H77" i="9"/>
  <c r="AC77" i="9" s="1"/>
  <c r="H78" i="9"/>
  <c r="AC78" i="9" s="1"/>
  <c r="H79" i="9"/>
  <c r="AC79" i="9" s="1"/>
  <c r="H81" i="9"/>
  <c r="AC81" i="9" s="1"/>
  <c r="H82" i="9"/>
  <c r="AC82" i="9" s="1"/>
  <c r="H83" i="9"/>
  <c r="AC83" i="9" s="1"/>
  <c r="H85" i="9"/>
  <c r="AC85" i="9" s="1"/>
  <c r="H86" i="9"/>
  <c r="AC86" i="9" s="1"/>
  <c r="H89" i="9"/>
  <c r="AC89" i="9" s="1"/>
  <c r="H90" i="9"/>
  <c r="AC90" i="9" s="1"/>
  <c r="H91" i="9"/>
  <c r="AC91" i="9" s="1"/>
  <c r="H93" i="9"/>
  <c r="AC93" i="9" s="1"/>
  <c r="H94" i="9"/>
  <c r="AC94" i="9" s="1"/>
  <c r="H95" i="9"/>
  <c r="AC95" i="9" s="1"/>
  <c r="H97" i="9"/>
  <c r="AC97" i="9" s="1"/>
  <c r="H98" i="9"/>
  <c r="AC98" i="9" s="1"/>
  <c r="H99" i="9"/>
  <c r="AC99" i="9" s="1"/>
  <c r="H101" i="9"/>
  <c r="AC101" i="9" s="1"/>
  <c r="H102" i="9"/>
  <c r="AC102" i="9" s="1"/>
  <c r="H105" i="9"/>
  <c r="AC105" i="9" s="1"/>
  <c r="H106" i="9"/>
  <c r="AC106" i="9" s="1"/>
  <c r="H107" i="9"/>
  <c r="AC107" i="9" s="1"/>
  <c r="H109" i="9"/>
  <c r="AC109" i="9" s="1"/>
  <c r="H110" i="9"/>
  <c r="AC110" i="9" s="1"/>
  <c r="H111" i="9"/>
  <c r="AC111" i="9" s="1"/>
  <c r="H113" i="9"/>
  <c r="AC113" i="9" s="1"/>
  <c r="H114" i="9"/>
  <c r="AC114" i="9" s="1"/>
  <c r="H115" i="9"/>
  <c r="AC115" i="9" s="1"/>
  <c r="H117" i="9"/>
  <c r="AC117" i="9" s="1"/>
  <c r="H118" i="9"/>
  <c r="AC118" i="9" s="1"/>
  <c r="H121" i="9"/>
  <c r="AC121" i="9" s="1"/>
  <c r="H122" i="9"/>
  <c r="AC122" i="9" s="1"/>
  <c r="H123" i="9"/>
  <c r="AC123" i="9" s="1"/>
  <c r="H125" i="9"/>
  <c r="AC125" i="9" s="1"/>
  <c r="H126" i="9"/>
  <c r="AC126" i="9" s="1"/>
  <c r="H127" i="9"/>
  <c r="AC127" i="9" s="1"/>
  <c r="H129" i="9"/>
  <c r="AC129" i="9" s="1"/>
  <c r="H130" i="9"/>
  <c r="AC130" i="9" s="1"/>
  <c r="L2" i="9"/>
  <c r="AG2" i="9" s="1"/>
  <c r="L3" i="9"/>
  <c r="AG3" i="9" s="1"/>
  <c r="L5" i="9"/>
  <c r="AG5" i="9" s="1"/>
  <c r="L6" i="9"/>
  <c r="AG6" i="9" s="1"/>
  <c r="L9" i="9"/>
  <c r="AG9" i="9" s="1"/>
  <c r="L10" i="9"/>
  <c r="AG10" i="9" s="1"/>
  <c r="L11" i="9"/>
  <c r="AG11" i="9" s="1"/>
  <c r="L13" i="9"/>
  <c r="AG13" i="9" s="1"/>
  <c r="L14" i="9"/>
  <c r="AG14" i="9" s="1"/>
  <c r="L15" i="9"/>
  <c r="AG15" i="9" s="1"/>
  <c r="L17" i="9"/>
  <c r="AG17" i="9" s="1"/>
  <c r="L18" i="9"/>
  <c r="AG18" i="9" s="1"/>
  <c r="L19" i="9"/>
  <c r="AG19" i="9" s="1"/>
  <c r="L21" i="9"/>
  <c r="AG21" i="9" s="1"/>
  <c r="L22" i="9"/>
  <c r="AG22" i="9" s="1"/>
  <c r="L25" i="9"/>
  <c r="AG25" i="9" s="1"/>
  <c r="L26" i="9"/>
  <c r="AG26" i="9" s="1"/>
  <c r="L27" i="9"/>
  <c r="AG27" i="9" s="1"/>
  <c r="L29" i="9"/>
  <c r="AG29" i="9" s="1"/>
  <c r="L30" i="9"/>
  <c r="AG30" i="9" s="1"/>
  <c r="L31" i="9"/>
  <c r="AG31" i="9" s="1"/>
  <c r="L33" i="9"/>
  <c r="AG33" i="9" s="1"/>
  <c r="L34" i="9"/>
  <c r="AG34" i="9" s="1"/>
  <c r="L35" i="9"/>
  <c r="AG35" i="9" s="1"/>
  <c r="L37" i="9"/>
  <c r="AG37" i="9" s="1"/>
  <c r="L38" i="9"/>
  <c r="AG38" i="9" s="1"/>
  <c r="L41" i="9"/>
  <c r="AG41" i="9" s="1"/>
  <c r="L42" i="9"/>
  <c r="AG42" i="9" s="1"/>
  <c r="L43" i="9"/>
  <c r="AG43" i="9" s="1"/>
  <c r="L45" i="9"/>
  <c r="AG45" i="9" s="1"/>
  <c r="L46" i="9"/>
  <c r="AG46" i="9" s="1"/>
  <c r="L47" i="9"/>
  <c r="AG47" i="9" s="1"/>
  <c r="L49" i="9"/>
  <c r="AG49" i="9" s="1"/>
  <c r="L50" i="9"/>
  <c r="AG50" i="9" s="1"/>
  <c r="L51" i="9"/>
  <c r="AG51" i="9" s="1"/>
  <c r="L53" i="9"/>
  <c r="AG53" i="9" s="1"/>
  <c r="L54" i="9"/>
  <c r="AG54" i="9" s="1"/>
  <c r="L55" i="9"/>
  <c r="AG55" i="9" s="1"/>
  <c r="L57" i="9"/>
  <c r="AG57" i="9" s="1"/>
  <c r="L58" i="9"/>
  <c r="AG58" i="9" s="1"/>
  <c r="L59" i="9"/>
  <c r="AG59" i="9" s="1"/>
  <c r="L61" i="9"/>
  <c r="AG61" i="9" s="1"/>
  <c r="L62" i="9"/>
  <c r="AG62" i="9" s="1"/>
  <c r="L63" i="9"/>
  <c r="AG63" i="9" s="1"/>
  <c r="L65" i="9"/>
  <c r="AG65" i="9" s="1"/>
  <c r="L66" i="9"/>
  <c r="AG66" i="9" s="1"/>
  <c r="L67" i="9"/>
  <c r="AG67" i="9" s="1"/>
  <c r="L69" i="9"/>
  <c r="AG69" i="9" s="1"/>
  <c r="L70" i="9"/>
  <c r="AG70" i="9" s="1"/>
  <c r="L71" i="9"/>
  <c r="AG71" i="9" s="1"/>
  <c r="L73" i="9"/>
  <c r="AG73" i="9" s="1"/>
  <c r="L74" i="9"/>
  <c r="AG74" i="9" s="1"/>
  <c r="L75" i="9"/>
  <c r="AG75" i="9" s="1"/>
  <c r="L77" i="9"/>
  <c r="AG77" i="9" s="1"/>
  <c r="L78" i="9"/>
  <c r="AG78" i="9" s="1"/>
  <c r="L79" i="9"/>
  <c r="AG79" i="9" s="1"/>
  <c r="L81" i="9"/>
  <c r="AG81" i="9" s="1"/>
  <c r="L82" i="9"/>
  <c r="AG82" i="9" s="1"/>
  <c r="L83" i="9"/>
  <c r="AG83" i="9" s="1"/>
  <c r="L85" i="9"/>
  <c r="AG85" i="9" s="1"/>
  <c r="L86" i="9"/>
  <c r="AG86" i="9" s="1"/>
  <c r="L87" i="9"/>
  <c r="AG87" i="9" s="1"/>
  <c r="L89" i="9"/>
  <c r="AG89" i="9" s="1"/>
  <c r="L90" i="9"/>
  <c r="AG90" i="9" s="1"/>
  <c r="L91" i="9"/>
  <c r="AG91" i="9" s="1"/>
  <c r="L93" i="9"/>
  <c r="AG93" i="9" s="1"/>
  <c r="L94" i="9"/>
  <c r="AG94" i="9" s="1"/>
  <c r="L95" i="9"/>
  <c r="AG95" i="9" s="1"/>
  <c r="L97" i="9"/>
  <c r="AG97" i="9" s="1"/>
  <c r="L98" i="9"/>
  <c r="AG98" i="9" s="1"/>
  <c r="L99" i="9"/>
  <c r="AG99" i="9" s="1"/>
  <c r="L101" i="9"/>
  <c r="AG101" i="9" s="1"/>
  <c r="L102" i="9"/>
  <c r="AG102" i="9" s="1"/>
  <c r="L103" i="9"/>
  <c r="AG103" i="9" s="1"/>
  <c r="L105" i="9"/>
  <c r="AG105" i="9" s="1"/>
  <c r="L106" i="9"/>
  <c r="AG106" i="9" s="1"/>
  <c r="L107" i="9"/>
  <c r="AG107" i="9" s="1"/>
  <c r="L109" i="9"/>
  <c r="AG109" i="9" s="1"/>
  <c r="L110" i="9"/>
  <c r="AG110" i="9" s="1"/>
  <c r="L111" i="9"/>
  <c r="AG111" i="9" s="1"/>
  <c r="L113" i="9"/>
  <c r="AG113" i="9" s="1"/>
  <c r="L114" i="9"/>
  <c r="AG114" i="9" s="1"/>
  <c r="L115" i="9"/>
  <c r="AG115" i="9" s="1"/>
  <c r="L117" i="9"/>
  <c r="AG117" i="9" s="1"/>
  <c r="L118" i="9"/>
  <c r="AG118" i="9" s="1"/>
  <c r="L119" i="9"/>
  <c r="AG119" i="9" s="1"/>
  <c r="L121" i="9"/>
  <c r="AG121" i="9" s="1"/>
  <c r="L122" i="9"/>
  <c r="AG122" i="9" s="1"/>
  <c r="L123" i="9"/>
  <c r="AG123" i="9" s="1"/>
  <c r="L125" i="9"/>
  <c r="AG125" i="9" s="1"/>
  <c r="L126" i="9"/>
  <c r="AG126" i="9" s="1"/>
  <c r="L127" i="9"/>
  <c r="AG127" i="9" s="1"/>
  <c r="L129" i="9"/>
  <c r="AG129" i="9" s="1"/>
  <c r="L130" i="9"/>
  <c r="AG130" i="9" s="1"/>
  <c r="L131" i="9"/>
  <c r="AG131" i="9" s="1"/>
  <c r="L133" i="9"/>
  <c r="AG133" i="9" s="1"/>
  <c r="L134" i="9"/>
  <c r="AG134" i="9" s="1"/>
  <c r="L135" i="9"/>
  <c r="AG135" i="9" s="1"/>
  <c r="L137" i="9"/>
  <c r="AG137" i="9" s="1"/>
  <c r="L138" i="9"/>
  <c r="AG138" i="9" s="1"/>
  <c r="L139" i="9"/>
  <c r="AG139" i="9" s="1"/>
  <c r="L141" i="9"/>
  <c r="AG141" i="9" s="1"/>
  <c r="L142" i="9"/>
  <c r="AG142" i="9" s="1"/>
  <c r="L143" i="9"/>
  <c r="AG143" i="9" s="1"/>
  <c r="L145" i="9"/>
  <c r="AG145" i="9" s="1"/>
  <c r="L146" i="9"/>
  <c r="AG146" i="9" s="1"/>
  <c r="L149" i="9"/>
  <c r="AG149" i="9" s="1"/>
  <c r="L150" i="9"/>
  <c r="AG150" i="9" s="1"/>
  <c r="L151" i="9"/>
  <c r="AG151" i="9" s="1"/>
  <c r="L153" i="9"/>
  <c r="AG153" i="9" s="1"/>
  <c r="L154" i="9"/>
  <c r="AG154" i="9" s="1"/>
  <c r="L155" i="9"/>
  <c r="AG155" i="9" s="1"/>
  <c r="L157" i="9"/>
  <c r="AG157" i="9" s="1"/>
  <c r="L158" i="9"/>
  <c r="AG158" i="9" s="1"/>
  <c r="L159" i="9"/>
  <c r="AG159" i="9" s="1"/>
  <c r="L161" i="9"/>
  <c r="AG161" i="9" s="1"/>
  <c r="L162" i="9"/>
  <c r="AG162" i="9" s="1"/>
  <c r="L165" i="9"/>
  <c r="AG165" i="9" s="1"/>
  <c r="L166" i="9"/>
  <c r="AG166" i="9" s="1"/>
  <c r="L167" i="9"/>
  <c r="AG167" i="9" s="1"/>
  <c r="L169" i="9"/>
  <c r="AG169" i="9" s="1"/>
  <c r="L170" i="9"/>
  <c r="AG170" i="9" s="1"/>
  <c r="L171" i="9"/>
  <c r="AG171" i="9" s="1"/>
  <c r="L173" i="9"/>
  <c r="AG173" i="9" s="1"/>
  <c r="L174" i="9"/>
  <c r="AG174" i="9" s="1"/>
  <c r="L175" i="9"/>
  <c r="AG175" i="9" s="1"/>
  <c r="L177" i="9"/>
  <c r="AG177" i="9" s="1"/>
  <c r="L178" i="9"/>
  <c r="AG178" i="9" s="1"/>
  <c r="L181" i="9"/>
  <c r="AG181" i="9" s="1"/>
  <c r="L182" i="9"/>
  <c r="AG182" i="9" s="1"/>
  <c r="L183" i="9"/>
  <c r="AG183" i="9" s="1"/>
  <c r="L185" i="9"/>
  <c r="AG185" i="9" s="1"/>
  <c r="L186" i="9"/>
  <c r="AG186" i="9" s="1"/>
  <c r="L187" i="9"/>
  <c r="AG187" i="9" s="1"/>
  <c r="L189" i="9"/>
  <c r="AG189" i="9" s="1"/>
  <c r="L190" i="9"/>
  <c r="AG190" i="9" s="1"/>
  <c r="L191" i="9"/>
  <c r="AG191" i="9" s="1"/>
  <c r="L193" i="9"/>
  <c r="AG193" i="9" s="1"/>
  <c r="L194" i="9"/>
  <c r="AG194" i="9" s="1"/>
  <c r="L197" i="9"/>
  <c r="AG197" i="9" s="1"/>
  <c r="L198" i="9"/>
  <c r="AG198" i="9" s="1"/>
  <c r="L199" i="9"/>
  <c r="AG199" i="9" s="1"/>
  <c r="L201" i="9"/>
  <c r="AG201" i="9" s="1"/>
  <c r="L202" i="9"/>
  <c r="AG202" i="9" s="1"/>
  <c r="L203" i="9"/>
  <c r="AG203" i="9" s="1"/>
  <c r="L205" i="9"/>
  <c r="AG205" i="9" s="1"/>
  <c r="L206" i="9"/>
  <c r="AG206" i="9" s="1"/>
  <c r="L207" i="9"/>
  <c r="AG207" i="9" s="1"/>
  <c r="L209" i="9"/>
  <c r="AG209" i="9" s="1"/>
  <c r="L210" i="9"/>
  <c r="AG210" i="9" s="1"/>
  <c r="L213" i="9"/>
  <c r="AG213" i="9" s="1"/>
  <c r="L214" i="9"/>
  <c r="AG214" i="9" s="1"/>
  <c r="L215" i="9"/>
  <c r="AG215" i="9" s="1"/>
  <c r="L217" i="9"/>
  <c r="AG217" i="9" s="1"/>
  <c r="L218" i="9"/>
  <c r="AG218" i="9" s="1"/>
  <c r="L219" i="9"/>
  <c r="AG219" i="9" s="1"/>
  <c r="O2" i="9" a="1"/>
  <c r="O2" i="9" s="1"/>
  <c r="AJ2" i="9" s="1"/>
  <c r="O3" i="9" a="1"/>
  <c r="O3" i="9" s="1"/>
  <c r="AJ3" i="9" s="1"/>
  <c r="R61" i="9"/>
  <c r="AM61" i="9" s="1"/>
  <c r="R62" i="9"/>
  <c r="AM62" i="9" s="1"/>
  <c r="R63" i="9"/>
  <c r="AM63" i="9" s="1"/>
  <c r="R65" i="9"/>
  <c r="AM65" i="9" s="1"/>
  <c r="R66" i="9"/>
  <c r="AM66" i="9" s="1"/>
  <c r="R67" i="9"/>
  <c r="AM67" i="9" s="1"/>
  <c r="R69" i="9"/>
  <c r="AM69" i="9" s="1"/>
  <c r="R70" i="9"/>
  <c r="AM70" i="9" s="1"/>
  <c r="R71" i="9"/>
  <c r="AM71" i="9" s="1"/>
  <c r="R73" i="9"/>
  <c r="AM73" i="9" s="1"/>
  <c r="R74" i="9"/>
  <c r="AM74" i="9" s="1"/>
  <c r="R75" i="9"/>
  <c r="AM75" i="9" s="1"/>
  <c r="R77" i="9"/>
  <c r="AM77" i="9" s="1"/>
  <c r="R78" i="9"/>
  <c r="AM78" i="9" s="1"/>
  <c r="R79" i="9"/>
  <c r="AM79" i="9" s="1"/>
  <c r="T27" i="9"/>
  <c r="AO27" i="9" s="1"/>
  <c r="T29" i="9"/>
  <c r="AO29" i="9" s="1"/>
  <c r="T30" i="9"/>
  <c r="AO30" i="9" s="1"/>
  <c r="T31" i="9"/>
  <c r="AO31" i="9" s="1"/>
  <c r="T33" i="9"/>
  <c r="AO33" i="9" s="1"/>
  <c r="T34" i="9"/>
  <c r="AO34" i="9" s="1"/>
  <c r="T35" i="9"/>
  <c r="AO35" i="9" s="1"/>
  <c r="T37" i="9"/>
  <c r="AO37" i="9" s="1"/>
  <c r="T38" i="9"/>
  <c r="AO38" i="9" s="1"/>
  <c r="T39" i="9"/>
  <c r="AO39" i="9" s="1"/>
  <c r="T41" i="9"/>
  <c r="AO41" i="9" s="1"/>
  <c r="T42" i="9"/>
  <c r="AO42" i="9" s="1"/>
  <c r="T43" i="9"/>
  <c r="AO43" i="9" s="1"/>
  <c r="T45" i="9"/>
  <c r="AO45" i="9" s="1"/>
  <c r="T46" i="9"/>
  <c r="AO46" i="9" s="1"/>
  <c r="T47" i="9"/>
  <c r="AO47" i="9" s="1"/>
  <c r="T49" i="9"/>
  <c r="AO49" i="9" s="1"/>
  <c r="T50" i="9"/>
  <c r="AO50" i="9" s="1"/>
  <c r="T51" i="9"/>
  <c r="AO51" i="9" s="1"/>
  <c r="T53" i="9"/>
  <c r="AO53" i="9" s="1"/>
  <c r="T54" i="9"/>
  <c r="AO54" i="9" s="1"/>
  <c r="T55" i="9"/>
  <c r="AO55" i="9" s="1"/>
  <c r="T57" i="9"/>
  <c r="AO57" i="9" s="1"/>
  <c r="T58" i="9"/>
  <c r="AO58" i="9" s="1"/>
  <c r="T59" i="9"/>
  <c r="AO59" i="9" s="1"/>
  <c r="T61" i="9"/>
  <c r="AO61" i="9" s="1"/>
  <c r="T62" i="9"/>
  <c r="AO62" i="9" s="1"/>
  <c r="T63" i="9"/>
  <c r="AO63" i="9" s="1"/>
  <c r="T65" i="9"/>
  <c r="AO65" i="9" s="1"/>
  <c r="T66" i="9"/>
  <c r="AO66" i="9" s="1"/>
  <c r="T67" i="9"/>
  <c r="AO67" i="9" s="1"/>
  <c r="T69" i="9"/>
  <c r="AO69" i="9" s="1"/>
  <c r="T70" i="9"/>
  <c r="AO70" i="9" s="1"/>
  <c r="T71" i="9"/>
  <c r="AO71" i="9" s="1"/>
  <c r="T73" i="9"/>
  <c r="AO73" i="9" s="1"/>
  <c r="T74" i="9"/>
  <c r="AO74" i="9" s="1"/>
  <c r="T75" i="9"/>
  <c r="AO75" i="9" s="1"/>
  <c r="T77" i="9"/>
  <c r="AO77" i="9" s="1"/>
  <c r="T78" i="9"/>
  <c r="AO78" i="9" s="1"/>
  <c r="T79" i="9"/>
  <c r="AO79" i="9" s="1"/>
  <c r="T81" i="9"/>
  <c r="AO81" i="9" s="1"/>
  <c r="T82" i="9"/>
  <c r="AO82" i="9" s="1"/>
  <c r="T83" i="9"/>
  <c r="AO83" i="9" s="1"/>
  <c r="T85" i="9"/>
  <c r="AO85" i="9" s="1"/>
  <c r="T86" i="9"/>
  <c r="AO86" i="9" s="1"/>
  <c r="T87" i="9"/>
  <c r="AO87" i="9" s="1"/>
  <c r="T89" i="9"/>
  <c r="AO89" i="9" s="1"/>
  <c r="T90" i="9"/>
  <c r="AO90" i="9" s="1"/>
  <c r="T91" i="9"/>
  <c r="AO91" i="9" s="1"/>
  <c r="T93" i="9"/>
  <c r="AO93" i="9" s="1"/>
  <c r="T94" i="9"/>
  <c r="AO94" i="9" s="1"/>
  <c r="T95" i="9"/>
  <c r="AO95" i="9" s="1"/>
  <c r="T97" i="9"/>
  <c r="AO97" i="9" s="1"/>
  <c r="T98" i="9"/>
  <c r="AO98" i="9" s="1"/>
  <c r="T99" i="9"/>
  <c r="AO99" i="9" s="1"/>
  <c r="T101" i="9"/>
  <c r="AO101" i="9" s="1"/>
  <c r="T102" i="9"/>
  <c r="AO102" i="9" s="1"/>
  <c r="T103" i="9"/>
  <c r="AO103" i="9" s="1"/>
  <c r="T105" i="9"/>
  <c r="AO105" i="9" s="1"/>
  <c r="T106" i="9"/>
  <c r="AO106" i="9" s="1"/>
  <c r="T107" i="9"/>
  <c r="AO107" i="9" s="1"/>
  <c r="T109" i="9"/>
  <c r="AO109" i="9" s="1"/>
  <c r="T110" i="9"/>
  <c r="AO110" i="9" s="1"/>
  <c r="T111" i="9"/>
  <c r="AO111" i="9" s="1"/>
  <c r="T113" i="9"/>
  <c r="AO113" i="9" s="1"/>
  <c r="T114" i="9"/>
  <c r="AO114" i="9" s="1"/>
  <c r="T115" i="9"/>
  <c r="AO115" i="9" s="1"/>
  <c r="T117" i="9"/>
  <c r="AO117" i="9" s="1"/>
  <c r="T118" i="9"/>
  <c r="AO118" i="9" s="1"/>
  <c r="T119" i="9"/>
  <c r="AO119" i="9" s="1"/>
  <c r="T121" i="9"/>
  <c r="AO121" i="9" s="1"/>
  <c r="T122" i="9"/>
  <c r="AO122" i="9" s="1"/>
  <c r="T123" i="9"/>
  <c r="AO123" i="9" s="1"/>
  <c r="T125" i="9"/>
  <c r="AO125" i="9" s="1"/>
  <c r="T126" i="9"/>
  <c r="AO126" i="9" s="1"/>
  <c r="T127" i="9"/>
  <c r="AO127" i="9" s="1"/>
  <c r="T129" i="9"/>
  <c r="AO129" i="9" s="1"/>
  <c r="T130" i="9"/>
  <c r="AO130" i="9" s="1"/>
  <c r="T131" i="9"/>
  <c r="AO131" i="9" s="1"/>
  <c r="T133" i="9"/>
  <c r="AO133" i="9" s="1"/>
  <c r="T134" i="9"/>
  <c r="AO134" i="9" s="1"/>
  <c r="X2" i="9"/>
  <c r="AS2" i="9" s="1"/>
  <c r="X3" i="9"/>
  <c r="AS3" i="9" s="1"/>
  <c r="X4" i="9"/>
  <c r="AS4" i="9" s="1"/>
  <c r="X5" i="9"/>
  <c r="AS5" i="9" s="1"/>
  <c r="X6" i="9"/>
  <c r="AS6" i="9" s="1"/>
  <c r="X7" i="9"/>
  <c r="AS7" i="9" s="1"/>
  <c r="X8" i="9"/>
  <c r="AS8" i="9" s="1"/>
  <c r="X9" i="9"/>
  <c r="AS9" i="9" s="1"/>
  <c r="X10" i="9"/>
  <c r="AS10" i="9" s="1"/>
  <c r="X11" i="9"/>
  <c r="AS11" i="9" s="1"/>
  <c r="X12" i="9"/>
  <c r="AS12" i="9" s="1"/>
  <c r="X13" i="9"/>
  <c r="AS13" i="9" s="1"/>
  <c r="X14" i="9"/>
  <c r="AS14" i="9" s="1"/>
  <c r="X15" i="9"/>
  <c r="AS15" i="9" s="1"/>
  <c r="X16" i="9"/>
  <c r="AS16" i="9" s="1"/>
  <c r="X17" i="9"/>
  <c r="AS17" i="9" s="1"/>
  <c r="X18" i="9"/>
  <c r="AS18" i="9" s="1"/>
  <c r="X19" i="9"/>
  <c r="AS19" i="9" s="1"/>
  <c r="X20" i="9"/>
  <c r="AS20" i="9" s="1"/>
  <c r="X21" i="9"/>
  <c r="AS21" i="9" s="1"/>
  <c r="X22" i="9"/>
  <c r="AS22" i="9" s="1"/>
  <c r="X23" i="9"/>
  <c r="AS23" i="9" s="1"/>
  <c r="X24" i="9"/>
  <c r="AS24" i="9" s="1"/>
  <c r="X25" i="9"/>
  <c r="AS25" i="9" s="1"/>
  <c r="X26" i="9"/>
  <c r="AS26" i="9" s="1"/>
  <c r="X27" i="9"/>
  <c r="AS27" i="9" s="1"/>
  <c r="X28" i="9"/>
  <c r="AS28" i="9" s="1"/>
  <c r="X29" i="9"/>
  <c r="AS29" i="9" s="1"/>
  <c r="X30" i="9"/>
  <c r="AS30" i="9" s="1"/>
  <c r="X31" i="9"/>
  <c r="AS31" i="9" s="1"/>
  <c r="X32" i="9"/>
  <c r="AS32" i="9" s="1"/>
  <c r="X33" i="9"/>
  <c r="AS33" i="9" s="1"/>
  <c r="X34" i="9"/>
  <c r="AS34" i="9" s="1"/>
  <c r="X35" i="9"/>
  <c r="AS35" i="9" s="1"/>
  <c r="X36" i="9"/>
  <c r="AS36" i="9" s="1"/>
  <c r="X37" i="9"/>
  <c r="AS37" i="9" s="1"/>
  <c r="X38" i="9"/>
  <c r="AS38" i="9" s="1"/>
  <c r="X39" i="9"/>
  <c r="AS39" i="9" s="1"/>
  <c r="X40" i="9"/>
  <c r="AS40" i="9" s="1"/>
  <c r="X41" i="9"/>
  <c r="AS41" i="9" s="1"/>
  <c r="X42" i="9"/>
  <c r="AS42" i="9" s="1"/>
  <c r="X43" i="9"/>
  <c r="AS43" i="9" s="1"/>
  <c r="X44" i="9"/>
  <c r="AS44" i="9" s="1"/>
  <c r="X45" i="9"/>
  <c r="AS45" i="9" s="1"/>
  <c r="X46" i="9"/>
  <c r="AS46" i="9" s="1"/>
  <c r="X47" i="9"/>
  <c r="AS47" i="9" s="1"/>
  <c r="X48" i="9"/>
  <c r="AS48" i="9" s="1"/>
  <c r="X49" i="9"/>
  <c r="AS49" i="9" s="1"/>
  <c r="X50" i="9"/>
  <c r="AS50" i="9" s="1"/>
  <c r="X51" i="9"/>
  <c r="AS51" i="9" s="1"/>
  <c r="X52" i="9"/>
  <c r="AS52" i="9" s="1"/>
  <c r="X53" i="9"/>
  <c r="AS53" i="9" s="1"/>
  <c r="X54" i="9"/>
  <c r="AS54" i="9" s="1"/>
  <c r="X55" i="9"/>
  <c r="AS55" i="9" s="1"/>
  <c r="X56" i="9"/>
  <c r="AS56" i="9" s="1"/>
  <c r="X57" i="9"/>
  <c r="AS57" i="9" s="1"/>
  <c r="X58" i="9"/>
  <c r="AS58" i="9" s="1"/>
  <c r="X59" i="9"/>
  <c r="AS59" i="9" s="1"/>
  <c r="X60" i="9"/>
  <c r="AS60" i="9" s="1"/>
  <c r="X61" i="9"/>
  <c r="AS61" i="9" s="1"/>
  <c r="X62" i="9"/>
  <c r="AS62" i="9" s="1"/>
  <c r="X63" i="9"/>
  <c r="AS63" i="9" s="1"/>
  <c r="X64" i="9"/>
  <c r="AS64" i="9" s="1"/>
  <c r="X65" i="9"/>
  <c r="AS65" i="9" s="1"/>
  <c r="X66" i="9"/>
  <c r="AS66" i="9" s="1"/>
  <c r="X67" i="9"/>
  <c r="AS67" i="9" s="1"/>
  <c r="X68" i="9"/>
  <c r="AS68" i="9" s="1"/>
  <c r="X69" i="9"/>
  <c r="AS69" i="9" s="1"/>
  <c r="X70" i="9"/>
  <c r="AS70" i="9" s="1"/>
  <c r="X71" i="9"/>
  <c r="AS71" i="9" s="1"/>
  <c r="X72" i="9"/>
  <c r="AS72" i="9" s="1"/>
  <c r="X73" i="9"/>
  <c r="AS73" i="9" s="1"/>
  <c r="X74" i="9"/>
  <c r="AS74" i="9" s="1"/>
  <c r="X75" i="9"/>
  <c r="AS75" i="9" s="1"/>
  <c r="X76" i="9"/>
  <c r="AS76" i="9" s="1"/>
  <c r="X77" i="9"/>
  <c r="AS77" i="9" s="1"/>
  <c r="X78" i="9"/>
  <c r="AS78" i="9" s="1"/>
  <c r="X79" i="9"/>
  <c r="AS79" i="9" s="1"/>
  <c r="X80" i="9"/>
  <c r="AS80" i="9" s="1"/>
  <c r="X81" i="9"/>
  <c r="AS81" i="9" s="1"/>
  <c r="X82" i="9"/>
  <c r="AS82" i="9" s="1"/>
  <c r="X83" i="9"/>
  <c r="AS83" i="9" s="1"/>
  <c r="X84" i="9"/>
  <c r="AS84" i="9" s="1"/>
  <c r="X85" i="9"/>
  <c r="AS85" i="9" s="1"/>
  <c r="X86" i="9"/>
  <c r="AS86" i="9" s="1"/>
  <c r="X87" i="9"/>
  <c r="AS87" i="9" s="1"/>
  <c r="X88" i="9"/>
  <c r="AS88" i="9" s="1"/>
  <c r="X89" i="9"/>
  <c r="AS89" i="9" s="1"/>
  <c r="X90" i="9"/>
  <c r="AS90" i="9" s="1"/>
  <c r="X91" i="9"/>
  <c r="AS91" i="9" s="1"/>
  <c r="X92" i="9"/>
  <c r="AS92" i="9" s="1"/>
  <c r="X93" i="9"/>
  <c r="AS93" i="9" s="1"/>
  <c r="X94" i="9"/>
  <c r="AS94" i="9" s="1"/>
  <c r="X95" i="9"/>
  <c r="AS95" i="9" s="1"/>
  <c r="X96" i="9"/>
  <c r="AS96" i="9" s="1"/>
  <c r="X97" i="9"/>
  <c r="AS97" i="9" s="1"/>
  <c r="X98" i="9"/>
  <c r="AS98" i="9" s="1"/>
  <c r="X99" i="9"/>
  <c r="AS99" i="9" s="1"/>
  <c r="X100" i="9"/>
  <c r="AS100" i="9" s="1"/>
  <c r="X101" i="9"/>
  <c r="AS101" i="9" s="1"/>
  <c r="X102" i="9"/>
  <c r="AS102" i="9" s="1"/>
  <c r="X103" i="9"/>
  <c r="AS103" i="9" s="1"/>
  <c r="X104" i="9"/>
  <c r="AS104" i="9" s="1"/>
  <c r="X105" i="9"/>
  <c r="AS105" i="9" s="1"/>
  <c r="X106" i="9"/>
  <c r="AS106" i="9" s="1"/>
  <c r="X107" i="9"/>
  <c r="AS107" i="9" s="1"/>
  <c r="X108" i="9"/>
  <c r="AS108" i="9" s="1"/>
  <c r="X109" i="9"/>
  <c r="AS109" i="9" s="1"/>
  <c r="X110" i="9"/>
  <c r="AS110" i="9" s="1"/>
  <c r="X111" i="9"/>
  <c r="AS111" i="9" s="1"/>
  <c r="X112" i="9"/>
  <c r="AS112" i="9" s="1"/>
  <c r="X113" i="9"/>
  <c r="AS113" i="9" s="1"/>
  <c r="X114" i="9"/>
  <c r="AS114" i="9" s="1"/>
  <c r="X115" i="9"/>
  <c r="AS115" i="9" s="1"/>
  <c r="X116" i="9"/>
  <c r="AS116" i="9" s="1"/>
  <c r="X117" i="9"/>
  <c r="AS117" i="9" s="1"/>
  <c r="X118" i="9"/>
  <c r="AS118" i="9" s="1"/>
  <c r="X119" i="9"/>
  <c r="AS119" i="9" s="1"/>
  <c r="X120" i="9"/>
  <c r="AS120" i="9" s="1"/>
  <c r="X121" i="9"/>
  <c r="AS121" i="9" s="1"/>
  <c r="X122" i="9"/>
  <c r="AS122" i="9" s="1"/>
  <c r="X123" i="9"/>
  <c r="AS123" i="9" s="1"/>
  <c r="X124" i="9"/>
  <c r="AS124" i="9" s="1"/>
  <c r="X125" i="9"/>
  <c r="AS125" i="9" s="1"/>
  <c r="X126" i="9"/>
  <c r="AS126" i="9" s="1"/>
  <c r="X127" i="9"/>
  <c r="AS127" i="9" s="1"/>
  <c r="X128" i="9"/>
  <c r="AS128" i="9" s="1"/>
  <c r="X129" i="9"/>
  <c r="AS129" i="9" s="1"/>
  <c r="X130" i="9"/>
  <c r="AS130" i="9" s="1"/>
  <c r="X131" i="9"/>
  <c r="AS131" i="9" s="1"/>
  <c r="X132" i="9"/>
  <c r="AS132" i="9" s="1"/>
  <c r="X133" i="9"/>
  <c r="AS133" i="9" s="1"/>
  <c r="X134" i="9"/>
  <c r="AS134" i="9" s="1"/>
  <c r="X135" i="9"/>
  <c r="AS135" i="9" s="1"/>
  <c r="X136" i="9"/>
  <c r="AS136" i="9" s="1"/>
  <c r="X137" i="9"/>
  <c r="AS137" i="9" s="1"/>
  <c r="X138" i="9"/>
  <c r="AS138" i="9" s="1"/>
  <c r="X139" i="9"/>
  <c r="AS139" i="9" s="1"/>
  <c r="X140" i="9"/>
  <c r="AS140" i="9" s="1"/>
  <c r="X141" i="9"/>
  <c r="AS141" i="9" s="1"/>
  <c r="X142" i="9"/>
  <c r="AS142" i="9" s="1"/>
  <c r="X143" i="9"/>
  <c r="AS143" i="9" s="1"/>
  <c r="X144" i="9"/>
  <c r="AS144" i="9" s="1"/>
  <c r="X145" i="9"/>
  <c r="AS145" i="9" s="1"/>
  <c r="X146" i="9"/>
  <c r="AS146" i="9" s="1"/>
  <c r="X147" i="9"/>
  <c r="AS147" i="9" s="1"/>
  <c r="X148" i="9"/>
  <c r="AS148" i="9" s="1"/>
  <c r="X149" i="9"/>
  <c r="AS149" i="9" s="1"/>
  <c r="X150" i="9"/>
  <c r="AS150" i="9" s="1"/>
  <c r="X151" i="9"/>
  <c r="AS151" i="9" s="1"/>
  <c r="X152" i="9"/>
  <c r="AS152" i="9" s="1"/>
  <c r="X153" i="9"/>
  <c r="AS153" i="9" s="1"/>
  <c r="X154" i="9"/>
  <c r="AS154" i="9" s="1"/>
  <c r="X155" i="9"/>
  <c r="AS155" i="9" s="1"/>
  <c r="X156" i="9"/>
  <c r="AS156" i="9" s="1"/>
  <c r="X157" i="9"/>
  <c r="AS157" i="9" s="1"/>
  <c r="X158" i="9"/>
  <c r="AS158" i="9" s="1"/>
  <c r="X159" i="9"/>
  <c r="AS159" i="9" s="1"/>
  <c r="X160" i="9"/>
  <c r="AS160" i="9" s="1"/>
  <c r="X161" i="9"/>
  <c r="AS161" i="9" s="1"/>
  <c r="X162" i="9"/>
  <c r="AS162" i="9" s="1"/>
  <c r="X163" i="9"/>
  <c r="AS163" i="9" s="1"/>
  <c r="X164" i="9"/>
  <c r="AS164" i="9" s="1"/>
  <c r="X165" i="9"/>
  <c r="AS165" i="9" s="1"/>
  <c r="X166" i="9"/>
  <c r="AS166" i="9" s="1"/>
  <c r="X167" i="9"/>
  <c r="AS167" i="9" s="1"/>
  <c r="X168" i="9"/>
  <c r="AS168" i="9" s="1"/>
  <c r="X169" i="9"/>
  <c r="AS169" i="9" s="1"/>
  <c r="X170" i="9"/>
  <c r="AS170" i="9" s="1"/>
  <c r="X171" i="9"/>
  <c r="AS171" i="9" s="1"/>
  <c r="X172" i="9"/>
  <c r="AS172" i="9" s="1"/>
  <c r="X173" i="9"/>
  <c r="AS173" i="9" s="1"/>
  <c r="X174" i="9"/>
  <c r="AS174" i="9" s="1"/>
  <c r="X175" i="9"/>
  <c r="AS175" i="9" s="1"/>
  <c r="X176" i="9"/>
  <c r="AS176" i="9" s="1"/>
  <c r="X177" i="9"/>
  <c r="AS177" i="9" s="1"/>
  <c r="X178" i="9"/>
  <c r="AS178" i="9" s="1"/>
  <c r="X179" i="9"/>
  <c r="AS179" i="9" s="1"/>
  <c r="X180" i="9"/>
  <c r="AS180" i="9" s="1"/>
  <c r="X181" i="9"/>
  <c r="AS181" i="9" s="1"/>
  <c r="X182" i="9"/>
  <c r="AS182" i="9" s="1"/>
  <c r="X183" i="9"/>
  <c r="AS183" i="9" s="1"/>
  <c r="X184" i="9"/>
  <c r="AS184" i="9" s="1"/>
  <c r="X185" i="9"/>
  <c r="AS185" i="9" s="1"/>
  <c r="X186" i="9"/>
  <c r="AS186" i="9" s="1"/>
  <c r="X187" i="9"/>
  <c r="AS187" i="9" s="1"/>
  <c r="X188" i="9"/>
  <c r="AS188" i="9" s="1"/>
  <c r="X189" i="9"/>
  <c r="AS189" i="9" s="1"/>
  <c r="X190" i="9"/>
  <c r="AS190" i="9" s="1"/>
  <c r="X191" i="9"/>
  <c r="AS191" i="9" s="1"/>
  <c r="X192" i="9"/>
  <c r="AS192" i="9" s="1"/>
  <c r="X193" i="9"/>
  <c r="AS193" i="9" s="1"/>
  <c r="X194" i="9"/>
  <c r="AS194" i="9" s="1"/>
  <c r="X195" i="9"/>
  <c r="AS195" i="9" s="1"/>
  <c r="X196" i="9"/>
  <c r="AS196" i="9" s="1"/>
  <c r="X197" i="9"/>
  <c r="AS197" i="9" s="1"/>
  <c r="X198" i="9"/>
  <c r="AS198" i="9" s="1"/>
  <c r="X199" i="9"/>
  <c r="AS199" i="9" s="1"/>
  <c r="X200" i="9"/>
  <c r="AS200" i="9" s="1"/>
  <c r="X201" i="9"/>
  <c r="AS201" i="9" s="1"/>
  <c r="X202" i="9"/>
  <c r="AS202" i="9" s="1"/>
  <c r="X203" i="9"/>
  <c r="AS203" i="9" s="1"/>
  <c r="X204" i="9"/>
  <c r="AS204" i="9" s="1"/>
  <c r="X205" i="9"/>
  <c r="AS205" i="9" s="1"/>
  <c r="X206" i="9"/>
  <c r="AS206" i="9" s="1"/>
  <c r="X207" i="9"/>
  <c r="AS207" i="9" s="1"/>
  <c r="X208" i="9"/>
  <c r="AS208" i="9" s="1"/>
  <c r="X209" i="9"/>
  <c r="AS209" i="9" s="1"/>
  <c r="X210" i="9"/>
  <c r="AS210" i="9" s="1"/>
  <c r="X211" i="9"/>
  <c r="AS211" i="9" s="1"/>
  <c r="X212" i="9"/>
  <c r="AS212" i="9" s="1"/>
  <c r="X213" i="9"/>
  <c r="AS213" i="9" s="1"/>
  <c r="X214" i="9"/>
  <c r="AS214" i="9" s="1"/>
  <c r="X215" i="9"/>
  <c r="AS215" i="9" s="1"/>
  <c r="X216" i="9"/>
  <c r="AS216" i="9" s="1"/>
  <c r="X217" i="9"/>
  <c r="AS217" i="9" s="1"/>
  <c r="X218" i="9"/>
  <c r="AS218" i="9" s="1"/>
  <c r="X219" i="9"/>
  <c r="AS219" i="9" s="1"/>
  <c r="X220" i="9"/>
  <c r="AS220" i="9" s="1"/>
  <c r="X221" i="9"/>
  <c r="AS221" i="9" s="1"/>
  <c r="X222" i="9"/>
  <c r="AS222" i="9" s="1"/>
  <c r="X223" i="9"/>
  <c r="AS223" i="9" s="1"/>
  <c r="X224" i="9"/>
  <c r="AS224" i="9" s="1"/>
  <c r="X225" i="9"/>
  <c r="AS225" i="9" s="1"/>
  <c r="X226" i="9"/>
  <c r="AS226" i="9" s="1"/>
  <c r="X227" i="9"/>
  <c r="AS227" i="9" s="1"/>
  <c r="X228" i="9"/>
  <c r="AS228" i="9" s="1"/>
  <c r="X229" i="9"/>
  <c r="AS229" i="9" s="1"/>
  <c r="X230" i="9"/>
  <c r="AS230" i="9" s="1"/>
  <c r="X231" i="9"/>
  <c r="AS231" i="9" s="1"/>
  <c r="X232" i="9"/>
  <c r="AS232" i="9" s="1"/>
  <c r="X233" i="9"/>
  <c r="AS233" i="9" s="1"/>
  <c r="X234" i="9"/>
  <c r="AS234" i="9" s="1"/>
  <c r="X235" i="9"/>
  <c r="AS235" i="9" s="1"/>
  <c r="X236" i="9"/>
  <c r="AS236" i="9" s="1"/>
  <c r="X237" i="9"/>
  <c r="AS237" i="9" s="1"/>
  <c r="X238" i="9"/>
  <c r="AS238" i="9" s="1"/>
  <c r="X239" i="9"/>
  <c r="AS239" i="9" s="1"/>
  <c r="X240" i="9"/>
  <c r="AS240" i="9" s="1"/>
  <c r="X241" i="9"/>
  <c r="AS241" i="9" s="1"/>
  <c r="X242" i="9"/>
  <c r="AS242" i="9" s="1"/>
  <c r="X243" i="9"/>
  <c r="AS243" i="9" s="1"/>
  <c r="X244" i="9"/>
  <c r="AS244" i="9" s="1"/>
  <c r="X245" i="9"/>
  <c r="AS245" i="9" s="1"/>
  <c r="X246" i="9"/>
  <c r="AS246" i="9" s="1"/>
  <c r="X247" i="9"/>
  <c r="AS247" i="9" s="1"/>
  <c r="X248" i="9"/>
  <c r="AS248" i="9" s="1"/>
  <c r="X249" i="9"/>
  <c r="AS249" i="9" s="1"/>
  <c r="X250" i="9"/>
  <c r="AS250" i="9" s="1"/>
  <c r="X251" i="9"/>
  <c r="AS251" i="9" s="1"/>
  <c r="X252" i="9"/>
  <c r="AS252" i="9" s="1"/>
  <c r="X253" i="9"/>
  <c r="AS253" i="9" s="1"/>
  <c r="Y2" i="9"/>
  <c r="AT2" i="9" s="1"/>
  <c r="Y3" i="9"/>
  <c r="AT3" i="9" s="1"/>
  <c r="Y4" i="9"/>
  <c r="AT4" i="9" s="1"/>
  <c r="Y5" i="9"/>
  <c r="AT5" i="9" s="1"/>
  <c r="Y6" i="9"/>
  <c r="AT6" i="9" s="1"/>
  <c r="Y7" i="9"/>
  <c r="AT7" i="9" s="1"/>
  <c r="Y8" i="9"/>
  <c r="AT8" i="9" s="1"/>
  <c r="Y9" i="9"/>
  <c r="AT9" i="9" s="1"/>
  <c r="Y10" i="9"/>
  <c r="AT10" i="9" s="1"/>
  <c r="Y11" i="9"/>
  <c r="AT11" i="9" s="1"/>
  <c r="Y12" i="9"/>
  <c r="AT12" i="9" s="1"/>
  <c r="Y13" i="9"/>
  <c r="AT13" i="9" s="1"/>
  <c r="Y14" i="9"/>
  <c r="AT14" i="9" s="1"/>
  <c r="Y15" i="9"/>
  <c r="AT15" i="9" s="1"/>
  <c r="Y16" i="9"/>
  <c r="AT16" i="9" s="1"/>
  <c r="Y17" i="9"/>
  <c r="AT17" i="9" s="1"/>
  <c r="Y18" i="9"/>
  <c r="AT18" i="9" s="1"/>
  <c r="Y19" i="9"/>
  <c r="AT19" i="9" s="1"/>
  <c r="Y20" i="9"/>
  <c r="AT20" i="9" s="1"/>
  <c r="Y21" i="9"/>
  <c r="AT21" i="9" s="1"/>
  <c r="Y22" i="9"/>
  <c r="AT22" i="9" s="1"/>
  <c r="Y23" i="9"/>
  <c r="AT23" i="9" s="1"/>
  <c r="Y24" i="9"/>
  <c r="AT24" i="9" s="1"/>
  <c r="Y25" i="9"/>
  <c r="AT25" i="9" s="1"/>
  <c r="Y26" i="9"/>
  <c r="AT26" i="9" s="1"/>
  <c r="Y27" i="9"/>
  <c r="AT27" i="9" s="1"/>
  <c r="Y28" i="9"/>
  <c r="AT28" i="9" s="1"/>
  <c r="Y29" i="9"/>
  <c r="AT29" i="9" s="1"/>
  <c r="Y30" i="9"/>
  <c r="AT30" i="9" s="1"/>
  <c r="Y31" i="9"/>
  <c r="AT31" i="9" s="1"/>
  <c r="Y32" i="9"/>
  <c r="AT32" i="9" s="1"/>
  <c r="Y33" i="9"/>
  <c r="AT33" i="9" s="1"/>
  <c r="Y34" i="9"/>
  <c r="AT34" i="9" s="1"/>
  <c r="Y35" i="9"/>
  <c r="AT35" i="9" s="1"/>
  <c r="Y36" i="9"/>
  <c r="AT36" i="9" s="1"/>
  <c r="Y37" i="9"/>
  <c r="AT37" i="9" s="1"/>
  <c r="Y38" i="9"/>
  <c r="AT38" i="9" s="1"/>
  <c r="Y39" i="9"/>
  <c r="AT39" i="9" s="1"/>
  <c r="Y40" i="9"/>
  <c r="AT40" i="9" s="1"/>
  <c r="Y41" i="9"/>
  <c r="AT41" i="9" s="1"/>
  <c r="Y42" i="9"/>
  <c r="AT42" i="9" s="1"/>
  <c r="Y43" i="9"/>
  <c r="AT43" i="9" s="1"/>
  <c r="Y44" i="9"/>
  <c r="AT44" i="9" s="1"/>
  <c r="Y45" i="9"/>
  <c r="AT45" i="9" s="1"/>
  <c r="Y46" i="9"/>
  <c r="AT46" i="9" s="1"/>
  <c r="Y47" i="9"/>
  <c r="AT47" i="9" s="1"/>
  <c r="Y48" i="9"/>
  <c r="AT48" i="9" s="1"/>
  <c r="Y49" i="9"/>
  <c r="AT49" i="9" s="1"/>
  <c r="Y50" i="9"/>
  <c r="AT50" i="9" s="1"/>
  <c r="Y51" i="9"/>
  <c r="AT51" i="9" s="1"/>
  <c r="Y52" i="9"/>
  <c r="AT52" i="9" s="1"/>
  <c r="Y53" i="9"/>
  <c r="AT53" i="9" s="1"/>
  <c r="Y54" i="9"/>
  <c r="AT54" i="9" s="1"/>
  <c r="Y55" i="9"/>
  <c r="AT55" i="9" s="1"/>
  <c r="Y56" i="9"/>
  <c r="AT56" i="9" s="1"/>
  <c r="Y57" i="9"/>
  <c r="AT57" i="9" s="1"/>
  <c r="Y58" i="9"/>
  <c r="AT58" i="9" s="1"/>
  <c r="Y59" i="9"/>
  <c r="AT59" i="9" s="1"/>
  <c r="Y60" i="9"/>
  <c r="AT60" i="9" s="1"/>
  <c r="Y61" i="9"/>
  <c r="AT61" i="9" s="1"/>
  <c r="Y62" i="9"/>
  <c r="AT62" i="9" s="1"/>
  <c r="Y63" i="9"/>
  <c r="AT63" i="9" s="1"/>
  <c r="Y64" i="9"/>
  <c r="AT64" i="9" s="1"/>
  <c r="Y65" i="9"/>
  <c r="AT65" i="9" s="1"/>
  <c r="Y66" i="9"/>
  <c r="AT66" i="9" s="1"/>
  <c r="Y67" i="9"/>
  <c r="AT67" i="9" s="1"/>
  <c r="Y68" i="9"/>
  <c r="AT68" i="9" s="1"/>
  <c r="Y69" i="9"/>
  <c r="AT69" i="9" s="1"/>
  <c r="Y70" i="9"/>
  <c r="AT70" i="9" s="1"/>
  <c r="Y71" i="9"/>
  <c r="AT71" i="9" s="1"/>
  <c r="Y72" i="9"/>
  <c r="AT72" i="9" s="1"/>
  <c r="Y73" i="9"/>
  <c r="AT73" i="9" s="1"/>
  <c r="Y74" i="9"/>
  <c r="AT74" i="9" s="1"/>
  <c r="Y75" i="9"/>
  <c r="AT75" i="9" s="1"/>
  <c r="Y76" i="9"/>
  <c r="AT76" i="9" s="1"/>
  <c r="Y77" i="9"/>
  <c r="AT77" i="9" s="1"/>
  <c r="Y78" i="9"/>
  <c r="AT78" i="9" s="1"/>
  <c r="Y79" i="9"/>
  <c r="AT79" i="9" s="1"/>
  <c r="Y80" i="9"/>
  <c r="AT80" i="9" s="1"/>
  <c r="Y81" i="9"/>
  <c r="AT81" i="9" s="1"/>
  <c r="Y82" i="9"/>
  <c r="AT82" i="9" s="1"/>
  <c r="Y83" i="9"/>
  <c r="AT83" i="9" s="1"/>
  <c r="Y84" i="9"/>
  <c r="AT84" i="9" s="1"/>
  <c r="Y85" i="9"/>
  <c r="AT85" i="9" s="1"/>
  <c r="Y86" i="9"/>
  <c r="AT86" i="9" s="1"/>
  <c r="Y87" i="9"/>
  <c r="AT87" i="9" s="1"/>
  <c r="Y88" i="9"/>
  <c r="AT88" i="9" s="1"/>
  <c r="Y89" i="9"/>
  <c r="AT89" i="9" s="1"/>
  <c r="Y90" i="9"/>
  <c r="AT90" i="9" s="1"/>
  <c r="Y91" i="9"/>
  <c r="AT91" i="9" s="1"/>
  <c r="Y92" i="9"/>
  <c r="AT92" i="9" s="1"/>
  <c r="Y93" i="9"/>
  <c r="AT93" i="9" s="1"/>
  <c r="Y94" i="9"/>
  <c r="AT94" i="9" s="1"/>
  <c r="Y95" i="9"/>
  <c r="AT95" i="9" s="1"/>
  <c r="Y96" i="9"/>
  <c r="AT96" i="9" s="1"/>
  <c r="Y97" i="9"/>
  <c r="AT97" i="9" s="1"/>
  <c r="Y98" i="9"/>
  <c r="AT98" i="9" s="1"/>
  <c r="Y99" i="9"/>
  <c r="AT99" i="9" s="1"/>
  <c r="Y100" i="9"/>
  <c r="AT100" i="9" s="1"/>
  <c r="Y101" i="9"/>
  <c r="AT101" i="9" s="1"/>
  <c r="Y102" i="9"/>
  <c r="AT102" i="9" s="1"/>
  <c r="Y103" i="9"/>
  <c r="AT103" i="9" s="1"/>
  <c r="Y104" i="9"/>
  <c r="AT104" i="9" s="1"/>
  <c r="Y105" i="9"/>
  <c r="AT105" i="9" s="1"/>
  <c r="Y106" i="9"/>
  <c r="AT106" i="9" s="1"/>
  <c r="Y107" i="9"/>
  <c r="AT107" i="9" s="1"/>
  <c r="Y108" i="9"/>
  <c r="AT108" i="9" s="1"/>
  <c r="Y109" i="9"/>
  <c r="AT109" i="9" s="1"/>
  <c r="Y110" i="9"/>
  <c r="AT110" i="9" s="1"/>
  <c r="Y111" i="9"/>
  <c r="AT111" i="9" s="1"/>
  <c r="Y112" i="9"/>
  <c r="AT112" i="9" s="1"/>
  <c r="Y113" i="9"/>
  <c r="AT113" i="9" s="1"/>
  <c r="Y114" i="9"/>
  <c r="AT114" i="9" s="1"/>
  <c r="Y115" i="9"/>
  <c r="AT115" i="9" s="1"/>
  <c r="Y116" i="9"/>
  <c r="AT116" i="9" s="1"/>
  <c r="Y117" i="9"/>
  <c r="AT117" i="9" s="1"/>
  <c r="Y118" i="9"/>
  <c r="AT118" i="9" s="1"/>
  <c r="Y119" i="9"/>
  <c r="AT119" i="9" s="1"/>
  <c r="Y120" i="9"/>
  <c r="AT120" i="9" s="1"/>
  <c r="Y121" i="9"/>
  <c r="AT121" i="9" s="1"/>
  <c r="Y122" i="9"/>
  <c r="AT122" i="9" s="1"/>
  <c r="Y123" i="9"/>
  <c r="AT123" i="9" s="1"/>
  <c r="Y124" i="9"/>
  <c r="AT124" i="9" s="1"/>
  <c r="Y125" i="9"/>
  <c r="AT125" i="9" s="1"/>
  <c r="Y126" i="9"/>
  <c r="AT126" i="9" s="1"/>
  <c r="Y127" i="9"/>
  <c r="AT127" i="9" s="1"/>
  <c r="Y128" i="9"/>
  <c r="AT128" i="9" s="1"/>
  <c r="Y129" i="9"/>
  <c r="AT129" i="9" s="1"/>
  <c r="Y130" i="9"/>
  <c r="AT130" i="9" s="1"/>
  <c r="Y131" i="9"/>
  <c r="AT131" i="9" s="1"/>
  <c r="Y132" i="9"/>
  <c r="AT132" i="9" s="1"/>
  <c r="Y133" i="9"/>
  <c r="AT133" i="9" s="1"/>
  <c r="Y134" i="9"/>
  <c r="AT134" i="9" s="1"/>
  <c r="Y135" i="9"/>
  <c r="AT135" i="9" s="1"/>
  <c r="Y136" i="9"/>
  <c r="AT136" i="9" s="1"/>
  <c r="Y137" i="9"/>
  <c r="AT137" i="9" s="1"/>
  <c r="Y138" i="9"/>
  <c r="AT138" i="9" s="1"/>
  <c r="Y139" i="9"/>
  <c r="AT139" i="9" s="1"/>
  <c r="Y140" i="9"/>
  <c r="AT140" i="9" s="1"/>
  <c r="Y141" i="9"/>
  <c r="AT141" i="9" s="1"/>
  <c r="Y142" i="9"/>
  <c r="AT142" i="9" s="1"/>
  <c r="Y143" i="9"/>
  <c r="AT143" i="9" s="1"/>
  <c r="Y144" i="9"/>
  <c r="AT144" i="9" s="1"/>
  <c r="Y145" i="9"/>
  <c r="AT145" i="9" s="1"/>
  <c r="Y146" i="9"/>
  <c r="AT146" i="9" s="1"/>
  <c r="Y147" i="9"/>
  <c r="AT147" i="9" s="1"/>
  <c r="Y148" i="9"/>
  <c r="AT148" i="9" s="1"/>
  <c r="Y149" i="9"/>
  <c r="AT149" i="9" s="1"/>
  <c r="Y150" i="9"/>
  <c r="AT150" i="9" s="1"/>
  <c r="Y151" i="9"/>
  <c r="AT151" i="9" s="1"/>
  <c r="Y152" i="9"/>
  <c r="AT152" i="9" s="1"/>
  <c r="Y153" i="9"/>
  <c r="AT153" i="9" s="1"/>
  <c r="Y154" i="9"/>
  <c r="AT154" i="9" s="1"/>
  <c r="Y155" i="9"/>
  <c r="AT155" i="9" s="1"/>
  <c r="Y156" i="9"/>
  <c r="AT156" i="9" s="1"/>
  <c r="Y157" i="9"/>
  <c r="AT157" i="9" s="1"/>
  <c r="Y158" i="9"/>
  <c r="AT158" i="9" s="1"/>
  <c r="Y159" i="9"/>
  <c r="AT159" i="9" s="1"/>
  <c r="Y160" i="9"/>
  <c r="AT160" i="9" s="1"/>
  <c r="Y161" i="9"/>
  <c r="AT161" i="9" s="1"/>
  <c r="Y162" i="9"/>
  <c r="AT162" i="9" s="1"/>
  <c r="Y163" i="9"/>
  <c r="AT163" i="9" s="1"/>
  <c r="Y164" i="9"/>
  <c r="AT164" i="9" s="1"/>
  <c r="Y165" i="9"/>
  <c r="AT165" i="9" s="1"/>
  <c r="Y166" i="9"/>
  <c r="AT166" i="9" s="1"/>
  <c r="Y167" i="9"/>
  <c r="AT167" i="9" s="1"/>
  <c r="Y168" i="9"/>
  <c r="AT168" i="9" s="1"/>
  <c r="Y169" i="9"/>
  <c r="AT169" i="9" s="1"/>
  <c r="Y170" i="9"/>
  <c r="AT170" i="9" s="1"/>
  <c r="Y171" i="9"/>
  <c r="AT171" i="9" s="1"/>
  <c r="Y172" i="9"/>
  <c r="AT172" i="9" s="1"/>
  <c r="Y173" i="9"/>
  <c r="AT173" i="9" s="1"/>
  <c r="Y174" i="9"/>
  <c r="AT174" i="9" s="1"/>
  <c r="Y175" i="9"/>
  <c r="AT175" i="9" s="1"/>
  <c r="Y176" i="9"/>
  <c r="AT176" i="9" s="1"/>
  <c r="Y177" i="9"/>
  <c r="AT177" i="9" s="1"/>
  <c r="Y178" i="9"/>
  <c r="AT178" i="9" s="1"/>
  <c r="Y179" i="9"/>
  <c r="AT179" i="9" s="1"/>
  <c r="Y180" i="9"/>
  <c r="AT180" i="9" s="1"/>
  <c r="Y181" i="9"/>
  <c r="AT181" i="9" s="1"/>
  <c r="Y182" i="9"/>
  <c r="AT182" i="9" s="1"/>
  <c r="Y183" i="9"/>
  <c r="AT183" i="9" s="1"/>
  <c r="Y184" i="9"/>
  <c r="AT184" i="9" s="1"/>
  <c r="Y185" i="9"/>
  <c r="AT185" i="9" s="1"/>
  <c r="Y186" i="9"/>
  <c r="AT186" i="9" s="1"/>
  <c r="Y187" i="9"/>
  <c r="AT187" i="9" s="1"/>
  <c r="Y188" i="9"/>
  <c r="AT188" i="9" s="1"/>
  <c r="Y189" i="9"/>
  <c r="AT189" i="9" s="1"/>
  <c r="Y190" i="9"/>
  <c r="AT190" i="9" s="1"/>
  <c r="Y191" i="9"/>
  <c r="AT191" i="9" s="1"/>
  <c r="Y192" i="9"/>
  <c r="AT192" i="9" s="1"/>
  <c r="Y193" i="9"/>
  <c r="AT193" i="9" s="1"/>
  <c r="Y194" i="9"/>
  <c r="AT194" i="9" s="1"/>
  <c r="Y195" i="9"/>
  <c r="AT195" i="9" s="1"/>
  <c r="Y196" i="9"/>
  <c r="AT196" i="9" s="1"/>
  <c r="Y197" i="9"/>
  <c r="AT197" i="9" s="1"/>
  <c r="Y198" i="9"/>
  <c r="AT198" i="9" s="1"/>
  <c r="Y199" i="9"/>
  <c r="AT199" i="9" s="1"/>
  <c r="Y200" i="9"/>
  <c r="AT200" i="9" s="1"/>
  <c r="Y201" i="9"/>
  <c r="AT201" i="9" s="1"/>
  <c r="Y202" i="9"/>
  <c r="AT202" i="9" s="1"/>
  <c r="Y203" i="9"/>
  <c r="AT203" i="9" s="1"/>
  <c r="Y204" i="9"/>
  <c r="AT204" i="9" s="1"/>
  <c r="Y205" i="9"/>
  <c r="AT205" i="9" s="1"/>
  <c r="Y206" i="9"/>
  <c r="AT206" i="9" s="1"/>
  <c r="Y207" i="9"/>
  <c r="AT207" i="9" s="1"/>
  <c r="Y208" i="9"/>
  <c r="AT208" i="9" s="1"/>
  <c r="Y209" i="9"/>
  <c r="AT209" i="9" s="1"/>
  <c r="Y210" i="9"/>
  <c r="AT210" i="9" s="1"/>
  <c r="Y211" i="9"/>
  <c r="AT211" i="9" s="1"/>
  <c r="Y212" i="9"/>
  <c r="AT212" i="9" s="1"/>
  <c r="Y213" i="9"/>
  <c r="AT213" i="9" s="1"/>
  <c r="Y214" i="9"/>
  <c r="AT214" i="9" s="1"/>
  <c r="Y215" i="9"/>
  <c r="AT215" i="9" s="1"/>
  <c r="Y216" i="9"/>
  <c r="AT216" i="9" s="1"/>
  <c r="Y217" i="9"/>
  <c r="AT217" i="9" s="1"/>
  <c r="Y218" i="9"/>
  <c r="AT218" i="9" s="1"/>
  <c r="Y219" i="9"/>
  <c r="AT219" i="9" s="1"/>
  <c r="Y220" i="9"/>
  <c r="AT220" i="9" s="1"/>
  <c r="Y221" i="9"/>
  <c r="AT221" i="9" s="1"/>
  <c r="Y222" i="9"/>
  <c r="AT222" i="9" s="1"/>
  <c r="Y223" i="9"/>
  <c r="AT223" i="9" s="1"/>
  <c r="Y224" i="9"/>
  <c r="AT224" i="9" s="1"/>
  <c r="Y225" i="9"/>
  <c r="AT225" i="9" s="1"/>
  <c r="Y226" i="9"/>
  <c r="AT226" i="9" s="1"/>
  <c r="Y227" i="9"/>
  <c r="AT227" i="9" s="1"/>
  <c r="Y228" i="9"/>
  <c r="AT228" i="9" s="1"/>
  <c r="Y229" i="9"/>
  <c r="AT229" i="9" s="1"/>
  <c r="Y230" i="9"/>
  <c r="AT230" i="9" s="1"/>
  <c r="Y231" i="9"/>
  <c r="AT231" i="9" s="1"/>
  <c r="Y232" i="9"/>
  <c r="AT232" i="9" s="1"/>
  <c r="Y233" i="9"/>
  <c r="AT233" i="9" s="1"/>
  <c r="Y234" i="9"/>
  <c r="AT234" i="9" s="1"/>
  <c r="Y235" i="9"/>
  <c r="AT235" i="9" s="1"/>
  <c r="Y236" i="9"/>
  <c r="AT236" i="9" s="1"/>
  <c r="Y237" i="9"/>
  <c r="AT237" i="9" s="1"/>
  <c r="Y238" i="9"/>
  <c r="AT238" i="9" s="1"/>
  <c r="Y239" i="9"/>
  <c r="AT239" i="9" s="1"/>
  <c r="Y240" i="9"/>
  <c r="AT240" i="9" s="1"/>
  <c r="Y241" i="9"/>
  <c r="AT241" i="9" s="1"/>
  <c r="Y242" i="9"/>
  <c r="AT242" i="9" s="1"/>
  <c r="Y243" i="9"/>
  <c r="AT243" i="9" s="1"/>
  <c r="Y244" i="9"/>
  <c r="AT244" i="9" s="1"/>
  <c r="Y245" i="9"/>
  <c r="AT245" i="9" s="1"/>
  <c r="Y246" i="9"/>
  <c r="AT246" i="9" s="1"/>
  <c r="Y247" i="9"/>
  <c r="AT247" i="9" s="1"/>
  <c r="Y248" i="9"/>
  <c r="AT248" i="9" s="1"/>
  <c r="Y249" i="9"/>
  <c r="AT249" i="9" s="1"/>
  <c r="Y250" i="9"/>
  <c r="AT250" i="9" s="1"/>
  <c r="Y251" i="9"/>
  <c r="AT251" i="9" s="1"/>
  <c r="Y252" i="9"/>
  <c r="AT252" i="9" s="1"/>
  <c r="Y253" i="9"/>
  <c r="AT253" i="9" s="1"/>
  <c r="Z2" i="9" a="1"/>
  <c r="Z2" i="9" s="1"/>
  <c r="AU2" i="9" s="1"/>
  <c r="Z3" i="9" a="1"/>
  <c r="Z3" i="9" s="1"/>
  <c r="AU3" i="9" s="1"/>
  <c r="Z4" i="9" a="1"/>
  <c r="Z4" i="9" s="1"/>
  <c r="AU4" i="9" s="1"/>
  <c r="Z5" i="9" a="1"/>
  <c r="Z5" i="9" s="1"/>
  <c r="AU5" i="9" s="1"/>
  <c r="Z6" i="9" a="1"/>
  <c r="Z6" i="9" s="1"/>
  <c r="AU6" i="9" s="1"/>
  <c r="Z7" i="9" a="1"/>
  <c r="Z7" i="9" s="1"/>
  <c r="AU7" i="9" s="1"/>
  <c r="Z8" i="9" a="1"/>
  <c r="Z8" i="9" s="1"/>
  <c r="AU8" i="9" s="1"/>
  <c r="Z9" i="9" a="1"/>
  <c r="Z9" i="9" s="1"/>
  <c r="AU9" i="9" s="1"/>
  <c r="Z10" i="9" a="1"/>
  <c r="Z10" i="9" s="1"/>
  <c r="AU10" i="9" s="1"/>
  <c r="Z11" i="9" a="1"/>
  <c r="Z11" i="9" s="1"/>
  <c r="AU11" i="9" s="1"/>
  <c r="Z12" i="9" a="1"/>
  <c r="Z12" i="9" s="1"/>
  <c r="AU12" i="9" s="1"/>
  <c r="Z13" i="9" a="1"/>
  <c r="Z13" i="9" s="1"/>
  <c r="AU13" i="9" s="1"/>
  <c r="Z14" i="9" a="1"/>
  <c r="Z14" i="9" s="1"/>
  <c r="AU14" i="9" s="1"/>
  <c r="Z15" i="9" a="1"/>
  <c r="Z15" i="9" s="1"/>
  <c r="AU15" i="9" s="1"/>
  <c r="Z16" i="9" a="1"/>
  <c r="Z16" i="9" s="1"/>
  <c r="AU16" i="9" s="1"/>
  <c r="Z17" i="9" a="1"/>
  <c r="Z17" i="9" s="1"/>
  <c r="AU17" i="9" s="1"/>
  <c r="Z18" i="9" a="1"/>
  <c r="Z18" i="9" s="1"/>
  <c r="AU18" i="9" s="1"/>
  <c r="Z19" i="9" a="1"/>
  <c r="Z19" i="9" s="1"/>
  <c r="AU19" i="9" s="1"/>
  <c r="Z20" i="9" a="1"/>
  <c r="Z20" i="9" s="1"/>
  <c r="AU20" i="9" s="1"/>
  <c r="Z21" i="9" a="1"/>
  <c r="Z21" i="9" s="1"/>
  <c r="AU21" i="9" s="1"/>
  <c r="Z22" i="9" a="1"/>
  <c r="Z22" i="9" s="1"/>
  <c r="AU22" i="9" s="1"/>
  <c r="Z23" i="9" a="1"/>
  <c r="Z23" i="9" s="1"/>
  <c r="AU23" i="9" s="1"/>
  <c r="Z24" i="9" a="1"/>
  <c r="Z24" i="9" s="1"/>
  <c r="AU24" i="9" s="1"/>
  <c r="Z25" i="9" a="1"/>
  <c r="Z25" i="9" s="1"/>
  <c r="AU25" i="9" s="1"/>
  <c r="Z26" i="9" a="1"/>
  <c r="Z26" i="9" s="1"/>
  <c r="AU26" i="9" s="1"/>
  <c r="Z27" i="9" a="1"/>
  <c r="Z27" i="9" s="1"/>
  <c r="AU27" i="9" s="1"/>
  <c r="Z28" i="9" a="1"/>
  <c r="Z28" i="9" s="1"/>
  <c r="AU28" i="9" s="1"/>
  <c r="Z29" i="9" a="1"/>
  <c r="Z29" i="9" s="1"/>
  <c r="AU29" i="9" s="1"/>
  <c r="Z30" i="9" a="1"/>
  <c r="Z30" i="9" s="1"/>
  <c r="AU30" i="9" s="1"/>
  <c r="Z31" i="9" a="1"/>
  <c r="Z31" i="9" s="1"/>
  <c r="AU31" i="9" s="1"/>
  <c r="Z32" i="9" a="1"/>
  <c r="Z32" i="9" s="1"/>
  <c r="AU32" i="9" s="1"/>
  <c r="Z33" i="9" a="1"/>
  <c r="Z33" i="9" s="1"/>
  <c r="AU33" i="9" s="1"/>
  <c r="Z34" i="9" a="1"/>
  <c r="Z34" i="9" s="1"/>
  <c r="AU34" i="9" s="1"/>
  <c r="Z35" i="9" a="1"/>
  <c r="Z35" i="9" s="1"/>
  <c r="AU35" i="9" s="1"/>
  <c r="Z36" i="9" a="1"/>
  <c r="Z36" i="9" s="1"/>
  <c r="AU36" i="9" s="1"/>
  <c r="Z37" i="9" a="1"/>
  <c r="Z37" i="9" s="1"/>
  <c r="AU37" i="9" s="1"/>
  <c r="Z38" i="9" a="1"/>
  <c r="Z38" i="9" s="1"/>
  <c r="AU38" i="9" s="1"/>
  <c r="Z39" i="9" a="1"/>
  <c r="Z39" i="9" s="1"/>
  <c r="AU39" i="9" s="1"/>
  <c r="Z40" i="9" a="1"/>
  <c r="Z40" i="9" s="1"/>
  <c r="AU40" i="9" s="1"/>
  <c r="Z41" i="9" a="1"/>
  <c r="Z41" i="9" s="1"/>
  <c r="AU41" i="9" s="1"/>
  <c r="Z42" i="9" a="1"/>
  <c r="Z42" i="9" s="1"/>
  <c r="AU42" i="9" s="1"/>
  <c r="Z43" i="9" a="1"/>
  <c r="Z43" i="9" s="1"/>
  <c r="AU43" i="9" s="1"/>
  <c r="Z44" i="9" a="1"/>
  <c r="Z44" i="9" s="1"/>
  <c r="AU44" i="9" s="1"/>
  <c r="Z45" i="9" a="1"/>
  <c r="Z45" i="9" s="1"/>
  <c r="AU45" i="9" s="1"/>
  <c r="Z46" i="9" a="1"/>
  <c r="Z46" i="9" s="1"/>
  <c r="AU46" i="9" s="1"/>
  <c r="Z47" i="9" a="1"/>
  <c r="Z47" i="9" s="1"/>
  <c r="AU47" i="9" s="1"/>
  <c r="Z48" i="9" a="1"/>
  <c r="Z48" i="9" s="1"/>
  <c r="AU48" i="9" s="1"/>
  <c r="Z49" i="9" a="1"/>
  <c r="Z49" i="9" s="1"/>
  <c r="AU49" i="9" s="1"/>
  <c r="Z50" i="9" a="1"/>
  <c r="Z50" i="9" s="1"/>
  <c r="AU50" i="9" s="1"/>
  <c r="Z51" i="9" a="1"/>
  <c r="Z51" i="9" s="1"/>
  <c r="AU51" i="9" s="1"/>
  <c r="Z52" i="9" a="1"/>
  <c r="Z52" i="9" s="1"/>
  <c r="AU52" i="9" s="1"/>
  <c r="Z53" i="9" a="1"/>
  <c r="Z53" i="9" s="1"/>
  <c r="AU53" i="9" s="1"/>
  <c r="Z54" i="9" a="1"/>
  <c r="Z54" i="9" s="1"/>
  <c r="AU54" i="9" s="1"/>
  <c r="Z55" i="9" a="1"/>
  <c r="Z55" i="9" s="1"/>
  <c r="AU55" i="9" s="1"/>
  <c r="Z56" i="9" a="1"/>
  <c r="Z56" i="9" s="1"/>
  <c r="AU56" i="9" s="1"/>
  <c r="Z57" i="9" a="1"/>
  <c r="Z57" i="9" s="1"/>
  <c r="AU57" i="9" s="1"/>
  <c r="Z58" i="9" a="1"/>
  <c r="Z58" i="9" s="1"/>
  <c r="AU58" i="9" s="1"/>
  <c r="Z59" i="9" a="1"/>
  <c r="Z59" i="9" s="1"/>
  <c r="AU59" i="9" s="1"/>
  <c r="Z60" i="9" a="1"/>
  <c r="Z60" i="9" s="1"/>
  <c r="AU60" i="9" s="1"/>
  <c r="Z61" i="9" a="1"/>
  <c r="Z61" i="9" s="1"/>
  <c r="AU61" i="9" s="1"/>
  <c r="Z62" i="9" a="1"/>
  <c r="Z62" i="9" s="1"/>
  <c r="AU62" i="9" s="1"/>
  <c r="Z63" i="9" a="1"/>
  <c r="Z63" i="9" s="1"/>
  <c r="AU63" i="9" s="1"/>
  <c r="Z64" i="9" a="1"/>
  <c r="Z64" i="9" s="1"/>
  <c r="AU64" i="9" s="1"/>
  <c r="Z65" i="9" a="1"/>
  <c r="Z65" i="9" s="1"/>
  <c r="AU65" i="9" s="1"/>
  <c r="Z66" i="9" a="1"/>
  <c r="Z66" i="9" s="1"/>
  <c r="AU66" i="9" s="1"/>
  <c r="Z67" i="9" a="1"/>
  <c r="Z67" i="9" s="1"/>
  <c r="AU67" i="9" s="1"/>
  <c r="Z68" i="9" a="1"/>
  <c r="Z68" i="9" s="1"/>
  <c r="AU68" i="9" s="1"/>
  <c r="Z69" i="9" a="1"/>
  <c r="Z69" i="9" s="1"/>
  <c r="AU69" i="9" s="1"/>
  <c r="Z70" i="9" a="1"/>
  <c r="Z70" i="9" s="1"/>
  <c r="AU70" i="9" s="1"/>
  <c r="Z71" i="9" a="1"/>
  <c r="Z71" i="9" s="1"/>
  <c r="AU71" i="9" s="1"/>
  <c r="Z72" i="9" a="1"/>
  <c r="Z72" i="9" s="1"/>
  <c r="AU72" i="9" s="1"/>
  <c r="Z73" i="9" a="1"/>
  <c r="Z73" i="9" s="1"/>
  <c r="AU73" i="9" s="1"/>
  <c r="Z74" i="9" a="1"/>
  <c r="Z74" i="9" s="1"/>
  <c r="AU74" i="9" s="1"/>
  <c r="Z75" i="9" a="1"/>
  <c r="Z75" i="9" s="1"/>
  <c r="AU75" i="9" s="1"/>
  <c r="Z76" i="9" a="1"/>
  <c r="Z76" i="9" s="1"/>
  <c r="AU76" i="9" s="1"/>
  <c r="Z77" i="9" a="1"/>
  <c r="Z77" i="9" s="1"/>
  <c r="AU77" i="9" s="1"/>
  <c r="Z78" i="9" a="1"/>
  <c r="Z78" i="9" s="1"/>
  <c r="AU78" i="9" s="1"/>
  <c r="Z79" i="9" a="1"/>
  <c r="Z79" i="9" s="1"/>
  <c r="AU79" i="9" s="1"/>
  <c r="Z80" i="9" a="1"/>
  <c r="Z80" i="9" s="1"/>
  <c r="AU80" i="9" s="1"/>
  <c r="Z81" i="9" a="1"/>
  <c r="Z81" i="9" s="1"/>
  <c r="AU81" i="9" s="1"/>
  <c r="Z82" i="9" a="1"/>
  <c r="Z82" i="9" s="1"/>
  <c r="AU82" i="9" s="1"/>
  <c r="Z83" i="9" a="1"/>
  <c r="Z83" i="9" s="1"/>
  <c r="AU83" i="9" s="1"/>
  <c r="Z84" i="9" a="1"/>
  <c r="Z84" i="9" s="1"/>
  <c r="AU84" i="9" s="1"/>
  <c r="Z85" i="9" a="1"/>
  <c r="Z85" i="9" s="1"/>
  <c r="AU85" i="9" s="1"/>
  <c r="Z86" i="9" a="1"/>
  <c r="Z86" i="9" s="1"/>
  <c r="AU86" i="9" s="1"/>
  <c r="Z87" i="9" a="1"/>
  <c r="Z87" i="9" s="1"/>
  <c r="AU87" i="9" s="1"/>
  <c r="Z88" i="9" a="1"/>
  <c r="Z88" i="9" s="1"/>
  <c r="AU88" i="9" s="1"/>
  <c r="Z89" i="9" a="1"/>
  <c r="Z89" i="9" s="1"/>
  <c r="AU89" i="9" s="1"/>
  <c r="Z90" i="9" a="1"/>
  <c r="Z90" i="9" s="1"/>
  <c r="AU90" i="9" s="1"/>
  <c r="Z91" i="9" a="1"/>
  <c r="Z91" i="9" s="1"/>
  <c r="AU91" i="9" s="1"/>
  <c r="Z92" i="9" a="1"/>
  <c r="Z92" i="9" s="1"/>
  <c r="AU92" i="9" s="1"/>
  <c r="Z93" i="9" a="1"/>
  <c r="Z93" i="9" s="1"/>
  <c r="AU93" i="9" s="1"/>
  <c r="Z94" i="9" a="1"/>
  <c r="Z94" i="9" s="1"/>
  <c r="AU94" i="9" s="1"/>
  <c r="Z95" i="9" a="1"/>
  <c r="Z95" i="9" s="1"/>
  <c r="AU95" i="9" s="1"/>
  <c r="Z96" i="9" a="1"/>
  <c r="Z96" i="9" s="1"/>
  <c r="AU96" i="9" s="1"/>
  <c r="Z97" i="9" a="1"/>
  <c r="Z97" i="9" s="1"/>
  <c r="AU97" i="9" s="1"/>
  <c r="Z98" i="9" a="1"/>
  <c r="Z98" i="9" s="1"/>
  <c r="AU98" i="9" s="1"/>
  <c r="Z99" i="9" a="1"/>
  <c r="Z99" i="9" s="1"/>
  <c r="AU99" i="9" s="1"/>
  <c r="Z100" i="9" a="1"/>
  <c r="Z100" i="9" s="1"/>
  <c r="AU100" i="9" s="1"/>
  <c r="Z101" i="9" a="1"/>
  <c r="Z101" i="9" s="1"/>
  <c r="AU101" i="9" s="1"/>
  <c r="Z102" i="9" a="1"/>
  <c r="Z102" i="9" s="1"/>
  <c r="AU102" i="9" s="1"/>
  <c r="Z103" i="9" a="1"/>
  <c r="Z103" i="9" s="1"/>
  <c r="AU103" i="9" s="1"/>
  <c r="Z104" i="9" a="1"/>
  <c r="Z104" i="9" s="1"/>
  <c r="AU104" i="9" s="1"/>
  <c r="Z105" i="9" a="1"/>
  <c r="Z105" i="9" s="1"/>
  <c r="AU105" i="9" s="1"/>
  <c r="Z106" i="9" a="1"/>
  <c r="Z106" i="9" s="1"/>
  <c r="AU106" i="9" s="1"/>
  <c r="Z107" i="9" a="1"/>
  <c r="Z107" i="9" s="1"/>
  <c r="AU107" i="9" s="1"/>
  <c r="Z108" i="9" a="1"/>
  <c r="Z108" i="9" s="1"/>
  <c r="AU108" i="9" s="1"/>
  <c r="Z109" i="9" a="1"/>
  <c r="Z109" i="9" s="1"/>
  <c r="AU109" i="9" s="1"/>
  <c r="Z110" i="9" a="1"/>
  <c r="Z110" i="9" s="1"/>
  <c r="AU110" i="9" s="1"/>
  <c r="Z111" i="9" a="1"/>
  <c r="Z111" i="9" s="1"/>
  <c r="AU111" i="9" s="1"/>
  <c r="Z112" i="9" a="1"/>
  <c r="Z112" i="9" s="1"/>
  <c r="AU112" i="9" s="1"/>
  <c r="Z113" i="9" a="1"/>
  <c r="Z113" i="9" s="1"/>
  <c r="AU113" i="9" s="1"/>
  <c r="Z114" i="9" a="1"/>
  <c r="Z114" i="9" s="1"/>
  <c r="AU114" i="9" s="1"/>
  <c r="Z115" i="9" a="1"/>
  <c r="Z115" i="9" s="1"/>
  <c r="AU115" i="9" s="1"/>
  <c r="Z116" i="9" a="1"/>
  <c r="Z116" i="9" s="1"/>
  <c r="AU116" i="9" s="1"/>
  <c r="Z117" i="9" a="1"/>
  <c r="Z117" i="9" s="1"/>
  <c r="AU117" i="9" s="1"/>
  <c r="Z118" i="9" a="1"/>
  <c r="Z118" i="9" s="1"/>
  <c r="AU118" i="9" s="1"/>
  <c r="Z119" i="9" a="1"/>
  <c r="Z119" i="9" s="1"/>
  <c r="AU119" i="9" s="1"/>
  <c r="Z120" i="9" a="1"/>
  <c r="Z120" i="9" s="1"/>
  <c r="AU120" i="9" s="1"/>
  <c r="Z121" i="9" a="1"/>
  <c r="Z121" i="9" s="1"/>
  <c r="AU121" i="9" s="1"/>
  <c r="Z122" i="9" a="1"/>
  <c r="Z122" i="9" s="1"/>
  <c r="AU122" i="9" s="1"/>
  <c r="Z123" i="9" a="1"/>
  <c r="Z123" i="9" s="1"/>
  <c r="AU123" i="9" s="1"/>
  <c r="Z124" i="9" a="1"/>
  <c r="Z124" i="9" s="1"/>
  <c r="AU124" i="9" s="1"/>
  <c r="Z125" i="9" a="1"/>
  <c r="Z125" i="9" s="1"/>
  <c r="AU125" i="9" s="1"/>
  <c r="Z126" i="9" a="1"/>
  <c r="Z126" i="9" s="1"/>
  <c r="AU126" i="9" s="1"/>
  <c r="Z127" i="9" a="1"/>
  <c r="Z127" i="9" s="1"/>
  <c r="AU127" i="9" s="1"/>
  <c r="Z128" i="9" a="1"/>
  <c r="Z128" i="9" s="1"/>
  <c r="AU128" i="9" s="1"/>
  <c r="Z129" i="9" a="1"/>
  <c r="Z129" i="9" s="1"/>
  <c r="AU129" i="9" s="1"/>
  <c r="Z130" i="9" a="1"/>
  <c r="Z130" i="9" s="1"/>
  <c r="AU130" i="9" s="1"/>
  <c r="Z131" i="9" a="1"/>
  <c r="Z131" i="9" s="1"/>
  <c r="AU131" i="9" s="1"/>
  <c r="Z132" i="9" a="1"/>
  <c r="Z132" i="9" s="1"/>
  <c r="AU132" i="9" s="1"/>
  <c r="Z133" i="9" a="1"/>
  <c r="Z133" i="9" s="1"/>
  <c r="AU133" i="9" s="1"/>
  <c r="Z134" i="9" a="1"/>
  <c r="Z134" i="9" s="1"/>
  <c r="AU134" i="9" s="1"/>
  <c r="Z135" i="9" a="1"/>
  <c r="Z135" i="9" s="1"/>
  <c r="AU135" i="9" s="1"/>
  <c r="Z136" i="9" a="1"/>
  <c r="Z136" i="9" s="1"/>
  <c r="AU136" i="9" s="1"/>
  <c r="Z137" i="9" a="1"/>
  <c r="Z137" i="9" s="1"/>
  <c r="AU137" i="9" s="1"/>
  <c r="Z138" i="9" a="1"/>
  <c r="Z138" i="9" s="1"/>
  <c r="AU138" i="9" s="1"/>
  <c r="Z139" i="9" a="1"/>
  <c r="Z139" i="9" s="1"/>
  <c r="AU139" i="9" s="1"/>
  <c r="Z140" i="9" a="1"/>
  <c r="Z140" i="9" s="1"/>
  <c r="AU140" i="9" s="1"/>
  <c r="Z141" i="9" a="1"/>
  <c r="Z141" i="9" s="1"/>
  <c r="AU141" i="9" s="1"/>
  <c r="Z142" i="9" a="1"/>
  <c r="Z142" i="9" s="1"/>
  <c r="AU142" i="9" s="1"/>
  <c r="Z143" i="9" a="1"/>
  <c r="Z143" i="9" s="1"/>
  <c r="AU143" i="9" s="1"/>
  <c r="Z144" i="9" a="1"/>
  <c r="Z144" i="9" s="1"/>
  <c r="AU144" i="9" s="1"/>
  <c r="Z145" i="9" a="1"/>
  <c r="Z145" i="9" s="1"/>
  <c r="AU145" i="9" s="1"/>
  <c r="Z146" i="9" a="1"/>
  <c r="Z146" i="9" s="1"/>
  <c r="AU146" i="9" s="1"/>
  <c r="Z147" i="9" a="1"/>
  <c r="Z147" i="9" s="1"/>
  <c r="AU147" i="9" s="1"/>
  <c r="Z148" i="9" a="1"/>
  <c r="Z148" i="9" s="1"/>
  <c r="AU148" i="9" s="1"/>
  <c r="Z149" i="9" a="1"/>
  <c r="Z149" i="9" s="1"/>
  <c r="AU149" i="9" s="1"/>
  <c r="Z150" i="9" a="1"/>
  <c r="Z150" i="9" s="1"/>
  <c r="AU150" i="9" s="1"/>
  <c r="Z151" i="9" a="1"/>
  <c r="Z151" i="9" s="1"/>
  <c r="AU151" i="9" s="1"/>
  <c r="Z152" i="9" a="1"/>
  <c r="Z152" i="9" s="1"/>
  <c r="AU152" i="9" s="1"/>
  <c r="Z153" i="9" a="1"/>
  <c r="Z153" i="9" s="1"/>
  <c r="AU153" i="9" s="1"/>
  <c r="Z154" i="9" a="1"/>
  <c r="Z154" i="9" s="1"/>
  <c r="AU154" i="9" s="1"/>
  <c r="Z155" i="9" a="1"/>
  <c r="Z155" i="9" s="1"/>
  <c r="AU155" i="9" s="1"/>
  <c r="Z156" i="9" a="1"/>
  <c r="Z156" i="9" s="1"/>
  <c r="AU156" i="9" s="1"/>
  <c r="Z157" i="9" a="1"/>
  <c r="Z157" i="9" s="1"/>
  <c r="AU157" i="9" s="1"/>
  <c r="Z158" i="9" a="1"/>
  <c r="Z158" i="9" s="1"/>
  <c r="AU158" i="9" s="1"/>
  <c r="Z159" i="9" a="1"/>
  <c r="Z159" i="9" s="1"/>
  <c r="AU159" i="9" s="1"/>
  <c r="Z160" i="9" a="1"/>
  <c r="Z160" i="9" s="1"/>
  <c r="AU160" i="9" s="1"/>
  <c r="Z161" i="9" a="1"/>
  <c r="Z161" i="9" s="1"/>
  <c r="AU161" i="9" s="1"/>
  <c r="Z162" i="9" a="1"/>
  <c r="Z162" i="9" s="1"/>
  <c r="AU162" i="9" s="1"/>
  <c r="Z163" i="9" a="1"/>
  <c r="Z163" i="9" s="1"/>
  <c r="AU163" i="9" s="1"/>
  <c r="Z164" i="9" a="1"/>
  <c r="Z164" i="9" s="1"/>
  <c r="AU164" i="9" s="1"/>
  <c r="Z165" i="9" a="1"/>
  <c r="Z165" i="9" s="1"/>
  <c r="AU165" i="9" s="1"/>
  <c r="Z166" i="9" a="1"/>
  <c r="Z166" i="9" s="1"/>
  <c r="AU166" i="9" s="1"/>
  <c r="Z167" i="9" a="1"/>
  <c r="Z167" i="9" s="1"/>
  <c r="AU167" i="9" s="1"/>
  <c r="Z168" i="9" a="1"/>
  <c r="Z168" i="9" s="1"/>
  <c r="AU168" i="9" s="1"/>
  <c r="Z169" i="9" a="1"/>
  <c r="Z169" i="9" s="1"/>
  <c r="AU169" i="9" s="1"/>
  <c r="Z170" i="9" a="1"/>
  <c r="Z170" i="9" s="1"/>
  <c r="AU170" i="9" s="1"/>
  <c r="Z172" i="9" a="1"/>
  <c r="Z172" i="9" s="1"/>
  <c r="AU172" i="9" s="1"/>
  <c r="Z173" i="9" a="1"/>
  <c r="Z173" i="9" s="1"/>
  <c r="AU173" i="9" s="1"/>
  <c r="Z174" i="9" a="1"/>
  <c r="Z174" i="9" s="1"/>
  <c r="AU174" i="9" s="1"/>
  <c r="Z175" i="9" a="1"/>
  <c r="Z175" i="9" s="1"/>
  <c r="AU175" i="9" s="1"/>
  <c r="Z176" i="9" a="1"/>
  <c r="Z176" i="9" s="1"/>
  <c r="AU176" i="9" s="1"/>
  <c r="Z177" i="9" a="1"/>
  <c r="Z177" i="9" s="1"/>
  <c r="AU177" i="9" s="1"/>
  <c r="Z179" i="9" a="1"/>
  <c r="Z179" i="9" s="1"/>
  <c r="AU179" i="9" s="1"/>
  <c r="Z180" i="9" a="1"/>
  <c r="Z180" i="9" s="1"/>
  <c r="AU180" i="9" s="1"/>
  <c r="Z181" i="9" a="1"/>
  <c r="Z181" i="9" s="1"/>
  <c r="AU181" i="9" s="1"/>
  <c r="Z182" i="9" a="1"/>
  <c r="Z182" i="9" s="1"/>
  <c r="AU182" i="9" s="1"/>
  <c r="Z184" i="9" a="1"/>
  <c r="Z184" i="9" s="1"/>
  <c r="AU184" i="9" s="1"/>
  <c r="Z185" i="9" a="1"/>
  <c r="Z185" i="9" s="1"/>
  <c r="AU185" i="9" s="1"/>
  <c r="Z186" i="9" a="1"/>
  <c r="Z186" i="9" s="1"/>
  <c r="AU186" i="9" s="1"/>
  <c r="Z187" i="9" a="1"/>
  <c r="Z187" i="9" s="1"/>
  <c r="AU187" i="9" s="1"/>
  <c r="Z188" i="9" a="1"/>
  <c r="Z188" i="9" s="1"/>
  <c r="AU188" i="9" s="1"/>
  <c r="Z190" i="9" a="1"/>
  <c r="Z190" i="9" s="1"/>
  <c r="AU190" i="9" s="1"/>
  <c r="Z191" i="9" a="1"/>
  <c r="Z191" i="9" s="1"/>
  <c r="AU191" i="9" s="1"/>
  <c r="Z192" i="9" a="1"/>
  <c r="Z192" i="9" s="1"/>
  <c r="AU192" i="9" s="1"/>
  <c r="Z193" i="9" a="1"/>
  <c r="Z193" i="9" s="1"/>
  <c r="AU193" i="9" s="1"/>
  <c r="Z194" i="9" a="1"/>
  <c r="Z194" i="9" s="1"/>
  <c r="AU194" i="9" s="1"/>
  <c r="Z195" i="9" a="1"/>
  <c r="Z195" i="9" s="1"/>
  <c r="AU195" i="9" s="1"/>
  <c r="Z197" i="9" a="1"/>
  <c r="Z197" i="9" s="1"/>
  <c r="AU197" i="9" s="1"/>
  <c r="Z198" i="9" a="1"/>
  <c r="Z198" i="9" s="1"/>
  <c r="AU198" i="9" s="1"/>
  <c r="Z199" i="9" a="1"/>
  <c r="Z199" i="9" s="1"/>
  <c r="AU199" i="9" s="1"/>
  <c r="Z200" i="9" a="1"/>
  <c r="Z200" i="9" s="1"/>
  <c r="AU200" i="9" s="1"/>
  <c r="Z201" i="9" a="1"/>
  <c r="Z201" i="9" s="1"/>
  <c r="AU201" i="9" s="1"/>
  <c r="Z202" i="9" a="1"/>
  <c r="Z202" i="9" s="1"/>
  <c r="AU202" i="9" s="1"/>
  <c r="Z203" i="9" a="1"/>
  <c r="Z203" i="9" s="1"/>
  <c r="AU203" i="9" s="1"/>
  <c r="Z204" i="9" a="1"/>
  <c r="Z204" i="9" s="1"/>
  <c r="AU204" i="9" s="1"/>
  <c r="Z205" i="9" a="1"/>
  <c r="Z205" i="9" s="1"/>
  <c r="AU205" i="9" s="1"/>
  <c r="Z206" i="9" a="1"/>
  <c r="Z206" i="9" s="1"/>
  <c r="AU206" i="9" s="1"/>
  <c r="Z208" i="9" a="1"/>
  <c r="Z208" i="9" s="1"/>
  <c r="AU208" i="9" s="1"/>
  <c r="Z209" i="9" a="1"/>
  <c r="Z209" i="9" s="1"/>
  <c r="AU209" i="9" s="1"/>
  <c r="Z210" i="9" a="1"/>
  <c r="Z210" i="9" s="1"/>
  <c r="AU210" i="9" s="1"/>
  <c r="Z211" i="9" a="1"/>
  <c r="Z211" i="9" s="1"/>
  <c r="AU211" i="9" s="1"/>
  <c r="Z212" i="9" a="1"/>
  <c r="Z212" i="9" s="1"/>
  <c r="AU212" i="9" s="1"/>
  <c r="Z214" i="9" a="1"/>
  <c r="Z214" i="9" s="1"/>
  <c r="AU214" i="9" s="1"/>
  <c r="Z215" i="9" a="1"/>
  <c r="Z215" i="9" s="1"/>
  <c r="AU215" i="9" s="1"/>
  <c r="Z216" i="9" a="1"/>
  <c r="Z216" i="9" s="1"/>
  <c r="AU216" i="9" s="1"/>
  <c r="Z217" i="9" a="1"/>
  <c r="Z217" i="9" s="1"/>
  <c r="AU217" i="9" s="1"/>
  <c r="Z218" i="9" a="1"/>
  <c r="Z218" i="9" s="1"/>
  <c r="AU218" i="9" s="1"/>
  <c r="Z219" i="9" a="1"/>
  <c r="Z219" i="9" s="1"/>
  <c r="AU219" i="9" s="1"/>
  <c r="Z220" i="9" a="1"/>
  <c r="Z220" i="9" s="1"/>
  <c r="AU220" i="9" s="1"/>
  <c r="Z221" i="9" a="1"/>
  <c r="Z221" i="9" s="1"/>
  <c r="AU221" i="9" s="1"/>
  <c r="Z222" i="9" a="1"/>
  <c r="Z222" i="9" s="1"/>
  <c r="AU222" i="9" s="1"/>
  <c r="Z223" i="9" a="1"/>
  <c r="Z223" i="9" s="1"/>
  <c r="AU223" i="9" s="1"/>
  <c r="Z224" i="9" a="1"/>
  <c r="Z224" i="9" s="1"/>
  <c r="AU224" i="9" s="1"/>
  <c r="Z225" i="9" a="1"/>
  <c r="Z225" i="9" s="1"/>
  <c r="AU225" i="9" s="1"/>
  <c r="Z226" i="9" a="1"/>
  <c r="Z226" i="9" s="1"/>
  <c r="AU226" i="9" s="1"/>
  <c r="Z227" i="9" a="1"/>
  <c r="Z227" i="9" s="1"/>
  <c r="AU227" i="9" s="1"/>
  <c r="Z228" i="9" a="1"/>
  <c r="Z228" i="9" s="1"/>
  <c r="AU228" i="9" s="1"/>
  <c r="Z229" i="9" a="1"/>
  <c r="Z229" i="9" s="1"/>
  <c r="AU229" i="9" s="1"/>
  <c r="Z230" i="9" a="1"/>
  <c r="Z230" i="9" s="1"/>
  <c r="AU230" i="9" s="1"/>
  <c r="Z232" i="9" a="1"/>
  <c r="Z232" i="9" s="1"/>
  <c r="AU232" i="9" s="1"/>
  <c r="Z233" i="9" a="1"/>
  <c r="Z233" i="9" s="1"/>
  <c r="AU233" i="9" s="1"/>
  <c r="Z234" i="9" a="1"/>
  <c r="Z234" i="9" s="1"/>
  <c r="AU234" i="9" s="1"/>
  <c r="Z235" i="9" a="1"/>
  <c r="Z235" i="9" s="1"/>
  <c r="AU235" i="9" s="1"/>
  <c r="Z236" i="9" a="1"/>
  <c r="Z236" i="9" s="1"/>
  <c r="AU236" i="9" s="1"/>
  <c r="Z238" i="9" a="1"/>
  <c r="Z238" i="9" s="1"/>
  <c r="AU238" i="9" s="1"/>
  <c r="Z239" i="9" a="1"/>
  <c r="Z239" i="9" s="1"/>
  <c r="AU239" i="9" s="1"/>
  <c r="Z240" i="9" a="1"/>
  <c r="Z240" i="9" s="1"/>
  <c r="AU240" i="9" s="1"/>
  <c r="Z241" i="9" a="1"/>
  <c r="Z241" i="9" s="1"/>
  <c r="AU241" i="9" s="1"/>
  <c r="Z242" i="9" a="1"/>
  <c r="Z242" i="9" s="1"/>
  <c r="AU242" i="9" s="1"/>
  <c r="Z243" i="9" a="1"/>
  <c r="Z243" i="9" s="1"/>
  <c r="AU243" i="9" s="1"/>
  <c r="Z244" i="9" a="1"/>
  <c r="Z244" i="9" s="1"/>
  <c r="AU244" i="9" s="1"/>
  <c r="Z245" i="9" a="1"/>
  <c r="Z245" i="9" s="1"/>
  <c r="AU245" i="9" s="1"/>
  <c r="Z246" i="9" a="1"/>
  <c r="Z246" i="9" s="1"/>
  <c r="AU246" i="9" s="1"/>
  <c r="Z247" i="9" a="1"/>
  <c r="Z247" i="9" s="1"/>
  <c r="AU247" i="9" s="1"/>
  <c r="Z248" i="9" a="1"/>
  <c r="Z248" i="9" s="1"/>
  <c r="AU248" i="9" s="1"/>
  <c r="Z249" i="9" a="1"/>
  <c r="Z249" i="9" s="1"/>
  <c r="AU249" i="9" s="1"/>
  <c r="Z250" i="9" a="1"/>
  <c r="Z250" i="9" s="1"/>
  <c r="AU250" i="9" s="1"/>
  <c r="Z251" i="9" a="1"/>
  <c r="Z251" i="9" s="1"/>
  <c r="AU251" i="9" s="1"/>
  <c r="Z252" i="9" a="1"/>
  <c r="Z252" i="9" s="1"/>
  <c r="AU252" i="9" s="1"/>
  <c r="Z253" i="9" a="1"/>
  <c r="Z253" i="9" s="1"/>
  <c r="AU253" i="9" s="1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C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D2" i="7"/>
  <c r="G2" i="7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G18" i="7" s="1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G34" i="7" s="1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G50" i="7" s="1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G66" i="7" s="1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G82" i="7" s="1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G98" i="7" s="1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G118" i="7" s="1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G134" i="7" s="1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G150" i="7" s="1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G166" i="7" s="1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G182" i="7" s="1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G198" i="7" s="1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G214" i="7" s="1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G230" i="7" s="1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G246" i="7" s="1"/>
  <c r="E247" i="7"/>
  <c r="E248" i="7"/>
  <c r="E249" i="7"/>
  <c r="E250" i="7"/>
  <c r="E251" i="7"/>
  <c r="E252" i="7"/>
  <c r="E253" i="7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X2" i="7"/>
  <c r="AS2" i="7" s="1"/>
  <c r="X3" i="7"/>
  <c r="AS3" i="7" s="1"/>
  <c r="X4" i="7"/>
  <c r="AS4" i="7" s="1"/>
  <c r="X5" i="7"/>
  <c r="AS5" i="7" s="1"/>
  <c r="X6" i="7"/>
  <c r="AS6" i="7" s="1"/>
  <c r="X7" i="7"/>
  <c r="AS7" i="7" s="1"/>
  <c r="X8" i="7"/>
  <c r="AS8" i="7" s="1"/>
  <c r="X9" i="7"/>
  <c r="AS9" i="7" s="1"/>
  <c r="X10" i="7"/>
  <c r="AS10" i="7" s="1"/>
  <c r="X11" i="7"/>
  <c r="AS11" i="7" s="1"/>
  <c r="X12" i="7"/>
  <c r="AS12" i="7" s="1"/>
  <c r="X13" i="7"/>
  <c r="AS13" i="7" s="1"/>
  <c r="X14" i="7"/>
  <c r="AS14" i="7" s="1"/>
  <c r="X15" i="7"/>
  <c r="AS15" i="7" s="1"/>
  <c r="X16" i="7"/>
  <c r="AS16" i="7" s="1"/>
  <c r="X17" i="7"/>
  <c r="AS17" i="7" s="1"/>
  <c r="X18" i="7"/>
  <c r="AS18" i="7" s="1"/>
  <c r="X19" i="7"/>
  <c r="AS19" i="7" s="1"/>
  <c r="X20" i="7"/>
  <c r="AS20" i="7" s="1"/>
  <c r="X21" i="7"/>
  <c r="AS21" i="7" s="1"/>
  <c r="X22" i="7"/>
  <c r="AS22" i="7" s="1"/>
  <c r="X23" i="7"/>
  <c r="AS23" i="7" s="1"/>
  <c r="X24" i="7"/>
  <c r="AS24" i="7" s="1"/>
  <c r="X25" i="7"/>
  <c r="AS25" i="7" s="1"/>
  <c r="X26" i="7"/>
  <c r="AS26" i="7" s="1"/>
  <c r="X27" i="7"/>
  <c r="AS27" i="7" s="1"/>
  <c r="X28" i="7"/>
  <c r="AS28" i="7" s="1"/>
  <c r="X29" i="7"/>
  <c r="AS29" i="7" s="1"/>
  <c r="X30" i="7"/>
  <c r="AS30" i="7" s="1"/>
  <c r="X31" i="7"/>
  <c r="AS31" i="7" s="1"/>
  <c r="X32" i="7"/>
  <c r="AS32" i="7" s="1"/>
  <c r="X33" i="7"/>
  <c r="AS33" i="7" s="1"/>
  <c r="X34" i="7"/>
  <c r="AS34" i="7" s="1"/>
  <c r="X35" i="7"/>
  <c r="AS35" i="7" s="1"/>
  <c r="X36" i="7"/>
  <c r="AS36" i="7" s="1"/>
  <c r="X37" i="7"/>
  <c r="AS37" i="7" s="1"/>
  <c r="X38" i="7"/>
  <c r="AS38" i="7" s="1"/>
  <c r="X39" i="7"/>
  <c r="AS39" i="7" s="1"/>
  <c r="X40" i="7"/>
  <c r="AS40" i="7" s="1"/>
  <c r="X41" i="7"/>
  <c r="AS41" i="7" s="1"/>
  <c r="X42" i="7"/>
  <c r="AS42" i="7" s="1"/>
  <c r="X43" i="7"/>
  <c r="AS43" i="7" s="1"/>
  <c r="X44" i="7"/>
  <c r="AS44" i="7" s="1"/>
  <c r="X45" i="7"/>
  <c r="AS45" i="7" s="1"/>
  <c r="X46" i="7"/>
  <c r="AS46" i="7" s="1"/>
  <c r="X47" i="7"/>
  <c r="AS47" i="7" s="1"/>
  <c r="X48" i="7"/>
  <c r="AS48" i="7" s="1"/>
  <c r="X49" i="7"/>
  <c r="AS49" i="7" s="1"/>
  <c r="X50" i="7"/>
  <c r="AS50" i="7" s="1"/>
  <c r="X51" i="7"/>
  <c r="AS51" i="7" s="1"/>
  <c r="X52" i="7"/>
  <c r="AS52" i="7" s="1"/>
  <c r="X53" i="7"/>
  <c r="AS53" i="7" s="1"/>
  <c r="X54" i="7"/>
  <c r="AS54" i="7" s="1"/>
  <c r="X55" i="7"/>
  <c r="AS55" i="7" s="1"/>
  <c r="X56" i="7"/>
  <c r="AS56" i="7" s="1"/>
  <c r="X57" i="7"/>
  <c r="AS57" i="7" s="1"/>
  <c r="X58" i="7"/>
  <c r="AS58" i="7" s="1"/>
  <c r="X59" i="7"/>
  <c r="AS59" i="7" s="1"/>
  <c r="X60" i="7"/>
  <c r="AS60" i="7" s="1"/>
  <c r="X61" i="7"/>
  <c r="AS61" i="7" s="1"/>
  <c r="X62" i="7"/>
  <c r="AS62" i="7" s="1"/>
  <c r="X63" i="7"/>
  <c r="AS63" i="7" s="1"/>
  <c r="X64" i="7"/>
  <c r="AS64" i="7" s="1"/>
  <c r="X65" i="7"/>
  <c r="AS65" i="7" s="1"/>
  <c r="X66" i="7"/>
  <c r="AS66" i="7" s="1"/>
  <c r="X67" i="7"/>
  <c r="AS67" i="7" s="1"/>
  <c r="X68" i="7"/>
  <c r="AS68" i="7" s="1"/>
  <c r="X69" i="7"/>
  <c r="AS69" i="7" s="1"/>
  <c r="X70" i="7"/>
  <c r="AS70" i="7" s="1"/>
  <c r="X71" i="7"/>
  <c r="AS71" i="7" s="1"/>
  <c r="X72" i="7"/>
  <c r="AS72" i="7" s="1"/>
  <c r="X73" i="7"/>
  <c r="AS73" i="7" s="1"/>
  <c r="X74" i="7"/>
  <c r="AS74" i="7" s="1"/>
  <c r="X75" i="7"/>
  <c r="AS75" i="7" s="1"/>
  <c r="X76" i="7"/>
  <c r="AS76" i="7" s="1"/>
  <c r="X77" i="7"/>
  <c r="AS77" i="7" s="1"/>
  <c r="X78" i="7"/>
  <c r="AS78" i="7" s="1"/>
  <c r="X79" i="7"/>
  <c r="AS79" i="7" s="1"/>
  <c r="X80" i="7"/>
  <c r="AS80" i="7" s="1"/>
  <c r="X81" i="7"/>
  <c r="AS81" i="7" s="1"/>
  <c r="X82" i="7"/>
  <c r="AS82" i="7" s="1"/>
  <c r="X83" i="7"/>
  <c r="AS83" i="7" s="1"/>
  <c r="X84" i="7"/>
  <c r="AS84" i="7" s="1"/>
  <c r="X85" i="7"/>
  <c r="AS85" i="7" s="1"/>
  <c r="X86" i="7"/>
  <c r="AS86" i="7" s="1"/>
  <c r="X87" i="7"/>
  <c r="AS87" i="7" s="1"/>
  <c r="X88" i="7"/>
  <c r="AS88" i="7" s="1"/>
  <c r="X89" i="7"/>
  <c r="AS89" i="7" s="1"/>
  <c r="X90" i="7"/>
  <c r="AS90" i="7" s="1"/>
  <c r="X91" i="7"/>
  <c r="AS91" i="7" s="1"/>
  <c r="X92" i="7"/>
  <c r="AS92" i="7" s="1"/>
  <c r="X93" i="7"/>
  <c r="AS93" i="7" s="1"/>
  <c r="X94" i="7"/>
  <c r="AS94" i="7" s="1"/>
  <c r="X95" i="7"/>
  <c r="AS95" i="7" s="1"/>
  <c r="X96" i="7"/>
  <c r="AS96" i="7" s="1"/>
  <c r="X97" i="7"/>
  <c r="AS97" i="7" s="1"/>
  <c r="X98" i="7"/>
  <c r="AS98" i="7" s="1"/>
  <c r="X99" i="7"/>
  <c r="AS99" i="7" s="1"/>
  <c r="X100" i="7"/>
  <c r="AS100" i="7" s="1"/>
  <c r="X101" i="7"/>
  <c r="AS101" i="7" s="1"/>
  <c r="X102" i="7"/>
  <c r="AS102" i="7" s="1"/>
  <c r="X103" i="7"/>
  <c r="AS103" i="7" s="1"/>
  <c r="X104" i="7"/>
  <c r="AS104" i="7" s="1"/>
  <c r="X105" i="7"/>
  <c r="AS105" i="7" s="1"/>
  <c r="X106" i="7"/>
  <c r="AS106" i="7" s="1"/>
  <c r="X107" i="7"/>
  <c r="AS107" i="7" s="1"/>
  <c r="X108" i="7"/>
  <c r="AS108" i="7" s="1"/>
  <c r="X109" i="7"/>
  <c r="AS109" i="7" s="1"/>
  <c r="X110" i="7"/>
  <c r="AS110" i="7" s="1"/>
  <c r="X111" i="7"/>
  <c r="AS111" i="7" s="1"/>
  <c r="X112" i="7"/>
  <c r="AS112" i="7" s="1"/>
  <c r="X113" i="7"/>
  <c r="AS113" i="7" s="1"/>
  <c r="X114" i="7"/>
  <c r="AS114" i="7" s="1"/>
  <c r="X115" i="7"/>
  <c r="AS115" i="7" s="1"/>
  <c r="X116" i="7"/>
  <c r="AS116" i="7" s="1"/>
  <c r="X117" i="7"/>
  <c r="AS117" i="7" s="1"/>
  <c r="X118" i="7"/>
  <c r="AS118" i="7" s="1"/>
  <c r="X119" i="7"/>
  <c r="AS119" i="7" s="1"/>
  <c r="X120" i="7"/>
  <c r="AS120" i="7" s="1"/>
  <c r="X121" i="7"/>
  <c r="AS121" i="7" s="1"/>
  <c r="X122" i="7"/>
  <c r="AS122" i="7" s="1"/>
  <c r="X123" i="7"/>
  <c r="AS123" i="7" s="1"/>
  <c r="X124" i="7"/>
  <c r="AS124" i="7" s="1"/>
  <c r="X125" i="7"/>
  <c r="AS125" i="7" s="1"/>
  <c r="X126" i="7"/>
  <c r="AS126" i="7" s="1"/>
  <c r="X127" i="7"/>
  <c r="AS127" i="7" s="1"/>
  <c r="X128" i="7"/>
  <c r="AS128" i="7" s="1"/>
  <c r="X129" i="7"/>
  <c r="AS129" i="7" s="1"/>
  <c r="X130" i="7"/>
  <c r="AS130" i="7" s="1"/>
  <c r="X131" i="7"/>
  <c r="AS131" i="7" s="1"/>
  <c r="X132" i="7"/>
  <c r="AS132" i="7" s="1"/>
  <c r="X133" i="7"/>
  <c r="AS133" i="7" s="1"/>
  <c r="X134" i="7"/>
  <c r="AS134" i="7" s="1"/>
  <c r="X135" i="7"/>
  <c r="AS135" i="7" s="1"/>
  <c r="X136" i="7"/>
  <c r="AS136" i="7" s="1"/>
  <c r="X137" i="7"/>
  <c r="AS137" i="7" s="1"/>
  <c r="X138" i="7"/>
  <c r="AS138" i="7" s="1"/>
  <c r="X139" i="7"/>
  <c r="AS139" i="7" s="1"/>
  <c r="X140" i="7"/>
  <c r="AS140" i="7" s="1"/>
  <c r="X141" i="7"/>
  <c r="AS141" i="7" s="1"/>
  <c r="X142" i="7"/>
  <c r="AS142" i="7" s="1"/>
  <c r="X143" i="7"/>
  <c r="AS143" i="7" s="1"/>
  <c r="X144" i="7"/>
  <c r="AS144" i="7" s="1"/>
  <c r="X145" i="7"/>
  <c r="AS145" i="7" s="1"/>
  <c r="X146" i="7"/>
  <c r="AS146" i="7" s="1"/>
  <c r="X147" i="7"/>
  <c r="AS147" i="7" s="1"/>
  <c r="X148" i="7"/>
  <c r="AS148" i="7" s="1"/>
  <c r="X149" i="7"/>
  <c r="AS149" i="7" s="1"/>
  <c r="X150" i="7"/>
  <c r="AS150" i="7" s="1"/>
  <c r="X151" i="7"/>
  <c r="AS151" i="7" s="1"/>
  <c r="X152" i="7"/>
  <c r="AS152" i="7" s="1"/>
  <c r="X153" i="7"/>
  <c r="AS153" i="7" s="1"/>
  <c r="X154" i="7"/>
  <c r="AS154" i="7" s="1"/>
  <c r="X155" i="7"/>
  <c r="AS155" i="7" s="1"/>
  <c r="X156" i="7"/>
  <c r="AS156" i="7" s="1"/>
  <c r="X157" i="7"/>
  <c r="AS157" i="7" s="1"/>
  <c r="X158" i="7"/>
  <c r="AS158" i="7" s="1"/>
  <c r="X159" i="7"/>
  <c r="AS159" i="7" s="1"/>
  <c r="X160" i="7"/>
  <c r="AS160" i="7" s="1"/>
  <c r="X161" i="7"/>
  <c r="AS161" i="7" s="1"/>
  <c r="X162" i="7"/>
  <c r="AS162" i="7" s="1"/>
  <c r="X163" i="7"/>
  <c r="AS163" i="7" s="1"/>
  <c r="X164" i="7"/>
  <c r="AS164" i="7" s="1"/>
  <c r="X165" i="7"/>
  <c r="AS165" i="7" s="1"/>
  <c r="X166" i="7"/>
  <c r="AS166" i="7" s="1"/>
  <c r="X167" i="7"/>
  <c r="AS167" i="7" s="1"/>
  <c r="X168" i="7"/>
  <c r="AS168" i="7" s="1"/>
  <c r="X169" i="7"/>
  <c r="AS169" i="7" s="1"/>
  <c r="X170" i="7"/>
  <c r="AS170" i="7" s="1"/>
  <c r="X171" i="7"/>
  <c r="AS171" i="7" s="1"/>
  <c r="X172" i="7"/>
  <c r="AS172" i="7" s="1"/>
  <c r="X173" i="7"/>
  <c r="AS173" i="7" s="1"/>
  <c r="X174" i="7"/>
  <c r="AS174" i="7" s="1"/>
  <c r="X175" i="7"/>
  <c r="AS175" i="7" s="1"/>
  <c r="X176" i="7"/>
  <c r="AS176" i="7" s="1"/>
  <c r="X177" i="7"/>
  <c r="AS177" i="7" s="1"/>
  <c r="X178" i="7"/>
  <c r="AS178" i="7" s="1"/>
  <c r="X179" i="7"/>
  <c r="AS179" i="7" s="1"/>
  <c r="X180" i="7"/>
  <c r="AS180" i="7" s="1"/>
  <c r="X181" i="7"/>
  <c r="AS181" i="7" s="1"/>
  <c r="X182" i="7"/>
  <c r="AS182" i="7" s="1"/>
  <c r="X183" i="7"/>
  <c r="AS183" i="7" s="1"/>
  <c r="X184" i="7"/>
  <c r="AS184" i="7" s="1"/>
  <c r="X185" i="7"/>
  <c r="AS185" i="7" s="1"/>
  <c r="X186" i="7"/>
  <c r="AS186" i="7" s="1"/>
  <c r="X187" i="7"/>
  <c r="AS187" i="7" s="1"/>
  <c r="X188" i="7"/>
  <c r="AS188" i="7" s="1"/>
  <c r="X189" i="7"/>
  <c r="AS189" i="7" s="1"/>
  <c r="X190" i="7"/>
  <c r="AS190" i="7" s="1"/>
  <c r="X191" i="7"/>
  <c r="AS191" i="7" s="1"/>
  <c r="X192" i="7"/>
  <c r="AS192" i="7" s="1"/>
  <c r="X193" i="7"/>
  <c r="AS193" i="7" s="1"/>
  <c r="X194" i="7"/>
  <c r="AS194" i="7" s="1"/>
  <c r="X195" i="7"/>
  <c r="AS195" i="7" s="1"/>
  <c r="X196" i="7"/>
  <c r="AS196" i="7" s="1"/>
  <c r="X197" i="7"/>
  <c r="AS197" i="7" s="1"/>
  <c r="X198" i="7"/>
  <c r="AS198" i="7" s="1"/>
  <c r="X199" i="7"/>
  <c r="AS199" i="7" s="1"/>
  <c r="X200" i="7"/>
  <c r="AS200" i="7" s="1"/>
  <c r="X201" i="7"/>
  <c r="AS201" i="7" s="1"/>
  <c r="X202" i="7"/>
  <c r="AS202" i="7" s="1"/>
  <c r="X203" i="7"/>
  <c r="AS203" i="7" s="1"/>
  <c r="X204" i="7"/>
  <c r="AS204" i="7" s="1"/>
  <c r="X205" i="7"/>
  <c r="AS205" i="7" s="1"/>
  <c r="X206" i="7"/>
  <c r="AS206" i="7" s="1"/>
  <c r="X207" i="7"/>
  <c r="AS207" i="7" s="1"/>
  <c r="X208" i="7"/>
  <c r="AS208" i="7" s="1"/>
  <c r="X209" i="7"/>
  <c r="AS209" i="7" s="1"/>
  <c r="X210" i="7"/>
  <c r="AS210" i="7" s="1"/>
  <c r="X211" i="7"/>
  <c r="AS211" i="7" s="1"/>
  <c r="X212" i="7"/>
  <c r="AS212" i="7" s="1"/>
  <c r="X213" i="7"/>
  <c r="AS213" i="7" s="1"/>
  <c r="X214" i="7"/>
  <c r="AS214" i="7" s="1"/>
  <c r="X215" i="7"/>
  <c r="AS215" i="7" s="1"/>
  <c r="X216" i="7"/>
  <c r="AS216" i="7" s="1"/>
  <c r="X217" i="7"/>
  <c r="AS217" i="7" s="1"/>
  <c r="X218" i="7"/>
  <c r="AS218" i="7" s="1"/>
  <c r="X219" i="7"/>
  <c r="AS219" i="7" s="1"/>
  <c r="X220" i="7"/>
  <c r="AS220" i="7" s="1"/>
  <c r="X221" i="7"/>
  <c r="AS221" i="7" s="1"/>
  <c r="X222" i="7"/>
  <c r="AS222" i="7" s="1"/>
  <c r="X223" i="7"/>
  <c r="AS223" i="7" s="1"/>
  <c r="X224" i="7"/>
  <c r="AS224" i="7" s="1"/>
  <c r="X225" i="7"/>
  <c r="AS225" i="7" s="1"/>
  <c r="X226" i="7"/>
  <c r="AS226" i="7" s="1"/>
  <c r="X227" i="7"/>
  <c r="AS227" i="7" s="1"/>
  <c r="X228" i="7"/>
  <c r="AS228" i="7" s="1"/>
  <c r="X229" i="7"/>
  <c r="AS229" i="7" s="1"/>
  <c r="X230" i="7"/>
  <c r="AS230" i="7" s="1"/>
  <c r="X231" i="7"/>
  <c r="AS231" i="7" s="1"/>
  <c r="X232" i="7"/>
  <c r="AS232" i="7" s="1"/>
  <c r="X233" i="7"/>
  <c r="AS233" i="7" s="1"/>
  <c r="X234" i="7"/>
  <c r="AS234" i="7" s="1"/>
  <c r="X235" i="7"/>
  <c r="AS235" i="7" s="1"/>
  <c r="X236" i="7"/>
  <c r="AS236" i="7" s="1"/>
  <c r="X237" i="7"/>
  <c r="AS237" i="7" s="1"/>
  <c r="X238" i="7"/>
  <c r="AS238" i="7" s="1"/>
  <c r="X239" i="7"/>
  <c r="AS239" i="7" s="1"/>
  <c r="X240" i="7"/>
  <c r="AS240" i="7" s="1"/>
  <c r="X241" i="7"/>
  <c r="AS241" i="7" s="1"/>
  <c r="X242" i="7"/>
  <c r="AS242" i="7" s="1"/>
  <c r="X243" i="7"/>
  <c r="AS243" i="7" s="1"/>
  <c r="X244" i="7"/>
  <c r="AS244" i="7" s="1"/>
  <c r="X245" i="7"/>
  <c r="AS245" i="7" s="1"/>
  <c r="X246" i="7"/>
  <c r="AS246" i="7" s="1"/>
  <c r="X247" i="7"/>
  <c r="AS247" i="7" s="1"/>
  <c r="X248" i="7"/>
  <c r="AS248" i="7" s="1"/>
  <c r="X249" i="7"/>
  <c r="AS249" i="7" s="1"/>
  <c r="X250" i="7"/>
  <c r="AS250" i="7" s="1"/>
  <c r="X251" i="7"/>
  <c r="AS251" i="7" s="1"/>
  <c r="X252" i="7"/>
  <c r="AS252" i="7" s="1"/>
  <c r="X253" i="7"/>
  <c r="AS253" i="7" s="1"/>
  <c r="Y2" i="7"/>
  <c r="AT2" i="7" s="1"/>
  <c r="Y3" i="7"/>
  <c r="AT3" i="7" s="1"/>
  <c r="Y4" i="7"/>
  <c r="AT4" i="7" s="1"/>
  <c r="Y5" i="7"/>
  <c r="AT5" i="7" s="1"/>
  <c r="Y6" i="7"/>
  <c r="AT6" i="7" s="1"/>
  <c r="Y7" i="7"/>
  <c r="AT7" i="7" s="1"/>
  <c r="Y8" i="7"/>
  <c r="AT8" i="7" s="1"/>
  <c r="Y9" i="7"/>
  <c r="AT9" i="7" s="1"/>
  <c r="Y10" i="7"/>
  <c r="AT10" i="7" s="1"/>
  <c r="Y11" i="7"/>
  <c r="AT11" i="7" s="1"/>
  <c r="Y12" i="7"/>
  <c r="AT12" i="7" s="1"/>
  <c r="Y13" i="7"/>
  <c r="AT13" i="7" s="1"/>
  <c r="Y14" i="7"/>
  <c r="AT14" i="7" s="1"/>
  <c r="Y15" i="7"/>
  <c r="AT15" i="7" s="1"/>
  <c r="Y16" i="7"/>
  <c r="AT16" i="7" s="1"/>
  <c r="Y17" i="7"/>
  <c r="AT17" i="7" s="1"/>
  <c r="Y18" i="7"/>
  <c r="AT18" i="7" s="1"/>
  <c r="Y19" i="7"/>
  <c r="AT19" i="7" s="1"/>
  <c r="Y20" i="7"/>
  <c r="AT20" i="7" s="1"/>
  <c r="Y21" i="7"/>
  <c r="AT21" i="7" s="1"/>
  <c r="Y22" i="7"/>
  <c r="AT22" i="7" s="1"/>
  <c r="Y23" i="7"/>
  <c r="AT23" i="7" s="1"/>
  <c r="Y24" i="7"/>
  <c r="AT24" i="7" s="1"/>
  <c r="Y25" i="7"/>
  <c r="AT25" i="7" s="1"/>
  <c r="Y26" i="7"/>
  <c r="AT26" i="7" s="1"/>
  <c r="Y27" i="7"/>
  <c r="AT27" i="7" s="1"/>
  <c r="Y28" i="7"/>
  <c r="AT28" i="7" s="1"/>
  <c r="Y29" i="7"/>
  <c r="AT29" i="7" s="1"/>
  <c r="Y30" i="7"/>
  <c r="AT30" i="7" s="1"/>
  <c r="Y31" i="7"/>
  <c r="AT31" i="7" s="1"/>
  <c r="Y32" i="7"/>
  <c r="AT32" i="7" s="1"/>
  <c r="Y33" i="7"/>
  <c r="AT33" i="7" s="1"/>
  <c r="Y34" i="7"/>
  <c r="AT34" i="7" s="1"/>
  <c r="Y35" i="7"/>
  <c r="AT35" i="7" s="1"/>
  <c r="Y36" i="7"/>
  <c r="AT36" i="7" s="1"/>
  <c r="Y37" i="7"/>
  <c r="AT37" i="7" s="1"/>
  <c r="Y38" i="7"/>
  <c r="AT38" i="7" s="1"/>
  <c r="Y39" i="7"/>
  <c r="AT39" i="7" s="1"/>
  <c r="Y40" i="7"/>
  <c r="AT40" i="7" s="1"/>
  <c r="Y41" i="7"/>
  <c r="AT41" i="7" s="1"/>
  <c r="Y42" i="7"/>
  <c r="AT42" i="7" s="1"/>
  <c r="Y43" i="7"/>
  <c r="AT43" i="7" s="1"/>
  <c r="Y44" i="7"/>
  <c r="AT44" i="7" s="1"/>
  <c r="Y45" i="7"/>
  <c r="AT45" i="7" s="1"/>
  <c r="Y46" i="7"/>
  <c r="AT46" i="7" s="1"/>
  <c r="Y47" i="7"/>
  <c r="AT47" i="7" s="1"/>
  <c r="Y48" i="7"/>
  <c r="AT48" i="7" s="1"/>
  <c r="Y49" i="7"/>
  <c r="AT49" i="7" s="1"/>
  <c r="Y50" i="7"/>
  <c r="AT50" i="7" s="1"/>
  <c r="Y51" i="7"/>
  <c r="AT51" i="7" s="1"/>
  <c r="Y52" i="7"/>
  <c r="AT52" i="7" s="1"/>
  <c r="Y53" i="7"/>
  <c r="AT53" i="7" s="1"/>
  <c r="Y54" i="7"/>
  <c r="AT54" i="7" s="1"/>
  <c r="Y55" i="7"/>
  <c r="AT55" i="7" s="1"/>
  <c r="Y56" i="7"/>
  <c r="AT56" i="7" s="1"/>
  <c r="Y57" i="7"/>
  <c r="AT57" i="7" s="1"/>
  <c r="Y58" i="7"/>
  <c r="AT58" i="7" s="1"/>
  <c r="Y59" i="7"/>
  <c r="AT59" i="7" s="1"/>
  <c r="Y60" i="7"/>
  <c r="AT60" i="7" s="1"/>
  <c r="Y61" i="7"/>
  <c r="AT61" i="7" s="1"/>
  <c r="Y62" i="7"/>
  <c r="AT62" i="7" s="1"/>
  <c r="Y63" i="7"/>
  <c r="AT63" i="7" s="1"/>
  <c r="Y64" i="7"/>
  <c r="AT64" i="7" s="1"/>
  <c r="Y65" i="7"/>
  <c r="AT65" i="7" s="1"/>
  <c r="Y66" i="7"/>
  <c r="AT66" i="7" s="1"/>
  <c r="Y67" i="7"/>
  <c r="AT67" i="7" s="1"/>
  <c r="Y68" i="7"/>
  <c r="AT68" i="7" s="1"/>
  <c r="Y69" i="7"/>
  <c r="AT69" i="7" s="1"/>
  <c r="Y70" i="7"/>
  <c r="AT70" i="7" s="1"/>
  <c r="Y71" i="7"/>
  <c r="AT71" i="7" s="1"/>
  <c r="Y72" i="7"/>
  <c r="AT72" i="7" s="1"/>
  <c r="Y73" i="7"/>
  <c r="AT73" i="7" s="1"/>
  <c r="Y74" i="7"/>
  <c r="AT74" i="7" s="1"/>
  <c r="Y75" i="7"/>
  <c r="AT75" i="7" s="1"/>
  <c r="Y76" i="7"/>
  <c r="AT76" i="7" s="1"/>
  <c r="Y77" i="7"/>
  <c r="AT77" i="7" s="1"/>
  <c r="Y78" i="7"/>
  <c r="AT78" i="7" s="1"/>
  <c r="Y79" i="7"/>
  <c r="AT79" i="7" s="1"/>
  <c r="Y80" i="7"/>
  <c r="AT80" i="7" s="1"/>
  <c r="Y81" i="7"/>
  <c r="AT81" i="7" s="1"/>
  <c r="Y82" i="7"/>
  <c r="AT82" i="7" s="1"/>
  <c r="Y83" i="7"/>
  <c r="AT83" i="7" s="1"/>
  <c r="Y84" i="7"/>
  <c r="AT84" i="7" s="1"/>
  <c r="Y85" i="7"/>
  <c r="AT85" i="7" s="1"/>
  <c r="Y86" i="7"/>
  <c r="AT86" i="7" s="1"/>
  <c r="Y87" i="7"/>
  <c r="AT87" i="7" s="1"/>
  <c r="Y88" i="7"/>
  <c r="AT88" i="7" s="1"/>
  <c r="Y89" i="7"/>
  <c r="AT89" i="7" s="1"/>
  <c r="Y90" i="7"/>
  <c r="AT90" i="7" s="1"/>
  <c r="Y91" i="7"/>
  <c r="AT91" i="7" s="1"/>
  <c r="Y92" i="7"/>
  <c r="AT92" i="7" s="1"/>
  <c r="Y93" i="7"/>
  <c r="AT93" i="7" s="1"/>
  <c r="Y94" i="7"/>
  <c r="AT94" i="7" s="1"/>
  <c r="Y95" i="7"/>
  <c r="AT95" i="7" s="1"/>
  <c r="Y96" i="7"/>
  <c r="AT96" i="7" s="1"/>
  <c r="Y97" i="7"/>
  <c r="AT97" i="7" s="1"/>
  <c r="Y98" i="7"/>
  <c r="AT98" i="7" s="1"/>
  <c r="Y99" i="7"/>
  <c r="AT99" i="7" s="1"/>
  <c r="Y100" i="7"/>
  <c r="AT100" i="7" s="1"/>
  <c r="Y101" i="7"/>
  <c r="AT101" i="7" s="1"/>
  <c r="Y102" i="7"/>
  <c r="AT102" i="7" s="1"/>
  <c r="Y103" i="7"/>
  <c r="AT103" i="7" s="1"/>
  <c r="Y104" i="7"/>
  <c r="AT104" i="7" s="1"/>
  <c r="Y105" i="7"/>
  <c r="AT105" i="7" s="1"/>
  <c r="Y106" i="7"/>
  <c r="AT106" i="7" s="1"/>
  <c r="Y107" i="7"/>
  <c r="AT107" i="7" s="1"/>
  <c r="Y108" i="7"/>
  <c r="AT108" i="7" s="1"/>
  <c r="Y109" i="7"/>
  <c r="AT109" i="7" s="1"/>
  <c r="Y110" i="7"/>
  <c r="AT110" i="7" s="1"/>
  <c r="Y111" i="7"/>
  <c r="AT111" i="7" s="1"/>
  <c r="Y112" i="7"/>
  <c r="AT112" i="7" s="1"/>
  <c r="Y113" i="7"/>
  <c r="AT113" i="7" s="1"/>
  <c r="Y114" i="7"/>
  <c r="AT114" i="7" s="1"/>
  <c r="Y115" i="7"/>
  <c r="AT115" i="7" s="1"/>
  <c r="Y116" i="7"/>
  <c r="AT116" i="7" s="1"/>
  <c r="Y117" i="7"/>
  <c r="AT117" i="7" s="1"/>
  <c r="Y118" i="7"/>
  <c r="AT118" i="7" s="1"/>
  <c r="Y119" i="7"/>
  <c r="AT119" i="7" s="1"/>
  <c r="Y120" i="7"/>
  <c r="AT120" i="7" s="1"/>
  <c r="Y121" i="7"/>
  <c r="AT121" i="7" s="1"/>
  <c r="Y122" i="7"/>
  <c r="AT122" i="7" s="1"/>
  <c r="Y123" i="7"/>
  <c r="AT123" i="7" s="1"/>
  <c r="Y124" i="7"/>
  <c r="AT124" i="7" s="1"/>
  <c r="Y125" i="7"/>
  <c r="AT125" i="7" s="1"/>
  <c r="Y126" i="7"/>
  <c r="AT126" i="7" s="1"/>
  <c r="Y127" i="7"/>
  <c r="AT127" i="7" s="1"/>
  <c r="Y128" i="7"/>
  <c r="AT128" i="7" s="1"/>
  <c r="Y129" i="7"/>
  <c r="AT129" i="7" s="1"/>
  <c r="Y130" i="7"/>
  <c r="AT130" i="7" s="1"/>
  <c r="Y131" i="7"/>
  <c r="AT131" i="7" s="1"/>
  <c r="Y132" i="7"/>
  <c r="AT132" i="7" s="1"/>
  <c r="Y133" i="7"/>
  <c r="AT133" i="7" s="1"/>
  <c r="Y134" i="7"/>
  <c r="AT134" i="7" s="1"/>
  <c r="Y135" i="7"/>
  <c r="AT135" i="7" s="1"/>
  <c r="Y136" i="7"/>
  <c r="AT136" i="7" s="1"/>
  <c r="Y137" i="7"/>
  <c r="AT137" i="7" s="1"/>
  <c r="Y138" i="7"/>
  <c r="AT138" i="7" s="1"/>
  <c r="Y139" i="7"/>
  <c r="AT139" i="7" s="1"/>
  <c r="Y140" i="7"/>
  <c r="AT140" i="7" s="1"/>
  <c r="Y141" i="7"/>
  <c r="AT141" i="7" s="1"/>
  <c r="Y142" i="7"/>
  <c r="AT142" i="7" s="1"/>
  <c r="Y143" i="7"/>
  <c r="AT143" i="7" s="1"/>
  <c r="Y144" i="7"/>
  <c r="AT144" i="7" s="1"/>
  <c r="Y145" i="7"/>
  <c r="AT145" i="7" s="1"/>
  <c r="Y146" i="7"/>
  <c r="AT146" i="7" s="1"/>
  <c r="Y147" i="7"/>
  <c r="AT147" i="7" s="1"/>
  <c r="Y148" i="7"/>
  <c r="AT148" i="7" s="1"/>
  <c r="Y149" i="7"/>
  <c r="AT149" i="7" s="1"/>
  <c r="Y150" i="7"/>
  <c r="AT150" i="7" s="1"/>
  <c r="Y151" i="7"/>
  <c r="AT151" i="7" s="1"/>
  <c r="Y152" i="7"/>
  <c r="AT152" i="7" s="1"/>
  <c r="Y153" i="7"/>
  <c r="AT153" i="7" s="1"/>
  <c r="Y154" i="7"/>
  <c r="AT154" i="7" s="1"/>
  <c r="Y155" i="7"/>
  <c r="AT155" i="7" s="1"/>
  <c r="Y156" i="7"/>
  <c r="AT156" i="7" s="1"/>
  <c r="Y157" i="7"/>
  <c r="AT157" i="7" s="1"/>
  <c r="Y158" i="7"/>
  <c r="AT158" i="7" s="1"/>
  <c r="Y159" i="7"/>
  <c r="AT159" i="7" s="1"/>
  <c r="Y160" i="7"/>
  <c r="AT160" i="7" s="1"/>
  <c r="Y161" i="7"/>
  <c r="AT161" i="7" s="1"/>
  <c r="Y162" i="7"/>
  <c r="AT162" i="7" s="1"/>
  <c r="Y163" i="7"/>
  <c r="AT163" i="7" s="1"/>
  <c r="Y164" i="7"/>
  <c r="AT164" i="7" s="1"/>
  <c r="Y165" i="7"/>
  <c r="AT165" i="7" s="1"/>
  <c r="Y166" i="7"/>
  <c r="AT166" i="7" s="1"/>
  <c r="Y167" i="7"/>
  <c r="AT167" i="7" s="1"/>
  <c r="Y168" i="7"/>
  <c r="AT168" i="7" s="1"/>
  <c r="Y169" i="7"/>
  <c r="AT169" i="7" s="1"/>
  <c r="Y170" i="7"/>
  <c r="AT170" i="7" s="1"/>
  <c r="Y171" i="7"/>
  <c r="AT171" i="7" s="1"/>
  <c r="Y172" i="7"/>
  <c r="AT172" i="7" s="1"/>
  <c r="Y173" i="7"/>
  <c r="AT173" i="7" s="1"/>
  <c r="Y174" i="7"/>
  <c r="AT174" i="7" s="1"/>
  <c r="Y175" i="7"/>
  <c r="AT175" i="7" s="1"/>
  <c r="Y176" i="7"/>
  <c r="AT176" i="7" s="1"/>
  <c r="Y177" i="7"/>
  <c r="AT177" i="7" s="1"/>
  <c r="Y178" i="7"/>
  <c r="AT178" i="7" s="1"/>
  <c r="Y179" i="7"/>
  <c r="AT179" i="7" s="1"/>
  <c r="Y180" i="7"/>
  <c r="AT180" i="7" s="1"/>
  <c r="Y181" i="7"/>
  <c r="AT181" i="7" s="1"/>
  <c r="Y182" i="7"/>
  <c r="AT182" i="7" s="1"/>
  <c r="Y183" i="7"/>
  <c r="AT183" i="7" s="1"/>
  <c r="Y184" i="7"/>
  <c r="AT184" i="7" s="1"/>
  <c r="Y185" i="7"/>
  <c r="AT185" i="7" s="1"/>
  <c r="Y186" i="7"/>
  <c r="AT186" i="7" s="1"/>
  <c r="Y187" i="7"/>
  <c r="AT187" i="7" s="1"/>
  <c r="Y188" i="7"/>
  <c r="AT188" i="7" s="1"/>
  <c r="Y189" i="7"/>
  <c r="AT189" i="7" s="1"/>
  <c r="Y190" i="7"/>
  <c r="AT190" i="7" s="1"/>
  <c r="Y191" i="7"/>
  <c r="AT191" i="7" s="1"/>
  <c r="Y192" i="7"/>
  <c r="AT192" i="7" s="1"/>
  <c r="Y193" i="7"/>
  <c r="AT193" i="7" s="1"/>
  <c r="Y194" i="7"/>
  <c r="AT194" i="7" s="1"/>
  <c r="Y195" i="7"/>
  <c r="AT195" i="7" s="1"/>
  <c r="Y196" i="7"/>
  <c r="AT196" i="7" s="1"/>
  <c r="Y197" i="7"/>
  <c r="AT197" i="7" s="1"/>
  <c r="Y198" i="7"/>
  <c r="AT198" i="7" s="1"/>
  <c r="Y199" i="7"/>
  <c r="AT199" i="7" s="1"/>
  <c r="Y200" i="7"/>
  <c r="AT200" i="7" s="1"/>
  <c r="Y201" i="7"/>
  <c r="AT201" i="7" s="1"/>
  <c r="Y202" i="7"/>
  <c r="AT202" i="7" s="1"/>
  <c r="Y203" i="7"/>
  <c r="AT203" i="7" s="1"/>
  <c r="Y204" i="7"/>
  <c r="AT204" i="7" s="1"/>
  <c r="Y205" i="7"/>
  <c r="AT205" i="7" s="1"/>
  <c r="Y206" i="7"/>
  <c r="AT206" i="7" s="1"/>
  <c r="Y207" i="7"/>
  <c r="AT207" i="7" s="1"/>
  <c r="Y208" i="7"/>
  <c r="AT208" i="7" s="1"/>
  <c r="Y209" i="7"/>
  <c r="AT209" i="7" s="1"/>
  <c r="Y210" i="7"/>
  <c r="AT210" i="7" s="1"/>
  <c r="Y211" i="7"/>
  <c r="AT211" i="7" s="1"/>
  <c r="Y212" i="7"/>
  <c r="AT212" i="7" s="1"/>
  <c r="Y213" i="7"/>
  <c r="AT213" i="7" s="1"/>
  <c r="Y214" i="7"/>
  <c r="AT214" i="7" s="1"/>
  <c r="Y215" i="7"/>
  <c r="AT215" i="7" s="1"/>
  <c r="Y216" i="7"/>
  <c r="AT216" i="7" s="1"/>
  <c r="Y217" i="7"/>
  <c r="AT217" i="7" s="1"/>
  <c r="Y218" i="7"/>
  <c r="AT218" i="7" s="1"/>
  <c r="Y219" i="7"/>
  <c r="AT219" i="7" s="1"/>
  <c r="Y220" i="7"/>
  <c r="AT220" i="7" s="1"/>
  <c r="Y221" i="7"/>
  <c r="AT221" i="7" s="1"/>
  <c r="Y222" i="7"/>
  <c r="AT222" i="7" s="1"/>
  <c r="Y223" i="7"/>
  <c r="AT223" i="7" s="1"/>
  <c r="Y224" i="7"/>
  <c r="AT224" i="7" s="1"/>
  <c r="Y225" i="7"/>
  <c r="AT225" i="7" s="1"/>
  <c r="Y226" i="7"/>
  <c r="AT226" i="7" s="1"/>
  <c r="Y227" i="7"/>
  <c r="AT227" i="7" s="1"/>
  <c r="Y228" i="7"/>
  <c r="AT228" i="7" s="1"/>
  <c r="Y229" i="7"/>
  <c r="AT229" i="7" s="1"/>
  <c r="Y230" i="7"/>
  <c r="AT230" i="7" s="1"/>
  <c r="Y231" i="7"/>
  <c r="AT231" i="7" s="1"/>
  <c r="Y232" i="7"/>
  <c r="AT232" i="7" s="1"/>
  <c r="Y233" i="7"/>
  <c r="AT233" i="7" s="1"/>
  <c r="Y234" i="7"/>
  <c r="AT234" i="7" s="1"/>
  <c r="Y235" i="7"/>
  <c r="AT235" i="7" s="1"/>
  <c r="Y236" i="7"/>
  <c r="AT236" i="7" s="1"/>
  <c r="Y237" i="7"/>
  <c r="AT237" i="7" s="1"/>
  <c r="Y238" i="7"/>
  <c r="AT238" i="7" s="1"/>
  <c r="Y239" i="7"/>
  <c r="AT239" i="7" s="1"/>
  <c r="Y240" i="7"/>
  <c r="AT240" i="7" s="1"/>
  <c r="Y241" i="7"/>
  <c r="AT241" i="7" s="1"/>
  <c r="Y242" i="7"/>
  <c r="AT242" i="7" s="1"/>
  <c r="Y243" i="7"/>
  <c r="AT243" i="7" s="1"/>
  <c r="Y244" i="7"/>
  <c r="AT244" i="7" s="1"/>
  <c r="Y245" i="7"/>
  <c r="AT245" i="7" s="1"/>
  <c r="Y246" i="7"/>
  <c r="AT246" i="7" s="1"/>
  <c r="Y247" i="7"/>
  <c r="AT247" i="7" s="1"/>
  <c r="Y248" i="7"/>
  <c r="AT248" i="7" s="1"/>
  <c r="Y249" i="7"/>
  <c r="AT249" i="7" s="1"/>
  <c r="Y250" i="7"/>
  <c r="AT250" i="7" s="1"/>
  <c r="Y251" i="7"/>
  <c r="AT251" i="7" s="1"/>
  <c r="Y252" i="7"/>
  <c r="AT252" i="7" s="1"/>
  <c r="Y253" i="7"/>
  <c r="AT253" i="7" s="1"/>
  <c r="Z2" i="7" a="1"/>
  <c r="Z2" i="7" s="1"/>
  <c r="AU2" i="7" s="1"/>
  <c r="Z3" i="7" a="1"/>
  <c r="Z3" i="7" s="1"/>
  <c r="AU3" i="7" s="1"/>
  <c r="Z4" i="7" a="1"/>
  <c r="Z4" i="7" s="1"/>
  <c r="AU4" i="7" s="1"/>
  <c r="Z5" i="7" a="1"/>
  <c r="Z5" i="7" s="1"/>
  <c r="AU5" i="7" s="1"/>
  <c r="Z6" i="7" a="1"/>
  <c r="Z6" i="7" s="1"/>
  <c r="AU6" i="7" s="1"/>
  <c r="Z7" i="7" a="1"/>
  <c r="Z7" i="7"/>
  <c r="AU7" i="7" s="1"/>
  <c r="Z8" i="7" a="1"/>
  <c r="Z8" i="7" s="1"/>
  <c r="AU8" i="7" s="1"/>
  <c r="Z9" i="7" a="1"/>
  <c r="Z9" i="7" s="1"/>
  <c r="AU9" i="7" s="1"/>
  <c r="Z10" i="7" a="1"/>
  <c r="Z10" i="7" s="1"/>
  <c r="AU10" i="7" s="1"/>
  <c r="Z11" i="7" a="1"/>
  <c r="Z11" i="7" s="1"/>
  <c r="AU11" i="7" s="1"/>
  <c r="Z12" i="7" a="1"/>
  <c r="Z12" i="7" s="1"/>
  <c r="AU12" i="7" s="1"/>
  <c r="Z13" i="7" a="1"/>
  <c r="Z13" i="7" s="1"/>
  <c r="AU13" i="7" s="1"/>
  <c r="Z14" i="7" a="1"/>
  <c r="Z14" i="7" s="1"/>
  <c r="AU14" i="7" s="1"/>
  <c r="Z15" i="7" a="1"/>
  <c r="Z15" i="7"/>
  <c r="AU15" i="7" s="1"/>
  <c r="Z16" i="7" a="1"/>
  <c r="Z16" i="7" s="1"/>
  <c r="AU16" i="7" s="1"/>
  <c r="Z17" i="7" a="1"/>
  <c r="Z17" i="7" s="1"/>
  <c r="AU17" i="7" s="1"/>
  <c r="Z18" i="7" a="1"/>
  <c r="Z18" i="7" s="1"/>
  <c r="AU18" i="7" s="1"/>
  <c r="Z19" i="7" a="1"/>
  <c r="Z19" i="7" s="1"/>
  <c r="AU19" i="7" s="1"/>
  <c r="Z20" i="7" a="1"/>
  <c r="Z20" i="7" s="1"/>
  <c r="AU20" i="7" s="1"/>
  <c r="Z21" i="7" a="1"/>
  <c r="Z21" i="7" s="1"/>
  <c r="AU21" i="7" s="1"/>
  <c r="Z22" i="7" a="1"/>
  <c r="Z22" i="7" s="1"/>
  <c r="AU22" i="7" s="1"/>
  <c r="Z23" i="7" a="1"/>
  <c r="Z23" i="7"/>
  <c r="AU23" i="7" s="1"/>
  <c r="Z24" i="7" a="1"/>
  <c r="Z24" i="7" s="1"/>
  <c r="AU24" i="7" s="1"/>
  <c r="Z25" i="7" a="1"/>
  <c r="Z25" i="7" s="1"/>
  <c r="AU25" i="7" s="1"/>
  <c r="Z26" i="7" a="1"/>
  <c r="Z26" i="7" s="1"/>
  <c r="AU26" i="7" s="1"/>
  <c r="Z27" i="7" a="1"/>
  <c r="Z27" i="7" s="1"/>
  <c r="AU27" i="7" s="1"/>
  <c r="Z28" i="7" a="1"/>
  <c r="Z28" i="7" s="1"/>
  <c r="AU28" i="7" s="1"/>
  <c r="Z29" i="7" a="1"/>
  <c r="Z29" i="7" s="1"/>
  <c r="AU29" i="7" s="1"/>
  <c r="Z30" i="7" a="1"/>
  <c r="Z30" i="7" s="1"/>
  <c r="AU30" i="7" s="1"/>
  <c r="Z31" i="7" a="1"/>
  <c r="Z31" i="7"/>
  <c r="AU31" i="7" s="1"/>
  <c r="Z32" i="7" a="1"/>
  <c r="Z32" i="7" s="1"/>
  <c r="AU32" i="7" s="1"/>
  <c r="Z33" i="7" a="1"/>
  <c r="Z33" i="7" s="1"/>
  <c r="AU33" i="7" s="1"/>
  <c r="Z34" i="7" a="1"/>
  <c r="Z34" i="7" s="1"/>
  <c r="AU34" i="7" s="1"/>
  <c r="Z35" i="7" a="1"/>
  <c r="Z35" i="7" s="1"/>
  <c r="AU35" i="7" s="1"/>
  <c r="Z36" i="7" a="1"/>
  <c r="Z36" i="7" s="1"/>
  <c r="AU36" i="7" s="1"/>
  <c r="Z37" i="7" a="1"/>
  <c r="Z37" i="7" s="1"/>
  <c r="AU37" i="7" s="1"/>
  <c r="Z38" i="7" a="1"/>
  <c r="Z38" i="7" s="1"/>
  <c r="AU38" i="7" s="1"/>
  <c r="Z39" i="7" a="1"/>
  <c r="Z39" i="7"/>
  <c r="AU39" i="7" s="1"/>
  <c r="Z40" i="7" a="1"/>
  <c r="Z40" i="7" s="1"/>
  <c r="AU40" i="7" s="1"/>
  <c r="Z41" i="7" a="1"/>
  <c r="Z41" i="7" s="1"/>
  <c r="AU41" i="7" s="1"/>
  <c r="Z42" i="7" a="1"/>
  <c r="Z42" i="7" s="1"/>
  <c r="AU42" i="7" s="1"/>
  <c r="Z43" i="7" a="1"/>
  <c r="Z43" i="7" s="1"/>
  <c r="AU43" i="7" s="1"/>
  <c r="Z44" i="7" a="1"/>
  <c r="Z44" i="7" s="1"/>
  <c r="AU44" i="7" s="1"/>
  <c r="Z45" i="7" a="1"/>
  <c r="Z45" i="7" s="1"/>
  <c r="AU45" i="7" s="1"/>
  <c r="Z46" i="7" a="1"/>
  <c r="Z46" i="7" s="1"/>
  <c r="AU46" i="7" s="1"/>
  <c r="Z47" i="7" a="1"/>
  <c r="Z47" i="7"/>
  <c r="AU47" i="7" s="1"/>
  <c r="Z48" i="7" a="1"/>
  <c r="Z48" i="7" s="1"/>
  <c r="AU48" i="7" s="1"/>
  <c r="Z49" i="7" a="1"/>
  <c r="Z49" i="7" s="1"/>
  <c r="AU49" i="7" s="1"/>
  <c r="Z50" i="7" a="1"/>
  <c r="Z50" i="7" s="1"/>
  <c r="AU50" i="7" s="1"/>
  <c r="Z51" i="7" a="1"/>
  <c r="Z51" i="7" s="1"/>
  <c r="AU51" i="7" s="1"/>
  <c r="Z52" i="7" a="1"/>
  <c r="Z52" i="7" s="1"/>
  <c r="AU52" i="7" s="1"/>
  <c r="Z53" i="7" a="1"/>
  <c r="Z53" i="7" s="1"/>
  <c r="AU53" i="7" s="1"/>
  <c r="Z54" i="7" a="1"/>
  <c r="Z54" i="7" s="1"/>
  <c r="AU54" i="7" s="1"/>
  <c r="Z55" i="7" a="1"/>
  <c r="Z55" i="7"/>
  <c r="AU55" i="7" s="1"/>
  <c r="Z56" i="7" a="1"/>
  <c r="Z56" i="7" s="1"/>
  <c r="AU56" i="7" s="1"/>
  <c r="Z57" i="7" a="1"/>
  <c r="Z57" i="7" s="1"/>
  <c r="AU57" i="7" s="1"/>
  <c r="Z58" i="7" a="1"/>
  <c r="Z58" i="7" s="1"/>
  <c r="AU58" i="7" s="1"/>
  <c r="Z59" i="7" a="1"/>
  <c r="Z59" i="7" s="1"/>
  <c r="AU59" i="7" s="1"/>
  <c r="Z60" i="7" a="1"/>
  <c r="Z60" i="7" s="1"/>
  <c r="AU60" i="7" s="1"/>
  <c r="Z61" i="7" a="1"/>
  <c r="Z61" i="7" s="1"/>
  <c r="AU61" i="7" s="1"/>
  <c r="Z62" i="7" a="1"/>
  <c r="Z62" i="7" s="1"/>
  <c r="AU62" i="7" s="1"/>
  <c r="Z63" i="7" a="1"/>
  <c r="Z63" i="7"/>
  <c r="AU63" i="7" s="1"/>
  <c r="Z64" i="7" a="1"/>
  <c r="Z64" i="7" s="1"/>
  <c r="AU64" i="7" s="1"/>
  <c r="Z65" i="7" a="1"/>
  <c r="Z65" i="7" s="1"/>
  <c r="AU65" i="7" s="1"/>
  <c r="Z66" i="7" a="1"/>
  <c r="Z66" i="7" s="1"/>
  <c r="AU66" i="7" s="1"/>
  <c r="Z67" i="7" a="1"/>
  <c r="Z67" i="7" s="1"/>
  <c r="AU67" i="7" s="1"/>
  <c r="Z68" i="7" a="1"/>
  <c r="Z68" i="7" s="1"/>
  <c r="AU68" i="7" s="1"/>
  <c r="Z69" i="7" a="1"/>
  <c r="Z69" i="7" s="1"/>
  <c r="AU69" i="7" s="1"/>
  <c r="Z70" i="7" a="1"/>
  <c r="Z70" i="7" s="1"/>
  <c r="AU70" i="7" s="1"/>
  <c r="Z71" i="7" a="1"/>
  <c r="Z71" i="7" s="1"/>
  <c r="AU71" i="7" s="1"/>
  <c r="Z72" i="7" a="1"/>
  <c r="Z72" i="7" s="1"/>
  <c r="AU72" i="7" s="1"/>
  <c r="Z73" i="7" a="1"/>
  <c r="Z73" i="7" s="1"/>
  <c r="AU73" i="7" s="1"/>
  <c r="Z74" i="7" a="1"/>
  <c r="Z74" i="7" s="1"/>
  <c r="AU74" i="7" s="1"/>
  <c r="Z75" i="7" a="1"/>
  <c r="Z75" i="7" s="1"/>
  <c r="AU75" i="7" s="1"/>
  <c r="Z76" i="7" a="1"/>
  <c r="Z76" i="7" s="1"/>
  <c r="AU76" i="7" s="1"/>
  <c r="Z77" i="7" a="1"/>
  <c r="Z77" i="7" s="1"/>
  <c r="AU77" i="7" s="1"/>
  <c r="Z78" i="7" a="1"/>
  <c r="Z78" i="7" s="1"/>
  <c r="AU78" i="7" s="1"/>
  <c r="Z79" i="7" a="1"/>
  <c r="Z79" i="7" s="1"/>
  <c r="AU79" i="7" s="1"/>
  <c r="Z80" i="7" a="1"/>
  <c r="Z80" i="7" s="1"/>
  <c r="AU80" i="7" s="1"/>
  <c r="Z81" i="7" a="1"/>
  <c r="Z81" i="7" s="1"/>
  <c r="AU81" i="7" s="1"/>
  <c r="Z82" i="7" a="1"/>
  <c r="Z82" i="7" s="1"/>
  <c r="AU82" i="7" s="1"/>
  <c r="Z83" i="7" a="1"/>
  <c r="Z83" i="7" s="1"/>
  <c r="AU83" i="7" s="1"/>
  <c r="Z84" i="7" a="1"/>
  <c r="Z84" i="7" s="1"/>
  <c r="AU84" i="7" s="1"/>
  <c r="Z85" i="7" a="1"/>
  <c r="Z85" i="7" s="1"/>
  <c r="AU85" i="7" s="1"/>
  <c r="Z86" i="7" a="1"/>
  <c r="Z86" i="7" s="1"/>
  <c r="AU86" i="7" s="1"/>
  <c r="Z87" i="7" a="1"/>
  <c r="Z87" i="7" s="1"/>
  <c r="AU87" i="7" s="1"/>
  <c r="Z88" i="7" a="1"/>
  <c r="Z88" i="7" s="1"/>
  <c r="AU88" i="7" s="1"/>
  <c r="Z89" i="7" a="1"/>
  <c r="Z89" i="7" s="1"/>
  <c r="AU89" i="7" s="1"/>
  <c r="Z90" i="7" a="1"/>
  <c r="Z90" i="7" s="1"/>
  <c r="AU90" i="7" s="1"/>
  <c r="Z91" i="7" a="1"/>
  <c r="Z91" i="7" s="1"/>
  <c r="AU91" i="7" s="1"/>
  <c r="Z92" i="7" a="1"/>
  <c r="Z92" i="7" s="1"/>
  <c r="AU92" i="7" s="1"/>
  <c r="Z93" i="7" a="1"/>
  <c r="Z93" i="7" s="1"/>
  <c r="AU93" i="7" s="1"/>
  <c r="Z94" i="7" a="1"/>
  <c r="Z94" i="7" s="1"/>
  <c r="AU94" i="7" s="1"/>
  <c r="Z95" i="7" a="1"/>
  <c r="Z95" i="7" s="1"/>
  <c r="AU95" i="7" s="1"/>
  <c r="Z96" i="7" a="1"/>
  <c r="Z96" i="7" s="1"/>
  <c r="AU96" i="7" s="1"/>
  <c r="Z97" i="7" a="1"/>
  <c r="Z97" i="7" s="1"/>
  <c r="AU97" i="7" s="1"/>
  <c r="Z98" i="7" a="1"/>
  <c r="Z98" i="7" s="1"/>
  <c r="AU98" i="7" s="1"/>
  <c r="Z99" i="7" a="1"/>
  <c r="Z99" i="7" s="1"/>
  <c r="AU99" i="7" s="1"/>
  <c r="Z100" i="7" a="1"/>
  <c r="Z100" i="7" s="1"/>
  <c r="AU100" i="7" s="1"/>
  <c r="Z101" i="7" a="1"/>
  <c r="Z101" i="7" s="1"/>
  <c r="AU101" i="7" s="1"/>
  <c r="Z102" i="7" a="1"/>
  <c r="Z102" i="7" s="1"/>
  <c r="AU102" i="7" s="1"/>
  <c r="Z103" i="7" a="1"/>
  <c r="Z103" i="7" s="1"/>
  <c r="AU103" i="7" s="1"/>
  <c r="Z104" i="7" a="1"/>
  <c r="Z104" i="7" s="1"/>
  <c r="AU104" i="7" s="1"/>
  <c r="Z105" i="7" a="1"/>
  <c r="Z105" i="7" s="1"/>
  <c r="AU105" i="7" s="1"/>
  <c r="Z106" i="7" a="1"/>
  <c r="Z106" i="7" s="1"/>
  <c r="AU106" i="7" s="1"/>
  <c r="Z107" i="7" a="1"/>
  <c r="Z107" i="7" s="1"/>
  <c r="AU107" i="7" s="1"/>
  <c r="Z108" i="7" a="1"/>
  <c r="Z108" i="7" s="1"/>
  <c r="AU108" i="7" s="1"/>
  <c r="Z109" i="7" a="1"/>
  <c r="Z109" i="7" s="1"/>
  <c r="AU109" i="7" s="1"/>
  <c r="Z110" i="7" a="1"/>
  <c r="Z110" i="7" s="1"/>
  <c r="AU110" i="7" s="1"/>
  <c r="Z111" i="7" a="1"/>
  <c r="Z111" i="7" s="1"/>
  <c r="AU111" i="7" s="1"/>
  <c r="Z112" i="7" a="1"/>
  <c r="Z112" i="7" s="1"/>
  <c r="AU112" i="7" s="1"/>
  <c r="Z113" i="7" a="1"/>
  <c r="Z113" i="7" s="1"/>
  <c r="AU113" i="7" s="1"/>
  <c r="Z114" i="7" a="1"/>
  <c r="Z114" i="7" s="1"/>
  <c r="AU114" i="7" s="1"/>
  <c r="Z115" i="7" a="1"/>
  <c r="Z115" i="7" s="1"/>
  <c r="AU115" i="7" s="1"/>
  <c r="Z116" i="7" a="1"/>
  <c r="Z116" i="7" s="1"/>
  <c r="AU116" i="7" s="1"/>
  <c r="Z117" i="7" a="1"/>
  <c r="Z117" i="7" s="1"/>
  <c r="AU117" i="7" s="1"/>
  <c r="Z118" i="7" a="1"/>
  <c r="Z118" i="7" s="1"/>
  <c r="AU118" i="7" s="1"/>
  <c r="Z119" i="7" a="1"/>
  <c r="Z119" i="7" s="1"/>
  <c r="AU119" i="7" s="1"/>
  <c r="Z120" i="7" a="1"/>
  <c r="Z120" i="7" s="1"/>
  <c r="AU120" i="7" s="1"/>
  <c r="Z121" i="7" a="1"/>
  <c r="Z121" i="7" s="1"/>
  <c r="AU121" i="7" s="1"/>
  <c r="Z122" i="7" a="1"/>
  <c r="Z122" i="7" s="1"/>
  <c r="AU122" i="7" s="1"/>
  <c r="Z123" i="7" a="1"/>
  <c r="Z123" i="7" s="1"/>
  <c r="AU123" i="7" s="1"/>
  <c r="Z124" i="7" a="1"/>
  <c r="Z124" i="7" s="1"/>
  <c r="AU124" i="7" s="1"/>
  <c r="Z125" i="7" a="1"/>
  <c r="Z125" i="7" s="1"/>
  <c r="AU125" i="7" s="1"/>
  <c r="Z126" i="7" a="1"/>
  <c r="Z126" i="7" s="1"/>
  <c r="AU126" i="7" s="1"/>
  <c r="Z127" i="7" a="1"/>
  <c r="Z127" i="7" s="1"/>
  <c r="AU127" i="7" s="1"/>
  <c r="Z128" i="7" a="1"/>
  <c r="Z128" i="7" s="1"/>
  <c r="AU128" i="7" s="1"/>
  <c r="Z129" i="7" a="1"/>
  <c r="Z129" i="7" s="1"/>
  <c r="AU129" i="7" s="1"/>
  <c r="Z130" i="7" a="1"/>
  <c r="Z130" i="7" s="1"/>
  <c r="AU130" i="7" s="1"/>
  <c r="Z131" i="7" a="1"/>
  <c r="Z131" i="7" s="1"/>
  <c r="AU131" i="7" s="1"/>
  <c r="Z132" i="7" a="1"/>
  <c r="Z132" i="7" s="1"/>
  <c r="AU132" i="7" s="1"/>
  <c r="Z133" i="7" a="1"/>
  <c r="Z133" i="7" s="1"/>
  <c r="AU133" i="7" s="1"/>
  <c r="Z134" i="7" a="1"/>
  <c r="Z134" i="7" s="1"/>
  <c r="AU134" i="7" s="1"/>
  <c r="Z135" i="7" a="1"/>
  <c r="Z135" i="7" s="1"/>
  <c r="AU135" i="7" s="1"/>
  <c r="Z136" i="7" a="1"/>
  <c r="Z136" i="7" s="1"/>
  <c r="AU136" i="7" s="1"/>
  <c r="Z137" i="7" a="1"/>
  <c r="Z137" i="7" s="1"/>
  <c r="AU137" i="7" s="1"/>
  <c r="Z138" i="7" a="1"/>
  <c r="Z138" i="7" s="1"/>
  <c r="AU138" i="7" s="1"/>
  <c r="Z139" i="7" a="1"/>
  <c r="Z139" i="7" s="1"/>
  <c r="AU139" i="7" s="1"/>
  <c r="Z140" i="7" a="1"/>
  <c r="Z140" i="7" s="1"/>
  <c r="AU140" i="7" s="1"/>
  <c r="Z141" i="7" a="1"/>
  <c r="Z141" i="7" s="1"/>
  <c r="AU141" i="7" s="1"/>
  <c r="Z142" i="7" a="1"/>
  <c r="Z142" i="7" s="1"/>
  <c r="AU142" i="7" s="1"/>
  <c r="Z143" i="7" a="1"/>
  <c r="Z143" i="7" s="1"/>
  <c r="AU143" i="7" s="1"/>
  <c r="Z144" i="7" a="1"/>
  <c r="Z144" i="7" s="1"/>
  <c r="AU144" i="7" s="1"/>
  <c r="Z145" i="7" a="1"/>
  <c r="Z145" i="7" s="1"/>
  <c r="AU145" i="7" s="1"/>
  <c r="Z146" i="7" a="1"/>
  <c r="Z146" i="7" s="1"/>
  <c r="AU146" i="7" s="1"/>
  <c r="Z147" i="7" a="1"/>
  <c r="Z147" i="7" s="1"/>
  <c r="AU147" i="7" s="1"/>
  <c r="Z148" i="7" a="1"/>
  <c r="Z148" i="7" s="1"/>
  <c r="AU148" i="7" s="1"/>
  <c r="Z149" i="7" a="1"/>
  <c r="Z149" i="7" s="1"/>
  <c r="AU149" i="7" s="1"/>
  <c r="Z150" i="7" a="1"/>
  <c r="Z150" i="7" s="1"/>
  <c r="AU150" i="7" s="1"/>
  <c r="Z151" i="7" a="1"/>
  <c r="Z151" i="7" s="1"/>
  <c r="AU151" i="7" s="1"/>
  <c r="Z152" i="7" a="1"/>
  <c r="Z152" i="7" s="1"/>
  <c r="AU152" i="7" s="1"/>
  <c r="Z153" i="7" a="1"/>
  <c r="Z153" i="7" s="1"/>
  <c r="AU153" i="7" s="1"/>
  <c r="Z154" i="7" a="1"/>
  <c r="Z154" i="7" s="1"/>
  <c r="AU154" i="7" s="1"/>
  <c r="Z155" i="7" a="1"/>
  <c r="Z155" i="7" s="1"/>
  <c r="AU155" i="7" s="1"/>
  <c r="Z156" i="7" a="1"/>
  <c r="Z156" i="7" s="1"/>
  <c r="AU156" i="7" s="1"/>
  <c r="Z157" i="7" a="1"/>
  <c r="Z157" i="7" s="1"/>
  <c r="AU157" i="7" s="1"/>
  <c r="Z158" i="7" a="1"/>
  <c r="Z158" i="7" s="1"/>
  <c r="AU158" i="7" s="1"/>
  <c r="Z159" i="7" a="1"/>
  <c r="Z159" i="7" s="1"/>
  <c r="AU159" i="7" s="1"/>
  <c r="Z160" i="7" a="1"/>
  <c r="Z160" i="7" s="1"/>
  <c r="AU160" i="7" s="1"/>
  <c r="Z161" i="7" a="1"/>
  <c r="Z161" i="7" s="1"/>
  <c r="AU161" i="7" s="1"/>
  <c r="Z162" i="7" a="1"/>
  <c r="Z162" i="7" s="1"/>
  <c r="AU162" i="7" s="1"/>
  <c r="Z163" i="7" a="1"/>
  <c r="Z163" i="7" s="1"/>
  <c r="AU163" i="7" s="1"/>
  <c r="Z164" i="7" a="1"/>
  <c r="Z164" i="7" s="1"/>
  <c r="AU164" i="7" s="1"/>
  <c r="Z165" i="7" a="1"/>
  <c r="Z165" i="7" s="1"/>
  <c r="AU165" i="7" s="1"/>
  <c r="Z166" i="7" a="1"/>
  <c r="Z166" i="7" s="1"/>
  <c r="AU166" i="7" s="1"/>
  <c r="Z167" i="7" a="1"/>
  <c r="Z167" i="7" s="1"/>
  <c r="AU167" i="7" s="1"/>
  <c r="Z168" i="7" a="1"/>
  <c r="Z168" i="7" s="1"/>
  <c r="AU168" i="7" s="1"/>
  <c r="Z169" i="7" a="1"/>
  <c r="Z169" i="7" s="1"/>
  <c r="AU169" i="7" s="1"/>
  <c r="Z170" i="7" a="1"/>
  <c r="Z170" i="7" s="1"/>
  <c r="AU170" i="7" s="1"/>
  <c r="Z172" i="7" a="1"/>
  <c r="Z172" i="7" s="1"/>
  <c r="AU172" i="7" s="1"/>
  <c r="Z173" i="7" a="1"/>
  <c r="Z173" i="7" s="1"/>
  <c r="AU173" i="7" s="1"/>
  <c r="Z174" i="7" a="1"/>
  <c r="Z174" i="7" s="1"/>
  <c r="AU174" i="7" s="1"/>
  <c r="Z175" i="7" a="1"/>
  <c r="Z175" i="7" s="1"/>
  <c r="AU175" i="7" s="1"/>
  <c r="Z176" i="7" a="1"/>
  <c r="Z176" i="7" s="1"/>
  <c r="AU176" i="7" s="1"/>
  <c r="Z177" i="7" a="1"/>
  <c r="Z177" i="7" s="1"/>
  <c r="AU177" i="7" s="1"/>
  <c r="Z179" i="7" a="1"/>
  <c r="Z179" i="7" s="1"/>
  <c r="AU179" i="7" s="1"/>
  <c r="Z180" i="7" a="1"/>
  <c r="Z180" i="7" s="1"/>
  <c r="AU180" i="7" s="1"/>
  <c r="Z181" i="7" a="1"/>
  <c r="Z181" i="7" s="1"/>
  <c r="AU181" i="7" s="1"/>
  <c r="Z182" i="7" a="1"/>
  <c r="Z182" i="7" s="1"/>
  <c r="AU182" i="7" s="1"/>
  <c r="Z184" i="7" a="1"/>
  <c r="Z184" i="7" s="1"/>
  <c r="AU184" i="7" s="1"/>
  <c r="Z185" i="7" a="1"/>
  <c r="Z185" i="7" s="1"/>
  <c r="AU185" i="7" s="1"/>
  <c r="Z186" i="7" a="1"/>
  <c r="Z186" i="7" s="1"/>
  <c r="AU186" i="7" s="1"/>
  <c r="Z187" i="7" a="1"/>
  <c r="Z187" i="7" s="1"/>
  <c r="AU187" i="7" s="1"/>
  <c r="Z188" i="7" a="1"/>
  <c r="Z188" i="7" s="1"/>
  <c r="AU188" i="7" s="1"/>
  <c r="Z190" i="7" a="1"/>
  <c r="Z190" i="7" s="1"/>
  <c r="AU190" i="7" s="1"/>
  <c r="Z191" i="7" a="1"/>
  <c r="Z191" i="7" s="1"/>
  <c r="AU191" i="7" s="1"/>
  <c r="Z192" i="7" a="1"/>
  <c r="Z192" i="7" s="1"/>
  <c r="AU192" i="7" s="1"/>
  <c r="Z193" i="7" a="1"/>
  <c r="Z193" i="7" s="1"/>
  <c r="AU193" i="7" s="1"/>
  <c r="Z194" i="7" a="1"/>
  <c r="Z194" i="7" s="1"/>
  <c r="AU194" i="7" s="1"/>
  <c r="Z195" i="7" a="1"/>
  <c r="Z195" i="7" s="1"/>
  <c r="AU195" i="7" s="1"/>
  <c r="Z197" i="7" a="1"/>
  <c r="Z197" i="7" s="1"/>
  <c r="AU197" i="7" s="1"/>
  <c r="Z198" i="7" a="1"/>
  <c r="Z198" i="7" s="1"/>
  <c r="AU198" i="7" s="1"/>
  <c r="Z199" i="7" a="1"/>
  <c r="Z199" i="7" s="1"/>
  <c r="AU199" i="7" s="1"/>
  <c r="Z200" i="7" a="1"/>
  <c r="Z200" i="7" s="1"/>
  <c r="AU200" i="7" s="1"/>
  <c r="Z201" i="7" a="1"/>
  <c r="Z201" i="7" s="1"/>
  <c r="AU201" i="7" s="1"/>
  <c r="Z202" i="7" a="1"/>
  <c r="Z202" i="7" s="1"/>
  <c r="AU202" i="7" s="1"/>
  <c r="Z203" i="7" a="1"/>
  <c r="Z203" i="7" s="1"/>
  <c r="AU203" i="7" s="1"/>
  <c r="Z204" i="7" a="1"/>
  <c r="Z204" i="7" s="1"/>
  <c r="AU204" i="7" s="1"/>
  <c r="Z205" i="7" a="1"/>
  <c r="Z205" i="7" s="1"/>
  <c r="AU205" i="7" s="1"/>
  <c r="Z206" i="7" a="1"/>
  <c r="Z206" i="7" s="1"/>
  <c r="AU206" i="7" s="1"/>
  <c r="Z208" i="7" a="1"/>
  <c r="Z208" i="7" s="1"/>
  <c r="AU208" i="7" s="1"/>
  <c r="Z209" i="7" a="1"/>
  <c r="Z209" i="7" s="1"/>
  <c r="AU209" i="7" s="1"/>
  <c r="Z210" i="7" a="1"/>
  <c r="Z210" i="7" s="1"/>
  <c r="AU210" i="7" s="1"/>
  <c r="Z211" i="7" a="1"/>
  <c r="Z211" i="7" s="1"/>
  <c r="AU211" i="7" s="1"/>
  <c r="Z212" i="7" a="1"/>
  <c r="Z212" i="7" s="1"/>
  <c r="AU212" i="7" s="1"/>
  <c r="Z214" i="7" a="1"/>
  <c r="Z214" i="7" s="1"/>
  <c r="AU214" i="7" s="1"/>
  <c r="Z215" i="7" a="1"/>
  <c r="Z215" i="7" s="1"/>
  <c r="AU215" i="7" s="1"/>
  <c r="Z216" i="7" a="1"/>
  <c r="Z216" i="7" s="1"/>
  <c r="AU216" i="7" s="1"/>
  <c r="Z217" i="7" a="1"/>
  <c r="Z217" i="7" s="1"/>
  <c r="AU217" i="7" s="1"/>
  <c r="Z218" i="7" a="1"/>
  <c r="Z218" i="7" s="1"/>
  <c r="AU218" i="7" s="1"/>
  <c r="Z219" i="7" a="1"/>
  <c r="Z219" i="7" s="1"/>
  <c r="AU219" i="7" s="1"/>
  <c r="Z220" i="7" a="1"/>
  <c r="Z220" i="7" s="1"/>
  <c r="AU220" i="7" s="1"/>
  <c r="Z221" i="7" a="1"/>
  <c r="Z221" i="7" s="1"/>
  <c r="AU221" i="7" s="1"/>
  <c r="Z222" i="7" a="1"/>
  <c r="Z222" i="7" s="1"/>
  <c r="AU222" i="7" s="1"/>
  <c r="Z223" i="7" a="1"/>
  <c r="Z223" i="7" s="1"/>
  <c r="AU223" i="7" s="1"/>
  <c r="Z224" i="7" a="1"/>
  <c r="Z224" i="7" s="1"/>
  <c r="AU224" i="7" s="1"/>
  <c r="Z225" i="7" a="1"/>
  <c r="Z225" i="7" s="1"/>
  <c r="AU225" i="7" s="1"/>
  <c r="Z226" i="7" a="1"/>
  <c r="Z226" i="7" s="1"/>
  <c r="AU226" i="7" s="1"/>
  <c r="Z227" i="7" a="1"/>
  <c r="Z227" i="7" s="1"/>
  <c r="AU227" i="7" s="1"/>
  <c r="Z228" i="7" a="1"/>
  <c r="Z228" i="7" s="1"/>
  <c r="AU228" i="7" s="1"/>
  <c r="Z229" i="7" a="1"/>
  <c r="Z229" i="7" s="1"/>
  <c r="AU229" i="7" s="1"/>
  <c r="Z230" i="7" a="1"/>
  <c r="Z230" i="7" s="1"/>
  <c r="AU230" i="7" s="1"/>
  <c r="Z232" i="7" a="1"/>
  <c r="Z232" i="7" s="1"/>
  <c r="AU232" i="7" s="1"/>
  <c r="Z233" i="7" a="1"/>
  <c r="Z233" i="7" s="1"/>
  <c r="AU233" i="7" s="1"/>
  <c r="Z234" i="7" a="1"/>
  <c r="Z234" i="7" s="1"/>
  <c r="AU234" i="7" s="1"/>
  <c r="Z235" i="7" a="1"/>
  <c r="Z235" i="7" s="1"/>
  <c r="AU235" i="7" s="1"/>
  <c r="Z236" i="7" a="1"/>
  <c r="Z236" i="7" s="1"/>
  <c r="AU236" i="7" s="1"/>
  <c r="Z238" i="7" a="1"/>
  <c r="Z238" i="7" s="1"/>
  <c r="AU238" i="7" s="1"/>
  <c r="Z239" i="7" a="1"/>
  <c r="Z239" i="7" s="1"/>
  <c r="AU239" i="7" s="1"/>
  <c r="Z240" i="7" a="1"/>
  <c r="Z240" i="7" s="1"/>
  <c r="AU240" i="7" s="1"/>
  <c r="Z241" i="7" a="1"/>
  <c r="Z241" i="7" s="1"/>
  <c r="AU241" i="7" s="1"/>
  <c r="Z242" i="7" a="1"/>
  <c r="Z242" i="7" s="1"/>
  <c r="AU242" i="7" s="1"/>
  <c r="Z243" i="7" a="1"/>
  <c r="Z243" i="7" s="1"/>
  <c r="AU243" i="7" s="1"/>
  <c r="Z244" i="7" a="1"/>
  <c r="Z244" i="7" s="1"/>
  <c r="AU244" i="7" s="1"/>
  <c r="Z245" i="7" a="1"/>
  <c r="Z245" i="7" s="1"/>
  <c r="AU245" i="7" s="1"/>
  <c r="Z246" i="7" a="1"/>
  <c r="Z246" i="7" s="1"/>
  <c r="AU246" i="7" s="1"/>
  <c r="Z247" i="7" a="1"/>
  <c r="Z247" i="7" s="1"/>
  <c r="AU247" i="7" s="1"/>
  <c r="Z248" i="7" a="1"/>
  <c r="Z248" i="7" s="1"/>
  <c r="AU248" i="7" s="1"/>
  <c r="Z249" i="7" a="1"/>
  <c r="Z249" i="7" s="1"/>
  <c r="AU249" i="7" s="1"/>
  <c r="Z250" i="7" a="1"/>
  <c r="Z250" i="7" s="1"/>
  <c r="AU250" i="7" s="1"/>
  <c r="Z251" i="7" a="1"/>
  <c r="Z251" i="7" s="1"/>
  <c r="AU251" i="7" s="1"/>
  <c r="Z252" i="7" a="1"/>
  <c r="Z252" i="7" s="1"/>
  <c r="AU252" i="7" s="1"/>
  <c r="Z253" i="7" a="1"/>
  <c r="Z253" i="7" s="1"/>
  <c r="AU253" i="7" s="1"/>
  <c r="B14" i="29"/>
  <c r="B18" i="29" s="1"/>
  <c r="B26" i="29" s="1"/>
  <c r="BU4" i="7"/>
  <c r="C19" i="29"/>
  <c r="B9" i="29" a="1"/>
  <c r="B9" i="29" s="1"/>
  <c r="BP42" i="7"/>
  <c r="H140" i="10" l="1"/>
  <c r="AC140" i="10" s="1"/>
  <c r="M140" i="10"/>
  <c r="AH140" i="10" s="1"/>
  <c r="H124" i="10"/>
  <c r="AC124" i="10" s="1"/>
  <c r="M124" i="10"/>
  <c r="AH124" i="10" s="1"/>
  <c r="H108" i="10"/>
  <c r="AC108" i="10" s="1"/>
  <c r="M108" i="10"/>
  <c r="AH108" i="10" s="1"/>
  <c r="H92" i="10"/>
  <c r="AC92" i="10" s="1"/>
  <c r="M92" i="10"/>
  <c r="AH92" i="10" s="1"/>
  <c r="H76" i="10"/>
  <c r="AC76" i="10" s="1"/>
  <c r="M76" i="10"/>
  <c r="AH76" i="10" s="1"/>
  <c r="H60" i="10"/>
  <c r="AC60" i="10" s="1"/>
  <c r="M60" i="10"/>
  <c r="AH60" i="10" s="1"/>
  <c r="H44" i="10"/>
  <c r="AC44" i="10" s="1"/>
  <c r="M44" i="10"/>
  <c r="AH44" i="10" s="1"/>
  <c r="H28" i="10"/>
  <c r="AC28" i="10" s="1"/>
  <c r="M28" i="10"/>
  <c r="AH28" i="10" s="1"/>
  <c r="H12" i="10"/>
  <c r="AC12" i="10" s="1"/>
  <c r="M12" i="10"/>
  <c r="AH12" i="10" s="1"/>
  <c r="H136" i="10"/>
  <c r="AC136" i="10" s="1"/>
  <c r="M136" i="10"/>
  <c r="AH136" i="10" s="1"/>
  <c r="H120" i="10"/>
  <c r="AC120" i="10" s="1"/>
  <c r="M120" i="10"/>
  <c r="AH120" i="10" s="1"/>
  <c r="H104" i="10"/>
  <c r="AC104" i="10" s="1"/>
  <c r="M104" i="10"/>
  <c r="AH104" i="10" s="1"/>
  <c r="H88" i="10"/>
  <c r="AC88" i="10" s="1"/>
  <c r="M88" i="10"/>
  <c r="AH88" i="10" s="1"/>
  <c r="H72" i="10"/>
  <c r="AC72" i="10" s="1"/>
  <c r="M72" i="10"/>
  <c r="AH72" i="10" s="1"/>
  <c r="H56" i="10"/>
  <c r="AC56" i="10" s="1"/>
  <c r="M56" i="10"/>
  <c r="AH56" i="10" s="1"/>
  <c r="H40" i="10"/>
  <c r="AC40" i="10" s="1"/>
  <c r="M40" i="10"/>
  <c r="AH40" i="10" s="1"/>
  <c r="M24" i="10"/>
  <c r="AH24" i="10" s="1"/>
  <c r="H24" i="10"/>
  <c r="AC24" i="10" s="1"/>
  <c r="M8" i="10"/>
  <c r="AH8" i="10" s="1"/>
  <c r="H8" i="10"/>
  <c r="AC8" i="10" s="1"/>
  <c r="H128" i="10"/>
  <c r="AC128" i="10" s="1"/>
  <c r="M128" i="10"/>
  <c r="AH128" i="10" s="1"/>
  <c r="H112" i="10"/>
  <c r="AC112" i="10" s="1"/>
  <c r="M112" i="10"/>
  <c r="AH112" i="10" s="1"/>
  <c r="H96" i="10"/>
  <c r="AC96" i="10" s="1"/>
  <c r="M96" i="10"/>
  <c r="AH96" i="10" s="1"/>
  <c r="H80" i="10"/>
  <c r="AC80" i="10" s="1"/>
  <c r="M80" i="10"/>
  <c r="AH80" i="10" s="1"/>
  <c r="H64" i="10"/>
  <c r="AC64" i="10" s="1"/>
  <c r="M64" i="10"/>
  <c r="AH64" i="10" s="1"/>
  <c r="H48" i="10"/>
  <c r="AC48" i="10" s="1"/>
  <c r="M48" i="10"/>
  <c r="AH48" i="10" s="1"/>
  <c r="H32" i="10"/>
  <c r="AC32" i="10" s="1"/>
  <c r="M32" i="10"/>
  <c r="AH32" i="10" s="1"/>
  <c r="H16" i="10"/>
  <c r="AC16" i="10" s="1"/>
  <c r="M16" i="10"/>
  <c r="AH16" i="10" s="1"/>
  <c r="H120" i="9"/>
  <c r="AC120" i="9" s="1"/>
  <c r="L120" i="9"/>
  <c r="AG120" i="9" s="1"/>
  <c r="T120" i="9"/>
  <c r="AO120" i="9" s="1"/>
  <c r="H104" i="9"/>
  <c r="AC104" i="9" s="1"/>
  <c r="L104" i="9"/>
  <c r="AG104" i="9" s="1"/>
  <c r="T104" i="9"/>
  <c r="AO104" i="9" s="1"/>
  <c r="H88" i="9"/>
  <c r="AC88" i="9" s="1"/>
  <c r="L88" i="9"/>
  <c r="AG88" i="9" s="1"/>
  <c r="T88" i="9"/>
  <c r="AO88" i="9" s="1"/>
  <c r="H72" i="9"/>
  <c r="AC72" i="9" s="1"/>
  <c r="L72" i="9"/>
  <c r="AG72" i="9" s="1"/>
  <c r="R72" i="9"/>
  <c r="AM72" i="9" s="1"/>
  <c r="T72" i="9"/>
  <c r="AO72" i="9" s="1"/>
  <c r="H56" i="9"/>
  <c r="AC56" i="9" s="1"/>
  <c r="L56" i="9"/>
  <c r="AG56" i="9" s="1"/>
  <c r="T56" i="9"/>
  <c r="AO56" i="9" s="1"/>
  <c r="H40" i="9"/>
  <c r="AC40" i="9" s="1"/>
  <c r="L40" i="9"/>
  <c r="AG40" i="9" s="1"/>
  <c r="T40" i="9"/>
  <c r="AO40" i="9" s="1"/>
  <c r="H24" i="9"/>
  <c r="AC24" i="9" s="1"/>
  <c r="L24" i="9"/>
  <c r="AG24" i="9" s="1"/>
  <c r="H8" i="9"/>
  <c r="AC8" i="9" s="1"/>
  <c r="L8" i="9"/>
  <c r="AG8" i="9" s="1"/>
  <c r="L132" i="9"/>
  <c r="AG132" i="9" s="1"/>
  <c r="T132" i="9"/>
  <c r="AO132" i="9" s="1"/>
  <c r="L116" i="9"/>
  <c r="AG116" i="9" s="1"/>
  <c r="T116" i="9"/>
  <c r="AO116" i="9" s="1"/>
  <c r="H116" i="9"/>
  <c r="AC116" i="9" s="1"/>
  <c r="L100" i="9"/>
  <c r="AG100" i="9" s="1"/>
  <c r="T100" i="9"/>
  <c r="AO100" i="9" s="1"/>
  <c r="H100" i="9"/>
  <c r="AC100" i="9" s="1"/>
  <c r="L84" i="9"/>
  <c r="AG84" i="9" s="1"/>
  <c r="T84" i="9"/>
  <c r="AO84" i="9" s="1"/>
  <c r="H84" i="9"/>
  <c r="AC84" i="9" s="1"/>
  <c r="L68" i="9"/>
  <c r="AG68" i="9" s="1"/>
  <c r="R68" i="9"/>
  <c r="AM68" i="9" s="1"/>
  <c r="T68" i="9"/>
  <c r="AO68" i="9" s="1"/>
  <c r="H68" i="9"/>
  <c r="AC68" i="9" s="1"/>
  <c r="L52" i="9"/>
  <c r="AG52" i="9" s="1"/>
  <c r="T52" i="9"/>
  <c r="AO52" i="9" s="1"/>
  <c r="H52" i="9"/>
  <c r="AC52" i="9" s="1"/>
  <c r="L36" i="9"/>
  <c r="AG36" i="9" s="1"/>
  <c r="T36" i="9"/>
  <c r="AO36" i="9" s="1"/>
  <c r="H36" i="9"/>
  <c r="AC36" i="9" s="1"/>
  <c r="L20" i="9"/>
  <c r="AG20" i="9" s="1"/>
  <c r="H20" i="9"/>
  <c r="AC20" i="9" s="1"/>
  <c r="L4" i="9"/>
  <c r="AG4" i="9" s="1"/>
  <c r="O4" i="9" a="1"/>
  <c r="O4" i="9" s="1"/>
  <c r="AJ4" i="9" s="1"/>
  <c r="H4" i="9"/>
  <c r="AC4" i="9" s="1"/>
  <c r="T124" i="9"/>
  <c r="AO124" i="9" s="1"/>
  <c r="H124" i="9"/>
  <c r="AC124" i="9" s="1"/>
  <c r="L124" i="9"/>
  <c r="AG124" i="9" s="1"/>
  <c r="T108" i="9"/>
  <c r="AO108" i="9" s="1"/>
  <c r="H108" i="9"/>
  <c r="AC108" i="9" s="1"/>
  <c r="L108" i="9"/>
  <c r="AG108" i="9" s="1"/>
  <c r="T92" i="9"/>
  <c r="AO92" i="9" s="1"/>
  <c r="H92" i="9"/>
  <c r="AC92" i="9" s="1"/>
  <c r="L92" i="9"/>
  <c r="AG92" i="9" s="1"/>
  <c r="T76" i="9"/>
  <c r="AO76" i="9" s="1"/>
  <c r="H76" i="9"/>
  <c r="AC76" i="9" s="1"/>
  <c r="L76" i="9"/>
  <c r="AG76" i="9" s="1"/>
  <c r="R76" i="9"/>
  <c r="AM76" i="9" s="1"/>
  <c r="T60" i="9"/>
  <c r="AO60" i="9" s="1"/>
  <c r="H60" i="9"/>
  <c r="AC60" i="9" s="1"/>
  <c r="L60" i="9"/>
  <c r="AG60" i="9" s="1"/>
  <c r="R60" i="9"/>
  <c r="AM60" i="9" s="1"/>
  <c r="T44" i="9"/>
  <c r="AO44" i="9" s="1"/>
  <c r="H44" i="9"/>
  <c r="AC44" i="9" s="1"/>
  <c r="L44" i="9"/>
  <c r="AG44" i="9" s="1"/>
  <c r="T28" i="9"/>
  <c r="AO28" i="9" s="1"/>
  <c r="H28" i="9"/>
  <c r="AC28" i="9" s="1"/>
  <c r="L28" i="9"/>
  <c r="AG28" i="9" s="1"/>
  <c r="H12" i="9"/>
  <c r="AC12" i="9" s="1"/>
  <c r="L12" i="9"/>
  <c r="AG12" i="9" s="1"/>
  <c r="H134" i="10"/>
  <c r="AC134" i="10" s="1"/>
  <c r="M134" i="10"/>
  <c r="AH134" i="10" s="1"/>
  <c r="H118" i="10"/>
  <c r="AC118" i="10" s="1"/>
  <c r="M118" i="10"/>
  <c r="AH118" i="10" s="1"/>
  <c r="H102" i="10"/>
  <c r="AC102" i="10" s="1"/>
  <c r="M102" i="10"/>
  <c r="AH102" i="10" s="1"/>
  <c r="H86" i="10"/>
  <c r="AC86" i="10" s="1"/>
  <c r="M86" i="10"/>
  <c r="AH86" i="10" s="1"/>
  <c r="H70" i="10"/>
  <c r="AC70" i="10" s="1"/>
  <c r="M70" i="10"/>
  <c r="AH70" i="10" s="1"/>
  <c r="H54" i="10"/>
  <c r="AC54" i="10" s="1"/>
  <c r="M54" i="10"/>
  <c r="AH54" i="10" s="1"/>
  <c r="H38" i="10"/>
  <c r="AC38" i="10" s="1"/>
  <c r="M38" i="10"/>
  <c r="AH38" i="10" s="1"/>
  <c r="M6" i="10"/>
  <c r="AH6" i="10" s="1"/>
  <c r="H6" i="10"/>
  <c r="AC6" i="10" s="1"/>
  <c r="G245" i="7"/>
  <c r="G229" i="7"/>
  <c r="G213" i="7"/>
  <c r="G197" i="7"/>
  <c r="G181" i="7"/>
  <c r="G165" i="7"/>
  <c r="G149" i="7"/>
  <c r="G133" i="7"/>
  <c r="G117" i="7"/>
  <c r="G97" i="7"/>
  <c r="G81" i="7"/>
  <c r="G65" i="7"/>
  <c r="G49" i="7"/>
  <c r="G33" i="7"/>
  <c r="G17" i="7"/>
  <c r="G244" i="7"/>
  <c r="G228" i="7"/>
  <c r="G212" i="7"/>
  <c r="G196" i="7"/>
  <c r="G180" i="7"/>
  <c r="G164" i="7"/>
  <c r="G148" i="7"/>
  <c r="G132" i="7"/>
  <c r="G116" i="7"/>
  <c r="G96" i="7"/>
  <c r="G80" i="7"/>
  <c r="G64" i="7"/>
  <c r="G48" i="7"/>
  <c r="G32" i="7"/>
  <c r="G16" i="7"/>
  <c r="G243" i="7"/>
  <c r="G227" i="7"/>
  <c r="G211" i="7"/>
  <c r="G195" i="7"/>
  <c r="G179" i="7"/>
  <c r="G163" i="7"/>
  <c r="G147" i="7"/>
  <c r="G131" i="7"/>
  <c r="G115" i="7"/>
  <c r="G95" i="7"/>
  <c r="G79" i="7"/>
  <c r="G63" i="7"/>
  <c r="G47" i="7"/>
  <c r="G31" i="7"/>
  <c r="G15" i="7"/>
  <c r="L128" i="9"/>
  <c r="AG128" i="9" s="1"/>
  <c r="L112" i="9"/>
  <c r="AG112" i="9" s="1"/>
  <c r="L96" i="9"/>
  <c r="AG96" i="9" s="1"/>
  <c r="L80" i="9"/>
  <c r="AG80" i="9" s="1"/>
  <c r="L64" i="9"/>
  <c r="AG64" i="9" s="1"/>
  <c r="L48" i="9"/>
  <c r="AG48" i="9" s="1"/>
  <c r="L32" i="9"/>
  <c r="AG32" i="9" s="1"/>
  <c r="L16" i="9"/>
  <c r="AG16" i="9" s="1"/>
  <c r="M36" i="10"/>
  <c r="AH36" i="10" s="1"/>
  <c r="G242" i="7"/>
  <c r="G226" i="7"/>
  <c r="G210" i="7"/>
  <c r="G194" i="7"/>
  <c r="G178" i="7"/>
  <c r="G162" i="7"/>
  <c r="G146" i="7"/>
  <c r="G130" i="7"/>
  <c r="G114" i="7"/>
  <c r="G94" i="7"/>
  <c r="G78" i="7"/>
  <c r="G62" i="7"/>
  <c r="G46" i="7"/>
  <c r="G30" i="7"/>
  <c r="G14" i="7"/>
  <c r="H128" i="9"/>
  <c r="AC128" i="9" s="1"/>
  <c r="H112" i="9"/>
  <c r="AC112" i="9" s="1"/>
  <c r="H96" i="9"/>
  <c r="AC96" i="9" s="1"/>
  <c r="H80" i="9"/>
  <c r="AC80" i="9" s="1"/>
  <c r="H64" i="9"/>
  <c r="AC64" i="9" s="1"/>
  <c r="H48" i="9"/>
  <c r="AC48" i="9" s="1"/>
  <c r="H32" i="9"/>
  <c r="AC32" i="9" s="1"/>
  <c r="M132" i="10"/>
  <c r="AH132" i="10" s="1"/>
  <c r="M116" i="10"/>
  <c r="AH116" i="10" s="1"/>
  <c r="M100" i="10"/>
  <c r="AH100" i="10" s="1"/>
  <c r="M84" i="10"/>
  <c r="AH84" i="10" s="1"/>
  <c r="M68" i="10"/>
  <c r="AH68" i="10" s="1"/>
  <c r="M52" i="10"/>
  <c r="AH52" i="10" s="1"/>
  <c r="H20" i="10"/>
  <c r="AC20" i="10" s="1"/>
  <c r="H4" i="10"/>
  <c r="AC4" i="10" s="1"/>
  <c r="G241" i="7"/>
  <c r="G225" i="7"/>
  <c r="G209" i="7"/>
  <c r="G193" i="7"/>
  <c r="G177" i="7"/>
  <c r="G161" i="7"/>
  <c r="G145" i="7"/>
  <c r="G129" i="7"/>
  <c r="G113" i="7"/>
  <c r="G109" i="7"/>
  <c r="G93" i="7"/>
  <c r="G77" i="7"/>
  <c r="G61" i="7"/>
  <c r="G45" i="7"/>
  <c r="G29" i="7"/>
  <c r="G13" i="7"/>
  <c r="G240" i="7"/>
  <c r="G224" i="7"/>
  <c r="G208" i="7"/>
  <c r="G192" i="7"/>
  <c r="G176" i="7"/>
  <c r="G160" i="7"/>
  <c r="G144" i="7"/>
  <c r="G128" i="7"/>
  <c r="G112" i="7"/>
  <c r="G92" i="7"/>
  <c r="G76" i="7"/>
  <c r="G60" i="7"/>
  <c r="G44" i="7"/>
  <c r="G28" i="7"/>
  <c r="G12" i="7"/>
  <c r="G239" i="7"/>
  <c r="G223" i="7"/>
  <c r="G207" i="7"/>
  <c r="G191" i="7"/>
  <c r="G175" i="7"/>
  <c r="G159" i="7"/>
  <c r="G143" i="7"/>
  <c r="G127" i="7"/>
  <c r="G111" i="7"/>
  <c r="G91" i="7"/>
  <c r="G75" i="7"/>
  <c r="G59" i="7"/>
  <c r="G43" i="7"/>
  <c r="G27" i="7"/>
  <c r="G11" i="7"/>
  <c r="G238" i="7"/>
  <c r="G222" i="7"/>
  <c r="G206" i="7"/>
  <c r="G190" i="7"/>
  <c r="G174" i="7"/>
  <c r="G158" i="7"/>
  <c r="G142" i="7"/>
  <c r="G126" i="7"/>
  <c r="G110" i="7"/>
  <c r="G106" i="7"/>
  <c r="G90" i="7"/>
  <c r="G74" i="7"/>
  <c r="G58" i="7"/>
  <c r="G42" i="7"/>
  <c r="G26" i="7"/>
  <c r="G10" i="7"/>
  <c r="G253" i="7"/>
  <c r="G237" i="7"/>
  <c r="G221" i="7"/>
  <c r="G205" i="7"/>
  <c r="G189" i="7"/>
  <c r="G173" i="7"/>
  <c r="G157" i="7"/>
  <c r="G141" i="7"/>
  <c r="G125" i="7"/>
  <c r="G105" i="7"/>
  <c r="G89" i="7"/>
  <c r="G73" i="7"/>
  <c r="G57" i="7"/>
  <c r="G41" i="7"/>
  <c r="G25" i="7"/>
  <c r="G9" i="7"/>
  <c r="G252" i="7"/>
  <c r="G236" i="7"/>
  <c r="G220" i="7"/>
  <c r="G204" i="7"/>
  <c r="G188" i="7"/>
  <c r="G172" i="7"/>
  <c r="G156" i="7"/>
  <c r="G140" i="7"/>
  <c r="G124" i="7"/>
  <c r="G108" i="7"/>
  <c r="G104" i="7"/>
  <c r="G88" i="7"/>
  <c r="G72" i="7"/>
  <c r="G56" i="7"/>
  <c r="G40" i="7"/>
  <c r="G24" i="7"/>
  <c r="G8" i="7"/>
  <c r="T64" i="9"/>
  <c r="AO64" i="9" s="1"/>
  <c r="G251" i="7"/>
  <c r="G235" i="7"/>
  <c r="G219" i="7"/>
  <c r="G203" i="7"/>
  <c r="G187" i="7"/>
  <c r="G171" i="7"/>
  <c r="G155" i="7"/>
  <c r="G139" i="7"/>
  <c r="G123" i="7"/>
  <c r="G107" i="7"/>
  <c r="G103" i="7"/>
  <c r="G87" i="7"/>
  <c r="G71" i="7"/>
  <c r="G55" i="7"/>
  <c r="G39" i="7"/>
  <c r="G23" i="7"/>
  <c r="G7" i="7"/>
  <c r="G250" i="7"/>
  <c r="G234" i="7"/>
  <c r="G218" i="7"/>
  <c r="G202" i="7"/>
  <c r="G186" i="7"/>
  <c r="G170" i="7"/>
  <c r="G154" i="7"/>
  <c r="G138" i="7"/>
  <c r="G122" i="7"/>
  <c r="G102" i="7"/>
  <c r="G86" i="7"/>
  <c r="G70" i="7"/>
  <c r="G54" i="7"/>
  <c r="G38" i="7"/>
  <c r="G22" i="7"/>
  <c r="G6" i="7"/>
  <c r="L39" i="9"/>
  <c r="AG39" i="9" s="1"/>
  <c r="L23" i="9"/>
  <c r="AG23" i="9" s="1"/>
  <c r="L7" i="9"/>
  <c r="AG7" i="9" s="1"/>
  <c r="G249" i="7"/>
  <c r="G233" i="7"/>
  <c r="G217" i="7"/>
  <c r="G201" i="7"/>
  <c r="G185" i="7"/>
  <c r="G169" i="7"/>
  <c r="G153" i="7"/>
  <c r="G137" i="7"/>
  <c r="G121" i="7"/>
  <c r="G101" i="7"/>
  <c r="G85" i="7"/>
  <c r="G69" i="7"/>
  <c r="G53" i="7"/>
  <c r="G37" i="7"/>
  <c r="G21" i="7"/>
  <c r="G5" i="7"/>
  <c r="G248" i="7"/>
  <c r="G232" i="7"/>
  <c r="G216" i="7"/>
  <c r="G200" i="7"/>
  <c r="G184" i="7"/>
  <c r="G168" i="7"/>
  <c r="G152" i="7"/>
  <c r="G136" i="7"/>
  <c r="G120" i="7"/>
  <c r="G100" i="7"/>
  <c r="G84" i="7"/>
  <c r="G68" i="7"/>
  <c r="G52" i="7"/>
  <c r="G36" i="7"/>
  <c r="G20" i="7"/>
  <c r="G4" i="7"/>
  <c r="G247" i="7"/>
  <c r="G231" i="7"/>
  <c r="G215" i="7"/>
  <c r="G199" i="7"/>
  <c r="G183" i="7"/>
  <c r="G167" i="7"/>
  <c r="G151" i="7"/>
  <c r="G135" i="7"/>
  <c r="G119" i="7"/>
  <c r="G99" i="7"/>
  <c r="G83" i="7"/>
  <c r="G67" i="7"/>
  <c r="G51" i="7"/>
  <c r="G35" i="7"/>
  <c r="G19" i="7"/>
  <c r="G3" i="7"/>
  <c r="T2" i="10"/>
  <c r="AO2" i="10" s="1"/>
  <c r="O2" i="10" a="1"/>
  <c r="O2" i="10" s="1"/>
  <c r="AJ2" i="10" s="1"/>
  <c r="N2" i="10"/>
  <c r="AI2" i="10" s="1"/>
  <c r="T3" i="10"/>
  <c r="AO3" i="10" s="1"/>
  <c r="N3" i="10"/>
  <c r="AI3" i="10" s="1"/>
  <c r="O3" i="10" a="1"/>
  <c r="O3" i="10" s="1"/>
  <c r="AJ3" i="10" s="1"/>
  <c r="O4" i="10" a="1"/>
  <c r="O4" i="10" s="1"/>
  <c r="AJ4" i="10" s="1"/>
  <c r="T4" i="10"/>
  <c r="AO4" i="10" s="1"/>
  <c r="N4" i="10"/>
  <c r="AI4" i="10" s="1"/>
  <c r="N5" i="10"/>
  <c r="AI5" i="10" s="1"/>
  <c r="O5" i="10" a="1"/>
  <c r="O5" i="10" s="1"/>
  <c r="AJ5" i="10" s="1"/>
  <c r="T5" i="10"/>
  <c r="AO5" i="10" s="1"/>
  <c r="O6" i="10" a="1"/>
  <c r="O6" i="10" s="1"/>
  <c r="AJ6" i="10" s="1"/>
  <c r="N6" i="10"/>
  <c r="AI6" i="10" s="1"/>
  <c r="T6" i="10"/>
  <c r="AO6" i="10" s="1"/>
  <c r="O7" i="10" a="1"/>
  <c r="O7" i="10" s="1"/>
  <c r="AJ7" i="10" s="1"/>
  <c r="N7" i="10"/>
  <c r="AI7" i="10" s="1"/>
  <c r="T7" i="10"/>
  <c r="AO7" i="10" s="1"/>
  <c r="N8" i="10"/>
  <c r="AI8" i="10" s="1"/>
  <c r="O8" i="10" a="1"/>
  <c r="O8" i="10" s="1"/>
  <c r="AJ8" i="10" s="1"/>
  <c r="T8" i="10"/>
  <c r="AO8" i="10" s="1"/>
  <c r="N9" i="10"/>
  <c r="AI9" i="10" s="1"/>
  <c r="T9" i="10"/>
  <c r="AO9" i="10" s="1"/>
  <c r="O9" i="10" a="1"/>
  <c r="O9" i="10" s="1"/>
  <c r="AJ9" i="10" s="1"/>
  <c r="O10" i="10" a="1"/>
  <c r="O10" i="10" s="1"/>
  <c r="AJ10" i="10" s="1"/>
  <c r="N10" i="10"/>
  <c r="AI10" i="10" s="1"/>
  <c r="T10" i="10"/>
  <c r="AO10" i="10" s="1"/>
  <c r="T11" i="10"/>
  <c r="AO11" i="10" s="1"/>
  <c r="O11" i="10" a="1"/>
  <c r="O11" i="10" s="1"/>
  <c r="AJ11" i="10" s="1"/>
  <c r="N11" i="10"/>
  <c r="AI11" i="10" s="1"/>
  <c r="T12" i="10"/>
  <c r="AO12" i="10" s="1"/>
  <c r="O12" i="10" a="1"/>
  <c r="O12" i="10" s="1"/>
  <c r="AJ12" i="10" s="1"/>
  <c r="N12" i="10"/>
  <c r="AI12" i="10" s="1"/>
  <c r="O13" i="10" a="1"/>
  <c r="O13" i="10" s="1"/>
  <c r="AJ13" i="10" s="1"/>
  <c r="N13" i="10"/>
  <c r="AI13" i="10" s="1"/>
  <c r="T14" i="10"/>
  <c r="AO14" i="10" s="1"/>
  <c r="O14" i="10" a="1"/>
  <c r="O14" i="10" s="1"/>
  <c r="AJ14" i="10" s="1"/>
  <c r="N14" i="10"/>
  <c r="AI14" i="10" s="1"/>
  <c r="T15" i="10"/>
  <c r="AO15" i="10" s="1"/>
  <c r="O15" i="10" a="1"/>
  <c r="O15" i="10" s="1"/>
  <c r="AJ15" i="10" s="1"/>
  <c r="N15" i="10"/>
  <c r="AI15" i="10" s="1"/>
  <c r="T16" i="10"/>
  <c r="AO16" i="10" s="1"/>
  <c r="N16" i="10"/>
  <c r="AI16" i="10" s="1"/>
  <c r="T17" i="10"/>
  <c r="AO17" i="10" s="1"/>
  <c r="N17" i="10"/>
  <c r="AI17" i="10" s="1"/>
  <c r="T18" i="10"/>
  <c r="AO18" i="10" s="1"/>
  <c r="N18" i="10"/>
  <c r="AI18" i="10" s="1"/>
  <c r="N19" i="10"/>
  <c r="AI19" i="10" s="1"/>
  <c r="T19" i="10"/>
  <c r="AO19" i="10" s="1"/>
  <c r="T20" i="10"/>
  <c r="AO20" i="10" s="1"/>
  <c r="N20" i="10"/>
  <c r="AI20" i="10" s="1"/>
  <c r="T21" i="10"/>
  <c r="AO21" i="10" s="1"/>
  <c r="N21" i="10"/>
  <c r="AI21" i="10" s="1"/>
  <c r="N22" i="10"/>
  <c r="AI22" i="10" s="1"/>
  <c r="T22" i="10"/>
  <c r="AO22" i="10" s="1"/>
  <c r="T23" i="10"/>
  <c r="AO23" i="10" s="1"/>
  <c r="N23" i="10"/>
  <c r="AI23" i="10" s="1"/>
  <c r="N24" i="10"/>
  <c r="AI24" i="10" s="1"/>
  <c r="T24" i="10"/>
  <c r="AO24" i="10" s="1"/>
  <c r="N25" i="10"/>
  <c r="AI25" i="10" s="1"/>
  <c r="T25" i="10"/>
  <c r="AO25" i="10" s="1"/>
  <c r="N26" i="10"/>
  <c r="AI26" i="10" s="1"/>
  <c r="T26" i="10"/>
  <c r="AO26" i="10" s="1"/>
  <c r="N27" i="10"/>
  <c r="AI27" i="10" s="1"/>
  <c r="T27" i="10"/>
  <c r="AO27" i="10" s="1"/>
  <c r="N28" i="10"/>
  <c r="AI28" i="10" s="1"/>
  <c r="T28" i="10"/>
  <c r="AO28" i="10" s="1"/>
  <c r="N29" i="10"/>
  <c r="AI29" i="10" s="1"/>
  <c r="T29" i="10"/>
  <c r="AO29" i="10" s="1"/>
  <c r="T30" i="10"/>
  <c r="AO30" i="10" s="1"/>
  <c r="N30" i="10"/>
  <c r="AI30" i="10" s="1"/>
  <c r="T31" i="10"/>
  <c r="AO31" i="10" s="1"/>
  <c r="N31" i="10"/>
  <c r="AI31" i="10" s="1"/>
  <c r="T32" i="10"/>
  <c r="AO32" i="10" s="1"/>
  <c r="N32" i="10"/>
  <c r="AI32" i="10" s="1"/>
  <c r="T33" i="10"/>
  <c r="AO33" i="10" s="1"/>
  <c r="N33" i="10"/>
  <c r="AI33" i="10" s="1"/>
  <c r="T34" i="10"/>
  <c r="AO34" i="10" s="1"/>
  <c r="N34" i="10"/>
  <c r="AI34" i="10" s="1"/>
  <c r="T35" i="10"/>
  <c r="AO35" i="10" s="1"/>
  <c r="N35" i="10"/>
  <c r="AI35" i="10" s="1"/>
  <c r="N36" i="10"/>
  <c r="AI36" i="10" s="1"/>
  <c r="T36" i="10"/>
  <c r="AO36" i="10" s="1"/>
  <c r="T37" i="10"/>
  <c r="AO37" i="10" s="1"/>
  <c r="N37" i="10"/>
  <c r="AI37" i="10" s="1"/>
  <c r="T38" i="10"/>
  <c r="AO38" i="10" s="1"/>
  <c r="N38" i="10"/>
  <c r="AI38" i="10" s="1"/>
  <c r="T39" i="10"/>
  <c r="AO39" i="10" s="1"/>
  <c r="N39" i="10"/>
  <c r="AI39" i="10" s="1"/>
  <c r="N40" i="10"/>
  <c r="AI40" i="10" s="1"/>
  <c r="T40" i="10"/>
  <c r="AO40" i="10" s="1"/>
  <c r="T41" i="10"/>
  <c r="AO41" i="10" s="1"/>
  <c r="N41" i="10"/>
  <c r="AI41" i="10" s="1"/>
  <c r="T42" i="10"/>
  <c r="AO42" i="10" s="1"/>
  <c r="N42" i="10"/>
  <c r="AI42" i="10" s="1"/>
  <c r="T43" i="10"/>
  <c r="AO43" i="10" s="1"/>
  <c r="N43" i="10"/>
  <c r="AI43" i="10" s="1"/>
  <c r="T44" i="10"/>
  <c r="AO44" i="10" s="1"/>
  <c r="N44" i="10"/>
  <c r="AI44" i="10" s="1"/>
  <c r="T45" i="10"/>
  <c r="AO45" i="10" s="1"/>
  <c r="N45" i="10"/>
  <c r="AI45" i="10" s="1"/>
  <c r="H45" i="10"/>
  <c r="AC45" i="10" s="1"/>
  <c r="N46" i="10"/>
  <c r="AI46" i="10" s="1"/>
  <c r="T46" i="10"/>
  <c r="AO46" i="10" s="1"/>
  <c r="T47" i="10"/>
  <c r="AO47" i="10" s="1"/>
  <c r="N47" i="10"/>
  <c r="AI47" i="10" s="1"/>
  <c r="T48" i="10"/>
  <c r="AO48" i="10" s="1"/>
  <c r="N48" i="10"/>
  <c r="AI48" i="10" s="1"/>
  <c r="N49" i="10"/>
  <c r="AI49" i="10" s="1"/>
  <c r="T49" i="10"/>
  <c r="AO49" i="10" s="1"/>
  <c r="N50" i="10"/>
  <c r="AI50" i="10" s="1"/>
  <c r="T50" i="10"/>
  <c r="AO50" i="10" s="1"/>
  <c r="N51" i="10"/>
  <c r="AI51" i="10" s="1"/>
  <c r="T51" i="10"/>
  <c r="AO51" i="10" s="1"/>
  <c r="T52" i="10"/>
  <c r="AO52" i="10" s="1"/>
  <c r="N52" i="10"/>
  <c r="AI52" i="10" s="1"/>
  <c r="T53" i="10"/>
  <c r="AO53" i="10" s="1"/>
  <c r="N53" i="10"/>
  <c r="AI53" i="10" s="1"/>
  <c r="T54" i="10"/>
  <c r="AO54" i="10" s="1"/>
  <c r="N54" i="10"/>
  <c r="AI54" i="10" s="1"/>
  <c r="T55" i="10"/>
  <c r="AO55" i="10" s="1"/>
  <c r="N55" i="10"/>
  <c r="AI55" i="10" s="1"/>
  <c r="T56" i="10"/>
  <c r="AO56" i="10" s="1"/>
  <c r="N56" i="10"/>
  <c r="AI56" i="10" s="1"/>
  <c r="N57" i="10"/>
  <c r="AI57" i="10" s="1"/>
  <c r="T57" i="10"/>
  <c r="AO57" i="10" s="1"/>
  <c r="N58" i="10"/>
  <c r="AI58" i="10" s="1"/>
  <c r="T58" i="10"/>
  <c r="AO58" i="10" s="1"/>
  <c r="N59" i="10"/>
  <c r="AI59" i="10" s="1"/>
  <c r="T59" i="10"/>
  <c r="AO59" i="10" s="1"/>
  <c r="N60" i="10"/>
  <c r="AI60" i="10" s="1"/>
  <c r="T60" i="10"/>
  <c r="AO60" i="10" s="1"/>
  <c r="N61" i="10"/>
  <c r="AI61" i="10" s="1"/>
  <c r="T61" i="10"/>
  <c r="AO61" i="10" s="1"/>
  <c r="T62" i="10"/>
  <c r="AO62" i="10" s="1"/>
  <c r="N62" i="10"/>
  <c r="AI62" i="10" s="1"/>
  <c r="T63" i="10"/>
  <c r="AO63" i="10" s="1"/>
  <c r="N63" i="10"/>
  <c r="AI63" i="10" s="1"/>
  <c r="T64" i="10"/>
  <c r="AO64" i="10" s="1"/>
  <c r="N64" i="10"/>
  <c r="AI64" i="10" s="1"/>
  <c r="T65" i="10"/>
  <c r="AO65" i="10" s="1"/>
  <c r="N65" i="10"/>
  <c r="AI65" i="10" s="1"/>
  <c r="T66" i="10"/>
  <c r="AO66" i="10" s="1"/>
  <c r="N66" i="10"/>
  <c r="AI66" i="10" s="1"/>
  <c r="T67" i="10"/>
  <c r="AO67" i="10" s="1"/>
  <c r="N67" i="10"/>
  <c r="AI67" i="10" s="1"/>
  <c r="N68" i="10"/>
  <c r="AI68" i="10" s="1"/>
  <c r="T68" i="10"/>
  <c r="AO68" i="10" s="1"/>
  <c r="T69" i="10"/>
  <c r="AO69" i="10" s="1"/>
  <c r="N69" i="10"/>
  <c r="AI69" i="10" s="1"/>
  <c r="T70" i="10"/>
  <c r="AO70" i="10" s="1"/>
  <c r="N70" i="10"/>
  <c r="AI70" i="10" s="1"/>
  <c r="T71" i="10"/>
  <c r="AO71" i="10" s="1"/>
  <c r="N71" i="10"/>
  <c r="AI71" i="10" s="1"/>
  <c r="T72" i="10"/>
  <c r="AO72" i="10" s="1"/>
  <c r="N72" i="10"/>
  <c r="AI72" i="10" s="1"/>
  <c r="N73" i="10"/>
  <c r="AI73" i="10" s="1"/>
  <c r="T73" i="10"/>
  <c r="AO73" i="10" s="1"/>
  <c r="N74" i="10"/>
  <c r="AI74" i="10" s="1"/>
  <c r="T74" i="10"/>
  <c r="AO74" i="10" s="1"/>
  <c r="T75" i="10"/>
  <c r="AO75" i="10" s="1"/>
  <c r="N75" i="10"/>
  <c r="AI75" i="10" s="1"/>
  <c r="N76" i="10"/>
  <c r="AI76" i="10" s="1"/>
  <c r="T76" i="10"/>
  <c r="AO76" i="10" s="1"/>
  <c r="T77" i="10"/>
  <c r="AO77" i="10" s="1"/>
  <c r="N77" i="10"/>
  <c r="AI77" i="10" s="1"/>
  <c r="T78" i="10"/>
  <c r="AO78" i="10" s="1"/>
  <c r="N78" i="10"/>
  <c r="AI78" i="10" s="1"/>
  <c r="T79" i="10"/>
  <c r="AO79" i="10" s="1"/>
  <c r="N79" i="10"/>
  <c r="AI79" i="10" s="1"/>
  <c r="T80" i="10"/>
  <c r="AO80" i="10" s="1"/>
  <c r="N80" i="10"/>
  <c r="AI80" i="10" s="1"/>
  <c r="T81" i="10"/>
  <c r="AO81" i="10" s="1"/>
  <c r="N81" i="10"/>
  <c r="AI81" i="10" s="1"/>
  <c r="T82" i="10"/>
  <c r="AO82" i="10" s="1"/>
  <c r="N82" i="10"/>
  <c r="AI82" i="10" s="1"/>
  <c r="T83" i="10"/>
  <c r="AO83" i="10" s="1"/>
  <c r="N83" i="10"/>
  <c r="AI83" i="10" s="1"/>
  <c r="T84" i="10"/>
  <c r="AO84" i="10" s="1"/>
  <c r="N84" i="10"/>
  <c r="AI84" i="10" s="1"/>
  <c r="T85" i="10"/>
  <c r="AO85" i="10" s="1"/>
  <c r="N85" i="10"/>
  <c r="AI85" i="10" s="1"/>
  <c r="T86" i="10"/>
  <c r="AO86" i="10" s="1"/>
  <c r="N86" i="10"/>
  <c r="AI86" i="10" s="1"/>
  <c r="T87" i="10"/>
  <c r="AO87" i="10" s="1"/>
  <c r="N87" i="10"/>
  <c r="AI87" i="10" s="1"/>
  <c r="T88" i="10"/>
  <c r="AO88" i="10" s="1"/>
  <c r="N88" i="10"/>
  <c r="AI88" i="10" s="1"/>
  <c r="T89" i="10"/>
  <c r="AO89" i="10" s="1"/>
  <c r="N89" i="10"/>
  <c r="AI89" i="10" s="1"/>
  <c r="T90" i="10"/>
  <c r="AO90" i="10" s="1"/>
  <c r="N90" i="10"/>
  <c r="AI90" i="10" s="1"/>
  <c r="T91" i="10"/>
  <c r="AO91" i="10" s="1"/>
  <c r="N91" i="10"/>
  <c r="AI91" i="10" s="1"/>
  <c r="N92" i="10"/>
  <c r="AI92" i="10" s="1"/>
  <c r="T92" i="10"/>
  <c r="AO92" i="10" s="1"/>
  <c r="N93" i="10"/>
  <c r="AI93" i="10" s="1"/>
  <c r="T93" i="10"/>
  <c r="AO93" i="10" s="1"/>
  <c r="N94" i="10"/>
  <c r="AI94" i="10" s="1"/>
  <c r="T94" i="10"/>
  <c r="AO94" i="10" s="1"/>
  <c r="N95" i="10"/>
  <c r="AI95" i="10" s="1"/>
  <c r="T95" i="10"/>
  <c r="AO95" i="10" s="1"/>
  <c r="N96" i="10"/>
  <c r="AI96" i="10" s="1"/>
  <c r="T96" i="10"/>
  <c r="AO96" i="10" s="1"/>
  <c r="N97" i="10"/>
  <c r="AI97" i="10" s="1"/>
  <c r="T97" i="10"/>
  <c r="AO97" i="10" s="1"/>
  <c r="N98" i="10"/>
  <c r="AI98" i="10" s="1"/>
  <c r="T98" i="10"/>
  <c r="AO98" i="10" s="1"/>
  <c r="T99" i="10"/>
  <c r="AO99" i="10" s="1"/>
  <c r="N99" i="10"/>
  <c r="AI99" i="10" s="1"/>
  <c r="N100" i="10"/>
  <c r="AI100" i="10" s="1"/>
  <c r="T100" i="10"/>
  <c r="AO100" i="10" s="1"/>
  <c r="N101" i="10"/>
  <c r="AI101" i="10" s="1"/>
  <c r="T101" i="10"/>
  <c r="AO101" i="10" s="1"/>
  <c r="N102" i="10"/>
  <c r="AI102" i="10" s="1"/>
  <c r="T102" i="10"/>
  <c r="AO102" i="10" s="1"/>
  <c r="N103" i="10"/>
  <c r="AI103" i="10" s="1"/>
  <c r="T103" i="10"/>
  <c r="AO103" i="10" s="1"/>
  <c r="T104" i="10"/>
  <c r="AO104" i="10" s="1"/>
  <c r="N104" i="10"/>
  <c r="AI104" i="10" s="1"/>
  <c r="N105" i="10"/>
  <c r="AI105" i="10" s="1"/>
  <c r="T105" i="10"/>
  <c r="AO105" i="10" s="1"/>
  <c r="N106" i="10"/>
  <c r="AI106" i="10" s="1"/>
  <c r="T106" i="10"/>
  <c r="AO106" i="10" s="1"/>
  <c r="N107" i="10"/>
  <c r="AI107" i="10" s="1"/>
  <c r="T107" i="10"/>
  <c r="AO107" i="10" s="1"/>
  <c r="N108" i="10"/>
  <c r="AI108" i="10" s="1"/>
  <c r="T108" i="10"/>
  <c r="AO108" i="10" s="1"/>
  <c r="N109" i="10"/>
  <c r="AI109" i="10" s="1"/>
  <c r="T109" i="10"/>
  <c r="AO109" i="10" s="1"/>
  <c r="N110" i="10"/>
  <c r="AI110" i="10" s="1"/>
  <c r="T110" i="10"/>
  <c r="AO110" i="10" s="1"/>
  <c r="T111" i="10"/>
  <c r="AO111" i="10" s="1"/>
  <c r="N111" i="10"/>
  <c r="AI111" i="10" s="1"/>
  <c r="N112" i="10"/>
  <c r="AI112" i="10" s="1"/>
  <c r="T112" i="10"/>
  <c r="AO112" i="10" s="1"/>
  <c r="N113" i="10"/>
  <c r="AI113" i="10" s="1"/>
  <c r="T113" i="10"/>
  <c r="AO113" i="10" s="1"/>
  <c r="N114" i="10"/>
  <c r="AI114" i="10" s="1"/>
  <c r="T114" i="10"/>
  <c r="AO114" i="10" s="1"/>
  <c r="T115" i="10"/>
  <c r="AO115" i="10" s="1"/>
  <c r="N115" i="10"/>
  <c r="AI115" i="10" s="1"/>
  <c r="T116" i="10"/>
  <c r="AO116" i="10" s="1"/>
  <c r="N116" i="10"/>
  <c r="AI116" i="10" s="1"/>
  <c r="T117" i="10"/>
  <c r="AO117" i="10" s="1"/>
  <c r="N117" i="10"/>
  <c r="AI117" i="10" s="1"/>
  <c r="N118" i="10"/>
  <c r="AI118" i="10" s="1"/>
  <c r="T118" i="10"/>
  <c r="AO118" i="10" s="1"/>
  <c r="T119" i="10"/>
  <c r="AO119" i="10" s="1"/>
  <c r="N119" i="10"/>
  <c r="AI119" i="10" s="1"/>
  <c r="T120" i="10"/>
  <c r="AO120" i="10" s="1"/>
  <c r="N120" i="10"/>
  <c r="AI120" i="10" s="1"/>
  <c r="T121" i="10"/>
  <c r="AO121" i="10" s="1"/>
  <c r="N121" i="10"/>
  <c r="AI121" i="10" s="1"/>
  <c r="T122" i="10"/>
  <c r="AO122" i="10" s="1"/>
  <c r="N122" i="10"/>
  <c r="AI122" i="10" s="1"/>
  <c r="T123" i="10"/>
  <c r="AO123" i="10" s="1"/>
  <c r="N123" i="10"/>
  <c r="AI123" i="10" s="1"/>
  <c r="N124" i="10"/>
  <c r="AI124" i="10" s="1"/>
  <c r="T124" i="10"/>
  <c r="AO124" i="10" s="1"/>
  <c r="T125" i="10"/>
  <c r="AO125" i="10" s="1"/>
  <c r="N125" i="10"/>
  <c r="AI125" i="10" s="1"/>
  <c r="N126" i="10"/>
  <c r="AI126" i="10" s="1"/>
  <c r="T126" i="10"/>
  <c r="AO126" i="10" s="1"/>
  <c r="N127" i="10"/>
  <c r="AI127" i="10" s="1"/>
  <c r="T127" i="10"/>
  <c r="AO127" i="10" s="1"/>
  <c r="N128" i="10"/>
  <c r="AI128" i="10" s="1"/>
  <c r="T128" i="10"/>
  <c r="AO128" i="10" s="1"/>
  <c r="N129" i="10"/>
  <c r="AI129" i="10" s="1"/>
  <c r="T129" i="10"/>
  <c r="AO129" i="10" s="1"/>
  <c r="T130" i="10"/>
  <c r="AO130" i="10" s="1"/>
  <c r="N130" i="10"/>
  <c r="AI130" i="10" s="1"/>
  <c r="T131" i="10"/>
  <c r="AO131" i="10" s="1"/>
  <c r="N131" i="10"/>
  <c r="AI131" i="10" s="1"/>
  <c r="T132" i="10"/>
  <c r="AO132" i="10" s="1"/>
  <c r="N132" i="10"/>
  <c r="AI132" i="10" s="1"/>
  <c r="T133" i="10"/>
  <c r="AO133" i="10" s="1"/>
  <c r="N133" i="10"/>
  <c r="AI133" i="10" s="1"/>
  <c r="T134" i="10"/>
  <c r="AO134" i="10" s="1"/>
  <c r="N134" i="10"/>
  <c r="AI134" i="10" s="1"/>
  <c r="T135" i="10"/>
  <c r="AO135" i="10" s="1"/>
  <c r="N135" i="10"/>
  <c r="AI135" i="10" s="1"/>
  <c r="T136" i="10"/>
  <c r="AO136" i="10" s="1"/>
  <c r="N136" i="10"/>
  <c r="AI136" i="10" s="1"/>
  <c r="T137" i="10"/>
  <c r="AO137" i="10" s="1"/>
  <c r="N137" i="10"/>
  <c r="AI137" i="10" s="1"/>
  <c r="T138" i="10"/>
  <c r="AO138" i="10" s="1"/>
  <c r="N138" i="10"/>
  <c r="AI138" i="10" s="1"/>
  <c r="T139" i="10"/>
  <c r="AO139" i="10" s="1"/>
  <c r="N139" i="10"/>
  <c r="AI139" i="10" s="1"/>
  <c r="N140" i="10"/>
  <c r="AI140" i="10" s="1"/>
  <c r="T140" i="10"/>
  <c r="AO140" i="10" s="1"/>
  <c r="T141" i="10"/>
  <c r="AO141" i="10" s="1"/>
  <c r="N141" i="10"/>
  <c r="AI141" i="10" s="1"/>
  <c r="N142" i="10"/>
  <c r="AI142" i="10" s="1"/>
  <c r="T142" i="10"/>
  <c r="AO142" i="10" s="1"/>
  <c r="N143" i="10"/>
  <c r="AI143" i="10" s="1"/>
  <c r="T143" i="10"/>
  <c r="AO143" i="10" s="1"/>
  <c r="T144" i="10"/>
  <c r="AO144" i="10" s="1"/>
  <c r="N144" i="10"/>
  <c r="AI144" i="10" s="1"/>
  <c r="N145" i="10"/>
  <c r="AI145" i="10" s="1"/>
  <c r="T145" i="10"/>
  <c r="AO145" i="10" s="1"/>
  <c r="T146" i="10"/>
  <c r="AO146" i="10" s="1"/>
  <c r="N146" i="10"/>
  <c r="AI146" i="10" s="1"/>
  <c r="N147" i="10"/>
  <c r="AI147" i="10" s="1"/>
  <c r="M147" i="10"/>
  <c r="AH147" i="10" s="1"/>
  <c r="T147" i="10"/>
  <c r="AO147" i="10" s="1"/>
  <c r="M148" i="10"/>
  <c r="AH148" i="10" s="1"/>
  <c r="N148" i="10"/>
  <c r="AI148" i="10" s="1"/>
  <c r="T148" i="10"/>
  <c r="AO148" i="10" s="1"/>
  <c r="M149" i="10"/>
  <c r="AH149" i="10" s="1"/>
  <c r="N149" i="10"/>
  <c r="AI149" i="10" s="1"/>
  <c r="T149" i="10"/>
  <c r="AO149" i="10" s="1"/>
  <c r="M150" i="10"/>
  <c r="AH150" i="10" s="1"/>
  <c r="N150" i="10"/>
  <c r="AI150" i="10" s="1"/>
  <c r="T150" i="10"/>
  <c r="AO150" i="10" s="1"/>
  <c r="M151" i="10"/>
  <c r="AH151" i="10" s="1"/>
  <c r="T151" i="10"/>
  <c r="AO151" i="10" s="1"/>
  <c r="N151" i="10"/>
  <c r="AI151" i="10" s="1"/>
  <c r="M152" i="10"/>
  <c r="AH152" i="10" s="1"/>
  <c r="N152" i="10"/>
  <c r="AI152" i="10" s="1"/>
  <c r="T152" i="10"/>
  <c r="AO152" i="10" s="1"/>
  <c r="M153" i="10"/>
  <c r="AH153" i="10" s="1"/>
  <c r="T153" i="10"/>
  <c r="AO153" i="10" s="1"/>
  <c r="N153" i="10"/>
  <c r="AI153" i="10" s="1"/>
  <c r="M154" i="10"/>
  <c r="AH154" i="10" s="1"/>
  <c r="N154" i="10"/>
  <c r="AI154" i="10" s="1"/>
  <c r="T154" i="10"/>
  <c r="AO154" i="10" s="1"/>
  <c r="T155" i="10"/>
  <c r="AO155" i="10" s="1"/>
  <c r="M155" i="10"/>
  <c r="AH155" i="10" s="1"/>
  <c r="N155" i="10"/>
  <c r="AI155" i="10" s="1"/>
  <c r="M156" i="10"/>
  <c r="AH156" i="10" s="1"/>
  <c r="N156" i="10"/>
  <c r="AI156" i="10" s="1"/>
  <c r="T156" i="10"/>
  <c r="AO156" i="10" s="1"/>
  <c r="T157" i="10"/>
  <c r="AO157" i="10" s="1"/>
  <c r="M157" i="10"/>
  <c r="AH157" i="10" s="1"/>
  <c r="N157" i="10"/>
  <c r="AI157" i="10" s="1"/>
  <c r="N158" i="10"/>
  <c r="AI158" i="10" s="1"/>
  <c r="T158" i="10"/>
  <c r="AO158" i="10" s="1"/>
  <c r="M158" i="10"/>
  <c r="AH158" i="10" s="1"/>
  <c r="N159" i="10"/>
  <c r="AI159" i="10" s="1"/>
  <c r="T159" i="10"/>
  <c r="AO159" i="10" s="1"/>
  <c r="M159" i="10"/>
  <c r="AH159" i="10" s="1"/>
  <c r="N160" i="10"/>
  <c r="AI160" i="10" s="1"/>
  <c r="M160" i="10"/>
  <c r="AH160" i="10" s="1"/>
  <c r="T160" i="10"/>
  <c r="AO160" i="10" s="1"/>
  <c r="T161" i="10"/>
  <c r="AO161" i="10" s="1"/>
  <c r="N161" i="10"/>
  <c r="AI161" i="10" s="1"/>
  <c r="M161" i="10"/>
  <c r="AH161" i="10" s="1"/>
  <c r="T162" i="10"/>
  <c r="AO162" i="10" s="1"/>
  <c r="N162" i="10"/>
  <c r="AI162" i="10" s="1"/>
  <c r="M162" i="10"/>
  <c r="AH162" i="10" s="1"/>
  <c r="N163" i="10"/>
  <c r="AI163" i="10" s="1"/>
  <c r="T163" i="10"/>
  <c r="AO163" i="10" s="1"/>
  <c r="M163" i="10"/>
  <c r="AH163" i="10" s="1"/>
  <c r="M164" i="10"/>
  <c r="AH164" i="10" s="1"/>
  <c r="T164" i="10"/>
  <c r="AO164" i="10" s="1"/>
  <c r="N164" i="10"/>
  <c r="AI164" i="10" s="1"/>
  <c r="M166" i="10"/>
  <c r="AH166" i="10" s="1"/>
  <c r="N166" i="10"/>
  <c r="AI166" i="10" s="1"/>
  <c r="T166" i="10"/>
  <c r="AO166" i="10" s="1"/>
  <c r="N167" i="10"/>
  <c r="AI167" i="10" s="1"/>
  <c r="M167" i="10"/>
  <c r="AH167" i="10" s="1"/>
  <c r="T167" i="10"/>
  <c r="AO167" i="10" s="1"/>
  <c r="N168" i="10"/>
  <c r="AI168" i="10" s="1"/>
  <c r="M168" i="10"/>
  <c r="AH168" i="10" s="1"/>
  <c r="T168" i="10"/>
  <c r="AO168" i="10" s="1"/>
  <c r="N169" i="10"/>
  <c r="AI169" i="10" s="1"/>
  <c r="M169" i="10"/>
  <c r="AH169" i="10" s="1"/>
  <c r="M170" i="10"/>
  <c r="AH170" i="10" s="1"/>
  <c r="N170" i="10"/>
  <c r="AI170" i="10" s="1"/>
  <c r="M171" i="10"/>
  <c r="AH171" i="10" s="1"/>
  <c r="N171" i="10"/>
  <c r="AI171" i="10" s="1"/>
  <c r="M172" i="10"/>
  <c r="AH172" i="10" s="1"/>
  <c r="N172" i="10"/>
  <c r="AI172" i="10" s="1"/>
  <c r="M173" i="10"/>
  <c r="AH173" i="10" s="1"/>
  <c r="N173" i="10"/>
  <c r="AI173" i="10" s="1"/>
  <c r="M174" i="10"/>
  <c r="AH174" i="10" s="1"/>
  <c r="N174" i="10"/>
  <c r="AI174" i="10" s="1"/>
  <c r="M175" i="10"/>
  <c r="AH175" i="10" s="1"/>
  <c r="N175" i="10"/>
  <c r="AI175" i="10" s="1"/>
  <c r="M176" i="10"/>
  <c r="AH176" i="10" s="1"/>
  <c r="N176" i="10"/>
  <c r="AI176" i="10" s="1"/>
  <c r="M177" i="10"/>
  <c r="AH177" i="10" s="1"/>
  <c r="N177" i="10"/>
  <c r="AI177" i="10" s="1"/>
  <c r="M178" i="10"/>
  <c r="AH178" i="10" s="1"/>
  <c r="N178" i="10"/>
  <c r="AI178" i="10" s="1"/>
  <c r="M179" i="10"/>
  <c r="AH179" i="10" s="1"/>
  <c r="N179" i="10"/>
  <c r="AI179" i="10" s="1"/>
  <c r="M180" i="10"/>
  <c r="AH180" i="10" s="1"/>
  <c r="N180" i="10"/>
  <c r="AI180" i="10" s="1"/>
  <c r="N181" i="10"/>
  <c r="AI181" i="10" s="1"/>
  <c r="M181" i="10"/>
  <c r="AH181" i="10" s="1"/>
  <c r="N182" i="10"/>
  <c r="AI182" i="10" s="1"/>
  <c r="M182" i="10"/>
  <c r="AH182" i="10" s="1"/>
  <c r="N183" i="10"/>
  <c r="AI183" i="10" s="1"/>
  <c r="M183" i="10"/>
  <c r="AH183" i="10" s="1"/>
  <c r="M184" i="10"/>
  <c r="AH184" i="10" s="1"/>
  <c r="N184" i="10"/>
  <c r="AI184" i="10" s="1"/>
  <c r="M185" i="10"/>
  <c r="AH185" i="10" s="1"/>
  <c r="N185" i="10"/>
  <c r="AI185" i="10" s="1"/>
  <c r="N186" i="10"/>
  <c r="AI186" i="10" s="1"/>
  <c r="M186" i="10"/>
  <c r="AH186" i="10" s="1"/>
  <c r="N187" i="10"/>
  <c r="AI187" i="10" s="1"/>
  <c r="M187" i="10"/>
  <c r="AH187" i="10" s="1"/>
  <c r="N188" i="10"/>
  <c r="AI188" i="10" s="1"/>
  <c r="M188" i="10"/>
  <c r="AH188" i="10" s="1"/>
  <c r="M189" i="10"/>
  <c r="AH189" i="10" s="1"/>
  <c r="N189" i="10"/>
  <c r="AI189" i="10" s="1"/>
  <c r="N190" i="10"/>
  <c r="AI190" i="10" s="1"/>
  <c r="M190" i="10"/>
  <c r="AH190" i="10" s="1"/>
  <c r="N191" i="10"/>
  <c r="AI191" i="10" s="1"/>
  <c r="M191" i="10"/>
  <c r="AH191" i="10" s="1"/>
  <c r="N192" i="10"/>
  <c r="AI192" i="10" s="1"/>
  <c r="M192" i="10"/>
  <c r="AH192" i="10" s="1"/>
  <c r="N193" i="10"/>
  <c r="AI193" i="10" s="1"/>
  <c r="M193" i="10"/>
  <c r="AH193" i="10" s="1"/>
  <c r="N194" i="10"/>
  <c r="AI194" i="10" s="1"/>
  <c r="M194" i="10"/>
  <c r="AH194" i="10" s="1"/>
  <c r="N195" i="10"/>
  <c r="AI195" i="10" s="1"/>
  <c r="M195" i="10"/>
  <c r="AH195" i="10" s="1"/>
  <c r="N196" i="10"/>
  <c r="AI196" i="10" s="1"/>
  <c r="M196" i="10"/>
  <c r="AH196" i="10" s="1"/>
  <c r="N197" i="10"/>
  <c r="AI197" i="10" s="1"/>
  <c r="M197" i="10"/>
  <c r="AH197" i="10" s="1"/>
  <c r="N198" i="10"/>
  <c r="AI198" i="10" s="1"/>
  <c r="M198" i="10"/>
  <c r="AH198" i="10" s="1"/>
  <c r="N199" i="10"/>
  <c r="AI199" i="10" s="1"/>
  <c r="M199" i="10"/>
  <c r="AH199" i="10" s="1"/>
  <c r="M200" i="10"/>
  <c r="AH200" i="10" s="1"/>
  <c r="N200" i="10"/>
  <c r="AI200" i="10" s="1"/>
  <c r="M201" i="10"/>
  <c r="AH201" i="10" s="1"/>
  <c r="N201" i="10"/>
  <c r="AI201" i="10" s="1"/>
  <c r="N202" i="10"/>
  <c r="AI202" i="10" s="1"/>
  <c r="M202" i="10"/>
  <c r="AH202" i="10" s="1"/>
  <c r="M203" i="10"/>
  <c r="AH203" i="10" s="1"/>
  <c r="N203" i="10"/>
  <c r="AI203" i="10" s="1"/>
  <c r="M204" i="10"/>
  <c r="AH204" i="10" s="1"/>
  <c r="N204" i="10"/>
  <c r="AI204" i="10" s="1"/>
  <c r="M205" i="10"/>
  <c r="AH205" i="10" s="1"/>
  <c r="N205" i="10"/>
  <c r="AI205" i="10" s="1"/>
  <c r="M206" i="10"/>
  <c r="AH206" i="10" s="1"/>
  <c r="N206" i="10"/>
  <c r="AI206" i="10" s="1"/>
  <c r="M207" i="10"/>
  <c r="AH207" i="10" s="1"/>
  <c r="N207" i="10"/>
  <c r="AI207" i="10" s="1"/>
  <c r="M208" i="10"/>
  <c r="AH208" i="10" s="1"/>
  <c r="N208" i="10"/>
  <c r="AI208" i="10" s="1"/>
  <c r="M209" i="10"/>
  <c r="AH209" i="10" s="1"/>
  <c r="N209" i="10"/>
  <c r="AI209" i="10" s="1"/>
  <c r="N210" i="10"/>
  <c r="AI210" i="10" s="1"/>
  <c r="M210" i="10"/>
  <c r="AH210" i="10" s="1"/>
  <c r="N211" i="10"/>
  <c r="AI211" i="10" s="1"/>
  <c r="M211" i="10"/>
  <c r="AH211" i="10" s="1"/>
  <c r="N212" i="10"/>
  <c r="AI212" i="10" s="1"/>
  <c r="M212" i="10"/>
  <c r="AH212" i="10" s="1"/>
  <c r="N213" i="10"/>
  <c r="AI213" i="10" s="1"/>
  <c r="M213" i="10"/>
  <c r="AH213" i="10" s="1"/>
  <c r="N214" i="10"/>
  <c r="AI214" i="10" s="1"/>
  <c r="M214" i="10"/>
  <c r="AH214" i="10" s="1"/>
  <c r="N215" i="10"/>
  <c r="AI215" i="10" s="1"/>
  <c r="M215" i="10"/>
  <c r="AH215" i="10" s="1"/>
  <c r="N216" i="10"/>
  <c r="AI216" i="10" s="1"/>
  <c r="M216" i="10"/>
  <c r="AH216" i="10" s="1"/>
  <c r="M217" i="10"/>
  <c r="AH217" i="10" s="1"/>
  <c r="N217" i="10"/>
  <c r="AI217" i="10" s="1"/>
  <c r="M218" i="10"/>
  <c r="AH218" i="10" s="1"/>
  <c r="N218" i="10"/>
  <c r="AI218" i="10" s="1"/>
  <c r="M219" i="10"/>
  <c r="AH219" i="10" s="1"/>
  <c r="N219" i="10"/>
  <c r="AI219" i="10" s="1"/>
  <c r="N220" i="10"/>
  <c r="AI220" i="10" s="1"/>
  <c r="M220" i="10"/>
  <c r="AH220" i="10" s="1"/>
  <c r="M221" i="10"/>
  <c r="AH221" i="10" s="1"/>
  <c r="N221" i="10"/>
  <c r="AI221" i="10" s="1"/>
  <c r="M222" i="10"/>
  <c r="AH222" i="10" s="1"/>
  <c r="N222" i="10"/>
  <c r="AI222" i="10" s="1"/>
  <c r="M223" i="10"/>
  <c r="AH223" i="10" s="1"/>
  <c r="N223" i="10"/>
  <c r="AI223" i="10" s="1"/>
  <c r="M224" i="10"/>
  <c r="AH224" i="10" s="1"/>
  <c r="N224" i="10"/>
  <c r="AI224" i="10" s="1"/>
  <c r="N225" i="10"/>
  <c r="AI225" i="10" s="1"/>
  <c r="M225" i="10"/>
  <c r="AH225" i="10" s="1"/>
  <c r="N226" i="10"/>
  <c r="AI226" i="10" s="1"/>
  <c r="M226" i="10"/>
  <c r="AH226" i="10" s="1"/>
  <c r="N227" i="10"/>
  <c r="AI227" i="10" s="1"/>
  <c r="M227" i="10"/>
  <c r="AH227" i="10" s="1"/>
  <c r="N228" i="10"/>
  <c r="AI228" i="10" s="1"/>
  <c r="M228" i="10"/>
  <c r="AH228" i="10" s="1"/>
  <c r="N229" i="10"/>
  <c r="AI229" i="10" s="1"/>
  <c r="M229" i="10"/>
  <c r="AH229" i="10" s="1"/>
  <c r="N230" i="10"/>
  <c r="AI230" i="10" s="1"/>
  <c r="M230" i="10"/>
  <c r="AH230" i="10" s="1"/>
  <c r="N231" i="10"/>
  <c r="AI231" i="10" s="1"/>
  <c r="M231" i="10"/>
  <c r="AH231" i="10" s="1"/>
  <c r="N232" i="10"/>
  <c r="AI232" i="10" s="1"/>
  <c r="M232" i="10"/>
  <c r="AH232" i="10" s="1"/>
  <c r="N233" i="10"/>
  <c r="AI233" i="10" s="1"/>
  <c r="M233" i="10"/>
  <c r="AH233" i="10" s="1"/>
  <c r="M234" i="10"/>
  <c r="AH234" i="10" s="1"/>
  <c r="N234" i="10"/>
  <c r="AI234" i="10" s="1"/>
  <c r="N235" i="10"/>
  <c r="AI235" i="10" s="1"/>
  <c r="M235" i="10"/>
  <c r="AH235" i="10" s="1"/>
  <c r="N236" i="10"/>
  <c r="AI236" i="10" s="1"/>
  <c r="M236" i="10"/>
  <c r="AH236" i="10" s="1"/>
  <c r="N237" i="10"/>
  <c r="AI237" i="10" s="1"/>
  <c r="M237" i="10"/>
  <c r="AH237" i="10" s="1"/>
  <c r="N238" i="10"/>
  <c r="AI238" i="10" s="1"/>
  <c r="M238" i="10"/>
  <c r="AH238" i="10" s="1"/>
  <c r="N239" i="10"/>
  <c r="AI239" i="10" s="1"/>
  <c r="M239" i="10"/>
  <c r="AH239" i="10" s="1"/>
  <c r="M240" i="10"/>
  <c r="AH240" i="10" s="1"/>
  <c r="N240" i="10"/>
  <c r="AI240" i="10" s="1"/>
  <c r="M241" i="10"/>
  <c r="AH241" i="10" s="1"/>
  <c r="N241" i="10"/>
  <c r="AI241" i="10" s="1"/>
  <c r="M242" i="10"/>
  <c r="AH242" i="10" s="1"/>
  <c r="N242" i="10"/>
  <c r="AI242" i="10" s="1"/>
  <c r="M243" i="10"/>
  <c r="AH243" i="10" s="1"/>
  <c r="N243" i="10"/>
  <c r="AI243" i="10" s="1"/>
  <c r="M244" i="10"/>
  <c r="AH244" i="10" s="1"/>
  <c r="N244" i="10"/>
  <c r="AI244" i="10" s="1"/>
  <c r="M245" i="10"/>
  <c r="AH245" i="10" s="1"/>
  <c r="N245" i="10"/>
  <c r="AI245" i="10" s="1"/>
  <c r="M246" i="10"/>
  <c r="AH246" i="10" s="1"/>
  <c r="N246" i="10"/>
  <c r="AI246" i="10" s="1"/>
  <c r="M247" i="10"/>
  <c r="AH247" i="10" s="1"/>
  <c r="N247" i="10"/>
  <c r="AI247" i="10" s="1"/>
  <c r="M248" i="10"/>
  <c r="AH248" i="10" s="1"/>
  <c r="N248" i="10"/>
  <c r="AI248" i="10" s="1"/>
  <c r="M249" i="10"/>
  <c r="AH249" i="10" s="1"/>
  <c r="N249" i="10"/>
  <c r="AI249" i="10" s="1"/>
  <c r="M250" i="10"/>
  <c r="AH250" i="10" s="1"/>
  <c r="N250" i="10"/>
  <c r="AI250" i="10" s="1"/>
  <c r="M251" i="10"/>
  <c r="AH251" i="10" s="1"/>
  <c r="N251" i="10"/>
  <c r="AI251" i="10" s="1"/>
  <c r="M252" i="10"/>
  <c r="AH252" i="10" s="1"/>
  <c r="N252" i="10"/>
  <c r="AI252" i="10" s="1"/>
  <c r="M253" i="10"/>
  <c r="AH253" i="10" s="1"/>
  <c r="N253" i="10"/>
  <c r="AI253" i="10" s="1"/>
  <c r="Q2" i="10"/>
  <c r="R2" i="10"/>
  <c r="AM2" i="10" s="1"/>
  <c r="V2" i="10"/>
  <c r="AQ2" i="10" s="1"/>
  <c r="W2" i="10"/>
  <c r="AR2" i="10" s="1"/>
  <c r="L2" i="10"/>
  <c r="AG2" i="10" s="1"/>
  <c r="I2" i="10"/>
  <c r="AD2" i="10" s="1"/>
  <c r="J2" i="10"/>
  <c r="AE2" i="10" s="1"/>
  <c r="U2" i="10"/>
  <c r="AP2" i="10" s="1"/>
  <c r="P2" i="10"/>
  <c r="AK2" i="10" s="1"/>
  <c r="S2" i="10"/>
  <c r="AN2" i="10" s="1"/>
  <c r="K2" i="10"/>
  <c r="AF2" i="10" s="1"/>
  <c r="R3" i="10"/>
  <c r="AM3" i="10" s="1"/>
  <c r="P3" i="10"/>
  <c r="AK3" i="10" s="1"/>
  <c r="S3" i="10"/>
  <c r="AN3" i="10" s="1"/>
  <c r="L3" i="10"/>
  <c r="AG3" i="10" s="1"/>
  <c r="V3" i="10"/>
  <c r="AQ3" i="10" s="1"/>
  <c r="W3" i="10"/>
  <c r="AR3" i="10" s="1"/>
  <c r="I3" i="10"/>
  <c r="AD3" i="10" s="1"/>
  <c r="K3" i="10"/>
  <c r="AF3" i="10" s="1"/>
  <c r="U3" i="10"/>
  <c r="AP3" i="10" s="1"/>
  <c r="J3" i="10"/>
  <c r="AE3" i="10" s="1"/>
  <c r="M3" i="10"/>
  <c r="AH3" i="10" s="1"/>
  <c r="Q3" i="10"/>
  <c r="R4" i="10"/>
  <c r="AM4" i="10" s="1"/>
  <c r="V4" i="10"/>
  <c r="AQ4" i="10" s="1"/>
  <c r="S4" i="10"/>
  <c r="AN4" i="10" s="1"/>
  <c r="U4" i="10"/>
  <c r="AP4" i="10" s="1"/>
  <c r="Q4" i="10"/>
  <c r="I4" i="10"/>
  <c r="AD4" i="10" s="1"/>
  <c r="K4" i="10"/>
  <c r="AF4" i="10" s="1"/>
  <c r="P4" i="10"/>
  <c r="AK4" i="10" s="1"/>
  <c r="L4" i="10"/>
  <c r="AG4" i="10" s="1"/>
  <c r="J4" i="10"/>
  <c r="AE4" i="10" s="1"/>
  <c r="W4" i="10"/>
  <c r="AR4" i="10" s="1"/>
  <c r="Q5" i="10"/>
  <c r="I5" i="10"/>
  <c r="AD5" i="10" s="1"/>
  <c r="U5" i="10"/>
  <c r="AP5" i="10" s="1"/>
  <c r="J5" i="10"/>
  <c r="AE5" i="10" s="1"/>
  <c r="R5" i="10"/>
  <c r="AM5" i="10" s="1"/>
  <c r="V5" i="10"/>
  <c r="AQ5" i="10" s="1"/>
  <c r="W5" i="10"/>
  <c r="AR5" i="10" s="1"/>
  <c r="L5" i="10"/>
  <c r="AG5" i="10" s="1"/>
  <c r="K5" i="10"/>
  <c r="AF5" i="10" s="1"/>
  <c r="S5" i="10"/>
  <c r="AN5" i="10" s="1"/>
  <c r="P5" i="10"/>
  <c r="AK5" i="10" s="1"/>
  <c r="R6" i="10"/>
  <c r="AM6" i="10" s="1"/>
  <c r="I6" i="10"/>
  <c r="AD6" i="10" s="1"/>
  <c r="Q6" i="10"/>
  <c r="J6" i="10"/>
  <c r="AE6" i="10" s="1"/>
  <c r="P6" i="10"/>
  <c r="AK6" i="10" s="1"/>
  <c r="W6" i="10"/>
  <c r="AR6" i="10" s="1"/>
  <c r="K6" i="10"/>
  <c r="AF6" i="10" s="1"/>
  <c r="L6" i="10"/>
  <c r="AG6" i="10" s="1"/>
  <c r="S6" i="10"/>
  <c r="AN6" i="10" s="1"/>
  <c r="U6" i="10"/>
  <c r="AP6" i="10" s="1"/>
  <c r="V6" i="10"/>
  <c r="AQ6" i="10" s="1"/>
  <c r="K7" i="10"/>
  <c r="AF7" i="10" s="1"/>
  <c r="L7" i="10"/>
  <c r="AG7" i="10" s="1"/>
  <c r="V7" i="10"/>
  <c r="AQ7" i="10" s="1"/>
  <c r="R7" i="10"/>
  <c r="AM7" i="10" s="1"/>
  <c r="S7" i="10"/>
  <c r="AN7" i="10" s="1"/>
  <c r="Q7" i="10"/>
  <c r="J7" i="10"/>
  <c r="AE7" i="10" s="1"/>
  <c r="M7" i="10"/>
  <c r="AH7" i="10" s="1"/>
  <c r="P7" i="10"/>
  <c r="AK7" i="10" s="1"/>
  <c r="I7" i="10"/>
  <c r="AD7" i="10" s="1"/>
  <c r="W7" i="10"/>
  <c r="AR7" i="10" s="1"/>
  <c r="U7" i="10"/>
  <c r="AP7" i="10" s="1"/>
  <c r="L8" i="10"/>
  <c r="AG8" i="10" s="1"/>
  <c r="J8" i="10"/>
  <c r="AE8" i="10" s="1"/>
  <c r="P8" i="10"/>
  <c r="AK8" i="10" s="1"/>
  <c r="U8" i="10"/>
  <c r="AP8" i="10" s="1"/>
  <c r="R8" i="10"/>
  <c r="AM8" i="10" s="1"/>
  <c r="K8" i="10"/>
  <c r="AF8" i="10" s="1"/>
  <c r="Q8" i="10"/>
  <c r="V8" i="10"/>
  <c r="AQ8" i="10" s="1"/>
  <c r="I8" i="10"/>
  <c r="AD8" i="10" s="1"/>
  <c r="W8" i="10"/>
  <c r="AR8" i="10" s="1"/>
  <c r="S8" i="10"/>
  <c r="AN8" i="10" s="1"/>
  <c r="L9" i="10"/>
  <c r="AG9" i="10" s="1"/>
  <c r="V9" i="10"/>
  <c r="AQ9" i="10" s="1"/>
  <c r="W9" i="10"/>
  <c r="AR9" i="10" s="1"/>
  <c r="S9" i="10"/>
  <c r="AN9" i="10" s="1"/>
  <c r="Q9" i="10"/>
  <c r="U9" i="10"/>
  <c r="AP9" i="10" s="1"/>
  <c r="I9" i="10"/>
  <c r="AD9" i="10" s="1"/>
  <c r="J9" i="10"/>
  <c r="AE9" i="10" s="1"/>
  <c r="K9" i="10"/>
  <c r="AF9" i="10" s="1"/>
  <c r="P9" i="10"/>
  <c r="AK9" i="10" s="1"/>
  <c r="R9" i="10"/>
  <c r="AM9" i="10" s="1"/>
  <c r="Q10" i="10"/>
  <c r="M10" i="10"/>
  <c r="AH10" i="10" s="1"/>
  <c r="U10" i="10"/>
  <c r="AP10" i="10" s="1"/>
  <c r="V10" i="10"/>
  <c r="AQ10" i="10" s="1"/>
  <c r="I10" i="10"/>
  <c r="AD10" i="10" s="1"/>
  <c r="K10" i="10"/>
  <c r="AF10" i="10" s="1"/>
  <c r="L10" i="10"/>
  <c r="AG10" i="10" s="1"/>
  <c r="W10" i="10"/>
  <c r="AR10" i="10" s="1"/>
  <c r="P10" i="10"/>
  <c r="AK10" i="10" s="1"/>
  <c r="J10" i="10"/>
  <c r="AE10" i="10" s="1"/>
  <c r="S10" i="10"/>
  <c r="AN10" i="10" s="1"/>
  <c r="R10" i="10"/>
  <c r="AM10" i="10" s="1"/>
  <c r="P11" i="10"/>
  <c r="AK11" i="10" s="1"/>
  <c r="U11" i="10"/>
  <c r="AP11" i="10" s="1"/>
  <c r="J11" i="10"/>
  <c r="AE11" i="10" s="1"/>
  <c r="V11" i="10"/>
  <c r="AQ11" i="10" s="1"/>
  <c r="W11" i="10"/>
  <c r="AR11" i="10" s="1"/>
  <c r="S11" i="10"/>
  <c r="AN11" i="10" s="1"/>
  <c r="L11" i="10"/>
  <c r="AG11" i="10" s="1"/>
  <c r="K11" i="10"/>
  <c r="AF11" i="10" s="1"/>
  <c r="Q11" i="10"/>
  <c r="R11" i="10"/>
  <c r="AM11" i="10" s="1"/>
  <c r="I11" i="10"/>
  <c r="AD11" i="10" s="1"/>
  <c r="J12" i="10"/>
  <c r="AE12" i="10" s="1"/>
  <c r="I12" i="10"/>
  <c r="AD12" i="10" s="1"/>
  <c r="K12" i="10"/>
  <c r="AF12" i="10" s="1"/>
  <c r="L12" i="10"/>
  <c r="AG12" i="10" s="1"/>
  <c r="R12" i="10"/>
  <c r="AM12" i="10" s="1"/>
  <c r="U12" i="10"/>
  <c r="AP12" i="10" s="1"/>
  <c r="W12" i="10"/>
  <c r="AR12" i="10" s="1"/>
  <c r="V12" i="10"/>
  <c r="AQ12" i="10" s="1"/>
  <c r="Q12" i="10"/>
  <c r="P12" i="10"/>
  <c r="AK12" i="10" s="1"/>
  <c r="S12" i="10"/>
  <c r="AN12" i="10" s="1"/>
  <c r="J13" i="10"/>
  <c r="AE13" i="10" s="1"/>
  <c r="R13" i="10"/>
  <c r="AM13" i="10" s="1"/>
  <c r="U13" i="10"/>
  <c r="AP13" i="10" s="1"/>
  <c r="L13" i="10"/>
  <c r="AG13" i="10" s="1"/>
  <c r="M13" i="10"/>
  <c r="AH13" i="10" s="1"/>
  <c r="S13" i="10"/>
  <c r="AN13" i="10" s="1"/>
  <c r="W13" i="10"/>
  <c r="AR13" i="10" s="1"/>
  <c r="I13" i="10"/>
  <c r="AD13" i="10" s="1"/>
  <c r="Q13" i="10"/>
  <c r="P13" i="10"/>
  <c r="AK13" i="10" s="1"/>
  <c r="K13" i="10"/>
  <c r="AF13" i="10" s="1"/>
  <c r="V13" i="10"/>
  <c r="AQ13" i="10" s="1"/>
  <c r="T13" i="10"/>
  <c r="AO13" i="10" s="1"/>
  <c r="J14" i="10"/>
  <c r="AE14" i="10" s="1"/>
  <c r="P14" i="10"/>
  <c r="AK14" i="10" s="1"/>
  <c r="V14" i="10"/>
  <c r="AQ14" i="10" s="1"/>
  <c r="W14" i="10"/>
  <c r="AR14" i="10" s="1"/>
  <c r="R14" i="10"/>
  <c r="AM14" i="10" s="1"/>
  <c r="I14" i="10"/>
  <c r="AD14" i="10" s="1"/>
  <c r="Q14" i="10"/>
  <c r="L14" i="10"/>
  <c r="AG14" i="10" s="1"/>
  <c r="K14" i="10"/>
  <c r="AF14" i="10" s="1"/>
  <c r="U14" i="10"/>
  <c r="AP14" i="10" s="1"/>
  <c r="S14" i="10"/>
  <c r="AN14" i="10" s="1"/>
  <c r="J15" i="10"/>
  <c r="AE15" i="10" s="1"/>
  <c r="R15" i="10"/>
  <c r="AM15" i="10" s="1"/>
  <c r="K15" i="10"/>
  <c r="AF15" i="10" s="1"/>
  <c r="S15" i="10"/>
  <c r="AN15" i="10" s="1"/>
  <c r="U15" i="10"/>
  <c r="AP15" i="10" s="1"/>
  <c r="L15" i="10"/>
  <c r="AG15" i="10" s="1"/>
  <c r="P15" i="10"/>
  <c r="AK15" i="10" s="1"/>
  <c r="V15" i="10"/>
  <c r="AQ15" i="10" s="1"/>
  <c r="W15" i="10"/>
  <c r="AR15" i="10" s="1"/>
  <c r="I15" i="10"/>
  <c r="AD15" i="10" s="1"/>
  <c r="Q15" i="10"/>
  <c r="J16" i="10"/>
  <c r="AE16" i="10" s="1"/>
  <c r="W16" i="10"/>
  <c r="AR16" i="10" s="1"/>
  <c r="Q16" i="10"/>
  <c r="K16" i="10"/>
  <c r="AF16" i="10" s="1"/>
  <c r="S16" i="10"/>
  <c r="AN16" i="10" s="1"/>
  <c r="I16" i="10"/>
  <c r="AD16" i="10" s="1"/>
  <c r="O16" i="10" a="1"/>
  <c r="O16" i="10" s="1"/>
  <c r="AJ16" i="10" s="1"/>
  <c r="U16" i="10"/>
  <c r="AP16" i="10" s="1"/>
  <c r="R16" i="10"/>
  <c r="AM16" i="10" s="1"/>
  <c r="P16" i="10"/>
  <c r="AK16" i="10" s="1"/>
  <c r="V16" i="10"/>
  <c r="AQ16" i="10" s="1"/>
  <c r="L16" i="10"/>
  <c r="AG16" i="10" s="1"/>
  <c r="J17" i="10"/>
  <c r="AE17" i="10" s="1"/>
  <c r="U17" i="10"/>
  <c r="AP17" i="10" s="1"/>
  <c r="K17" i="10"/>
  <c r="AF17" i="10" s="1"/>
  <c r="V17" i="10"/>
  <c r="AQ17" i="10" s="1"/>
  <c r="L17" i="10"/>
  <c r="AG17" i="10" s="1"/>
  <c r="I17" i="10"/>
  <c r="AD17" i="10" s="1"/>
  <c r="W17" i="10"/>
  <c r="AR17" i="10" s="1"/>
  <c r="P17" i="10"/>
  <c r="AK17" i="10" s="1"/>
  <c r="Q17" i="10"/>
  <c r="R17" i="10"/>
  <c r="AM17" i="10" s="1"/>
  <c r="O17" i="10" a="1"/>
  <c r="O17" i="10" s="1"/>
  <c r="AJ17" i="10" s="1"/>
  <c r="S17" i="10"/>
  <c r="AN17" i="10" s="1"/>
  <c r="J18" i="10"/>
  <c r="AE18" i="10" s="1"/>
  <c r="L18" i="10"/>
  <c r="AG18" i="10" s="1"/>
  <c r="O18" i="10" a="1"/>
  <c r="O18" i="10" s="1"/>
  <c r="AJ18" i="10" s="1"/>
  <c r="M18" i="10"/>
  <c r="AH18" i="10" s="1"/>
  <c r="P18" i="10"/>
  <c r="AK18" i="10" s="1"/>
  <c r="W18" i="10"/>
  <c r="AR18" i="10" s="1"/>
  <c r="U18" i="10"/>
  <c r="AP18" i="10" s="1"/>
  <c r="I18" i="10"/>
  <c r="AD18" i="10" s="1"/>
  <c r="V18" i="10"/>
  <c r="AQ18" i="10" s="1"/>
  <c r="S18" i="10"/>
  <c r="AN18" i="10" s="1"/>
  <c r="R18" i="10"/>
  <c r="AM18" i="10" s="1"/>
  <c r="K18" i="10"/>
  <c r="AF18" i="10" s="1"/>
  <c r="Q18" i="10"/>
  <c r="W19" i="10"/>
  <c r="AR19" i="10" s="1"/>
  <c r="O19" i="10" a="1"/>
  <c r="O19" i="10" s="1"/>
  <c r="AJ19" i="10" s="1"/>
  <c r="I19" i="10"/>
  <c r="AD19" i="10" s="1"/>
  <c r="Q19" i="10"/>
  <c r="J19" i="10"/>
  <c r="AE19" i="10" s="1"/>
  <c r="V19" i="10"/>
  <c r="AQ19" i="10" s="1"/>
  <c r="P19" i="10"/>
  <c r="AK19" i="10" s="1"/>
  <c r="U19" i="10"/>
  <c r="AP19" i="10" s="1"/>
  <c r="L19" i="10"/>
  <c r="AG19" i="10" s="1"/>
  <c r="R19" i="10"/>
  <c r="AM19" i="10" s="1"/>
  <c r="S19" i="10"/>
  <c r="AN19" i="10" s="1"/>
  <c r="K19" i="10"/>
  <c r="AF19" i="10" s="1"/>
  <c r="O20" i="10" a="1"/>
  <c r="O20" i="10" s="1"/>
  <c r="AJ20" i="10" s="1"/>
  <c r="Q20" i="10"/>
  <c r="U20" i="10"/>
  <c r="AP20" i="10" s="1"/>
  <c r="J20" i="10"/>
  <c r="AE20" i="10" s="1"/>
  <c r="R20" i="10"/>
  <c r="AM20" i="10" s="1"/>
  <c r="V20" i="10"/>
  <c r="AQ20" i="10" s="1"/>
  <c r="S20" i="10"/>
  <c r="AN20" i="10" s="1"/>
  <c r="I20" i="10"/>
  <c r="AD20" i="10" s="1"/>
  <c r="W20" i="10"/>
  <c r="AR20" i="10" s="1"/>
  <c r="P20" i="10"/>
  <c r="AK20" i="10" s="1"/>
  <c r="K20" i="10"/>
  <c r="AF20" i="10" s="1"/>
  <c r="L20" i="10"/>
  <c r="AG20" i="10" s="1"/>
  <c r="R21" i="10"/>
  <c r="AM21" i="10" s="1"/>
  <c r="I21" i="10"/>
  <c r="AD21" i="10" s="1"/>
  <c r="J21" i="10"/>
  <c r="AE21" i="10" s="1"/>
  <c r="K21" i="10"/>
  <c r="AF21" i="10" s="1"/>
  <c r="V21" i="10"/>
  <c r="AQ21" i="10" s="1"/>
  <c r="S21" i="10"/>
  <c r="AN21" i="10" s="1"/>
  <c r="P21" i="10"/>
  <c r="AK21" i="10" s="1"/>
  <c r="Q21" i="10"/>
  <c r="O21" i="10" a="1"/>
  <c r="O21" i="10" s="1"/>
  <c r="AJ21" i="10" s="1"/>
  <c r="W21" i="10"/>
  <c r="AR21" i="10" s="1"/>
  <c r="L21" i="10"/>
  <c r="AG21" i="10" s="1"/>
  <c r="U21" i="10"/>
  <c r="AP21" i="10" s="1"/>
  <c r="U22" i="10"/>
  <c r="AP22" i="10" s="1"/>
  <c r="L22" i="10"/>
  <c r="AG22" i="10" s="1"/>
  <c r="O22" i="10" a="1"/>
  <c r="O22" i="10" s="1"/>
  <c r="AJ22" i="10" s="1"/>
  <c r="I22" i="10"/>
  <c r="AD22" i="10" s="1"/>
  <c r="J22" i="10"/>
  <c r="AE22" i="10" s="1"/>
  <c r="Q22" i="10"/>
  <c r="W22" i="10"/>
  <c r="AR22" i="10" s="1"/>
  <c r="M22" i="10"/>
  <c r="AH22" i="10" s="1"/>
  <c r="V22" i="10"/>
  <c r="AQ22" i="10" s="1"/>
  <c r="R22" i="10"/>
  <c r="AM22" i="10" s="1"/>
  <c r="P22" i="10"/>
  <c r="AK22" i="10" s="1"/>
  <c r="S22" i="10"/>
  <c r="AN22" i="10" s="1"/>
  <c r="K22" i="10"/>
  <c r="AF22" i="10" s="1"/>
  <c r="I23" i="10"/>
  <c r="AD23" i="10" s="1"/>
  <c r="U23" i="10"/>
  <c r="AP23" i="10" s="1"/>
  <c r="O23" i="10" a="1"/>
  <c r="O23" i="10" s="1"/>
  <c r="AJ23" i="10" s="1"/>
  <c r="J23" i="10"/>
  <c r="AE23" i="10" s="1"/>
  <c r="P23" i="10"/>
  <c r="AK23" i="10" s="1"/>
  <c r="V23" i="10"/>
  <c r="AQ23" i="10" s="1"/>
  <c r="Q23" i="10"/>
  <c r="R23" i="10"/>
  <c r="AM23" i="10" s="1"/>
  <c r="S23" i="10"/>
  <c r="AN23" i="10" s="1"/>
  <c r="L23" i="10"/>
  <c r="AG23" i="10" s="1"/>
  <c r="W23" i="10"/>
  <c r="AR23" i="10" s="1"/>
  <c r="K23" i="10"/>
  <c r="AF23" i="10" s="1"/>
  <c r="S24" i="10"/>
  <c r="AN24" i="10" s="1"/>
  <c r="Q24" i="10"/>
  <c r="J24" i="10"/>
  <c r="AE24" i="10" s="1"/>
  <c r="I24" i="10"/>
  <c r="AD24" i="10" s="1"/>
  <c r="L24" i="10"/>
  <c r="AG24" i="10" s="1"/>
  <c r="O24" i="10" a="1"/>
  <c r="O24" i="10" s="1"/>
  <c r="AJ24" i="10" s="1"/>
  <c r="W24" i="10"/>
  <c r="AR24" i="10" s="1"/>
  <c r="U24" i="10"/>
  <c r="AP24" i="10" s="1"/>
  <c r="R24" i="10"/>
  <c r="AM24" i="10" s="1"/>
  <c r="P24" i="10"/>
  <c r="AK24" i="10" s="1"/>
  <c r="V24" i="10"/>
  <c r="AQ24" i="10" s="1"/>
  <c r="K24" i="10"/>
  <c r="AF24" i="10" s="1"/>
  <c r="U25" i="10"/>
  <c r="AP25" i="10" s="1"/>
  <c r="J25" i="10"/>
  <c r="AE25" i="10" s="1"/>
  <c r="W25" i="10"/>
  <c r="AR25" i="10" s="1"/>
  <c r="O25" i="10" a="1"/>
  <c r="O25" i="10" s="1"/>
  <c r="AJ25" i="10" s="1"/>
  <c r="R25" i="10"/>
  <c r="AM25" i="10" s="1"/>
  <c r="L25" i="10"/>
  <c r="AG25" i="10" s="1"/>
  <c r="I25" i="10"/>
  <c r="AD25" i="10" s="1"/>
  <c r="V25" i="10"/>
  <c r="AQ25" i="10" s="1"/>
  <c r="S25" i="10"/>
  <c r="AN25" i="10" s="1"/>
  <c r="Q25" i="10"/>
  <c r="P25" i="10"/>
  <c r="AK25" i="10" s="1"/>
  <c r="K25" i="10"/>
  <c r="AF25" i="10" s="1"/>
  <c r="P26" i="10"/>
  <c r="AK26" i="10" s="1"/>
  <c r="W26" i="10"/>
  <c r="AR26" i="10" s="1"/>
  <c r="Q26" i="10"/>
  <c r="O26" i="10" a="1"/>
  <c r="O26" i="10" s="1"/>
  <c r="AJ26" i="10" s="1"/>
  <c r="L26" i="10"/>
  <c r="AG26" i="10" s="1"/>
  <c r="M26" i="10"/>
  <c r="AH26" i="10" s="1"/>
  <c r="V26" i="10"/>
  <c r="AQ26" i="10" s="1"/>
  <c r="I26" i="10"/>
  <c r="AD26" i="10" s="1"/>
  <c r="S26" i="10"/>
  <c r="AN26" i="10" s="1"/>
  <c r="U26" i="10"/>
  <c r="AP26" i="10" s="1"/>
  <c r="J26" i="10"/>
  <c r="AE26" i="10" s="1"/>
  <c r="R26" i="10"/>
  <c r="AM26" i="10" s="1"/>
  <c r="K26" i="10"/>
  <c r="AF26" i="10" s="1"/>
  <c r="S27" i="10"/>
  <c r="AN27" i="10" s="1"/>
  <c r="U27" i="10"/>
  <c r="AP27" i="10" s="1"/>
  <c r="W27" i="10"/>
  <c r="AR27" i="10" s="1"/>
  <c r="P27" i="10"/>
  <c r="AK27" i="10" s="1"/>
  <c r="I27" i="10"/>
  <c r="AD27" i="10" s="1"/>
  <c r="O27" i="10" a="1"/>
  <c r="O27" i="10" s="1"/>
  <c r="AJ27" i="10" s="1"/>
  <c r="L27" i="10"/>
  <c r="AG27" i="10" s="1"/>
  <c r="Q27" i="10"/>
  <c r="R27" i="10"/>
  <c r="AM27" i="10" s="1"/>
  <c r="V27" i="10"/>
  <c r="AQ27" i="10" s="1"/>
  <c r="J27" i="10"/>
  <c r="AE27" i="10" s="1"/>
  <c r="K27" i="10"/>
  <c r="AF27" i="10" s="1"/>
  <c r="R28" i="10"/>
  <c r="AM28" i="10" s="1"/>
  <c r="L28" i="10"/>
  <c r="AG28" i="10" s="1"/>
  <c r="I28" i="10"/>
  <c r="AD28" i="10" s="1"/>
  <c r="U28" i="10"/>
  <c r="AP28" i="10" s="1"/>
  <c r="O28" i="10" a="1"/>
  <c r="O28" i="10" s="1"/>
  <c r="AJ28" i="10" s="1"/>
  <c r="S28" i="10"/>
  <c r="AN28" i="10" s="1"/>
  <c r="V28" i="10"/>
  <c r="AQ28" i="10" s="1"/>
  <c r="P28" i="10"/>
  <c r="AK28" i="10" s="1"/>
  <c r="W28" i="10"/>
  <c r="AR28" i="10" s="1"/>
  <c r="J28" i="10"/>
  <c r="AE28" i="10" s="1"/>
  <c r="Q28" i="10"/>
  <c r="K28" i="10"/>
  <c r="AF28" i="10" s="1"/>
  <c r="P29" i="10"/>
  <c r="AK29" i="10" s="1"/>
  <c r="L29" i="10"/>
  <c r="AG29" i="10" s="1"/>
  <c r="M29" i="10"/>
  <c r="AH29" i="10" s="1"/>
  <c r="R29" i="10"/>
  <c r="AM29" i="10" s="1"/>
  <c r="W29" i="10"/>
  <c r="AR29" i="10" s="1"/>
  <c r="U29" i="10"/>
  <c r="AP29" i="10" s="1"/>
  <c r="J29" i="10"/>
  <c r="AE29" i="10" s="1"/>
  <c r="S29" i="10"/>
  <c r="AN29" i="10" s="1"/>
  <c r="Q29" i="10"/>
  <c r="I29" i="10"/>
  <c r="AD29" i="10" s="1"/>
  <c r="V29" i="10"/>
  <c r="AQ29" i="10" s="1"/>
  <c r="O29" i="10" a="1"/>
  <c r="O29" i="10" s="1"/>
  <c r="AJ29" i="10" s="1"/>
  <c r="K29" i="10"/>
  <c r="AF29" i="10" s="1"/>
  <c r="U30" i="10"/>
  <c r="AP30" i="10" s="1"/>
  <c r="Q30" i="10"/>
  <c r="R30" i="10"/>
  <c r="AM30" i="10" s="1"/>
  <c r="L30" i="10"/>
  <c r="AG30" i="10" s="1"/>
  <c r="W30" i="10"/>
  <c r="AR30" i="10" s="1"/>
  <c r="J30" i="10"/>
  <c r="AE30" i="10" s="1"/>
  <c r="S30" i="10"/>
  <c r="AN30" i="10" s="1"/>
  <c r="I30" i="10"/>
  <c r="AD30" i="10" s="1"/>
  <c r="P30" i="10"/>
  <c r="AK30" i="10" s="1"/>
  <c r="K30" i="10"/>
  <c r="AF30" i="10" s="1"/>
  <c r="O30" i="10" a="1"/>
  <c r="O30" i="10" s="1"/>
  <c r="AJ30" i="10" s="1"/>
  <c r="V30" i="10"/>
  <c r="AQ30" i="10" s="1"/>
  <c r="I31" i="10"/>
  <c r="AD31" i="10" s="1"/>
  <c r="P31" i="10"/>
  <c r="AK31" i="10" s="1"/>
  <c r="S31" i="10"/>
  <c r="AN31" i="10" s="1"/>
  <c r="L31" i="10"/>
  <c r="AG31" i="10" s="1"/>
  <c r="U31" i="10"/>
  <c r="AP31" i="10" s="1"/>
  <c r="W31" i="10"/>
  <c r="AR31" i="10" s="1"/>
  <c r="Q31" i="10"/>
  <c r="O31" i="10" a="1"/>
  <c r="O31" i="10" s="1"/>
  <c r="AJ31" i="10" s="1"/>
  <c r="K31" i="10"/>
  <c r="AF31" i="10" s="1"/>
  <c r="J31" i="10"/>
  <c r="AE31" i="10" s="1"/>
  <c r="R31" i="10"/>
  <c r="AM31" i="10" s="1"/>
  <c r="V31" i="10"/>
  <c r="AQ31" i="10" s="1"/>
  <c r="S32" i="10"/>
  <c r="AN32" i="10" s="1"/>
  <c r="W32" i="10"/>
  <c r="AR32" i="10" s="1"/>
  <c r="L32" i="10"/>
  <c r="AG32" i="10" s="1"/>
  <c r="P32" i="10"/>
  <c r="AK32" i="10" s="1"/>
  <c r="J32" i="10"/>
  <c r="AE32" i="10" s="1"/>
  <c r="R32" i="10"/>
  <c r="AM32" i="10" s="1"/>
  <c r="I32" i="10"/>
  <c r="AD32" i="10" s="1"/>
  <c r="K32" i="10"/>
  <c r="AF32" i="10" s="1"/>
  <c r="O32" i="10" a="1"/>
  <c r="O32" i="10" s="1"/>
  <c r="AJ32" i="10" s="1"/>
  <c r="U32" i="10"/>
  <c r="AP32" i="10" s="1"/>
  <c r="Q32" i="10"/>
  <c r="V32" i="10"/>
  <c r="AQ32" i="10" s="1"/>
  <c r="R33" i="10"/>
  <c r="AM33" i="10" s="1"/>
  <c r="S33" i="10"/>
  <c r="AN33" i="10" s="1"/>
  <c r="Q33" i="10"/>
  <c r="V33" i="10"/>
  <c r="AQ33" i="10" s="1"/>
  <c r="W33" i="10"/>
  <c r="AR33" i="10" s="1"/>
  <c r="L33" i="10"/>
  <c r="AG33" i="10" s="1"/>
  <c r="O33" i="10" a="1"/>
  <c r="O33" i="10" s="1"/>
  <c r="AJ33" i="10" s="1"/>
  <c r="U33" i="10"/>
  <c r="AP33" i="10" s="1"/>
  <c r="I33" i="10"/>
  <c r="AD33" i="10" s="1"/>
  <c r="J33" i="10"/>
  <c r="AE33" i="10" s="1"/>
  <c r="P33" i="10"/>
  <c r="AK33" i="10" s="1"/>
  <c r="K33" i="10"/>
  <c r="AF33" i="10" s="1"/>
  <c r="Q34" i="10"/>
  <c r="U34" i="10"/>
  <c r="AP34" i="10" s="1"/>
  <c r="M34" i="10"/>
  <c r="AH34" i="10" s="1"/>
  <c r="S34" i="10"/>
  <c r="AN34" i="10" s="1"/>
  <c r="V34" i="10"/>
  <c r="AQ34" i="10" s="1"/>
  <c r="L34" i="10"/>
  <c r="AG34" i="10" s="1"/>
  <c r="O34" i="10" a="1"/>
  <c r="O34" i="10" s="1"/>
  <c r="AJ34" i="10" s="1"/>
  <c r="I34" i="10"/>
  <c r="AD34" i="10" s="1"/>
  <c r="R34" i="10"/>
  <c r="AM34" i="10" s="1"/>
  <c r="J34" i="10"/>
  <c r="AE34" i="10" s="1"/>
  <c r="W34" i="10"/>
  <c r="AR34" i="10" s="1"/>
  <c r="K34" i="10"/>
  <c r="AF34" i="10" s="1"/>
  <c r="P34" i="10"/>
  <c r="AK34" i="10" s="1"/>
  <c r="V35" i="10"/>
  <c r="AQ35" i="10" s="1"/>
  <c r="L35" i="10"/>
  <c r="AG35" i="10" s="1"/>
  <c r="S35" i="10"/>
  <c r="AN35" i="10" s="1"/>
  <c r="Q35" i="10"/>
  <c r="K35" i="10"/>
  <c r="AF35" i="10" s="1"/>
  <c r="W35" i="10"/>
  <c r="AR35" i="10" s="1"/>
  <c r="I35" i="10"/>
  <c r="AD35" i="10" s="1"/>
  <c r="J35" i="10"/>
  <c r="AE35" i="10" s="1"/>
  <c r="U35" i="10"/>
  <c r="AP35" i="10" s="1"/>
  <c r="O35" i="10" a="1"/>
  <c r="O35" i="10" s="1"/>
  <c r="AJ35" i="10" s="1"/>
  <c r="R35" i="10"/>
  <c r="AM35" i="10" s="1"/>
  <c r="P35" i="10"/>
  <c r="AK35" i="10" s="1"/>
  <c r="S36" i="10"/>
  <c r="AN36" i="10" s="1"/>
  <c r="W36" i="10"/>
  <c r="AR36" i="10" s="1"/>
  <c r="P36" i="10"/>
  <c r="AK36" i="10" s="1"/>
  <c r="R36" i="10"/>
  <c r="AM36" i="10" s="1"/>
  <c r="U36" i="10"/>
  <c r="AP36" i="10" s="1"/>
  <c r="O36" i="10" a="1"/>
  <c r="O36" i="10" s="1"/>
  <c r="AJ36" i="10" s="1"/>
  <c r="L36" i="10"/>
  <c r="AG36" i="10" s="1"/>
  <c r="J36" i="10"/>
  <c r="AE36" i="10" s="1"/>
  <c r="I36" i="10"/>
  <c r="AD36" i="10" s="1"/>
  <c r="V36" i="10"/>
  <c r="AQ36" i="10" s="1"/>
  <c r="Q36" i="10"/>
  <c r="K36" i="10"/>
  <c r="AF36" i="10" s="1"/>
  <c r="S37" i="10"/>
  <c r="AN37" i="10" s="1"/>
  <c r="W37" i="10"/>
  <c r="AR37" i="10" s="1"/>
  <c r="K37" i="10"/>
  <c r="AF37" i="10" s="1"/>
  <c r="M37" i="10"/>
  <c r="AH37" i="10" s="1"/>
  <c r="R37" i="10"/>
  <c r="AM37" i="10" s="1"/>
  <c r="U37" i="10"/>
  <c r="AP37" i="10" s="1"/>
  <c r="P37" i="10"/>
  <c r="AK37" i="10" s="1"/>
  <c r="I37" i="10"/>
  <c r="AD37" i="10" s="1"/>
  <c r="V37" i="10"/>
  <c r="AQ37" i="10" s="1"/>
  <c r="L37" i="10"/>
  <c r="AG37" i="10" s="1"/>
  <c r="Q37" i="10"/>
  <c r="O37" i="10" a="1"/>
  <c r="O37" i="10" s="1"/>
  <c r="AJ37" i="10" s="1"/>
  <c r="J37" i="10"/>
  <c r="AE37" i="10" s="1"/>
  <c r="J38" i="10"/>
  <c r="AE38" i="10" s="1"/>
  <c r="R38" i="10"/>
  <c r="AM38" i="10" s="1"/>
  <c r="U38" i="10"/>
  <c r="AP38" i="10" s="1"/>
  <c r="S38" i="10"/>
  <c r="AN38" i="10" s="1"/>
  <c r="W38" i="10"/>
  <c r="AR38" i="10" s="1"/>
  <c r="Q38" i="10"/>
  <c r="V38" i="10"/>
  <c r="AQ38" i="10" s="1"/>
  <c r="I38" i="10"/>
  <c r="AD38" i="10" s="1"/>
  <c r="O38" i="10" a="1"/>
  <c r="O38" i="10" s="1"/>
  <c r="AJ38" i="10" s="1"/>
  <c r="K38" i="10"/>
  <c r="AF38" i="10" s="1"/>
  <c r="P38" i="10"/>
  <c r="AK38" i="10" s="1"/>
  <c r="L38" i="10"/>
  <c r="AG38" i="10" s="1"/>
  <c r="K39" i="10"/>
  <c r="AF39" i="10" s="1"/>
  <c r="J39" i="10"/>
  <c r="AE39" i="10" s="1"/>
  <c r="R39" i="10"/>
  <c r="AM39" i="10" s="1"/>
  <c r="Q39" i="10"/>
  <c r="S39" i="10"/>
  <c r="AN39" i="10" s="1"/>
  <c r="P39" i="10"/>
  <c r="AK39" i="10" s="1"/>
  <c r="O39" i="10" a="1"/>
  <c r="O39" i="10" s="1"/>
  <c r="AJ39" i="10" s="1"/>
  <c r="L39" i="10"/>
  <c r="AG39" i="10" s="1"/>
  <c r="V39" i="10"/>
  <c r="AQ39" i="10" s="1"/>
  <c r="U39" i="10"/>
  <c r="AP39" i="10" s="1"/>
  <c r="W39" i="10"/>
  <c r="AR39" i="10" s="1"/>
  <c r="I39" i="10"/>
  <c r="AD39" i="10" s="1"/>
  <c r="K40" i="10"/>
  <c r="AF40" i="10" s="1"/>
  <c r="S40" i="10"/>
  <c r="AN40" i="10" s="1"/>
  <c r="V40" i="10"/>
  <c r="AQ40" i="10" s="1"/>
  <c r="W40" i="10"/>
  <c r="AR40" i="10" s="1"/>
  <c r="L40" i="10"/>
  <c r="AG40" i="10" s="1"/>
  <c r="U40" i="10"/>
  <c r="AP40" i="10" s="1"/>
  <c r="R40" i="10"/>
  <c r="AM40" i="10" s="1"/>
  <c r="J40" i="10"/>
  <c r="AE40" i="10" s="1"/>
  <c r="O40" i="10" a="1"/>
  <c r="O40" i="10" s="1"/>
  <c r="AJ40" i="10" s="1"/>
  <c r="I40" i="10"/>
  <c r="AD40" i="10" s="1"/>
  <c r="P40" i="10"/>
  <c r="AK40" i="10" s="1"/>
  <c r="Q40" i="10"/>
  <c r="Q41" i="10"/>
  <c r="V41" i="10"/>
  <c r="AQ41" i="10" s="1"/>
  <c r="U41" i="10"/>
  <c r="AP41" i="10" s="1"/>
  <c r="O41" i="10" a="1"/>
  <c r="O41" i="10" s="1"/>
  <c r="AJ41" i="10" s="1"/>
  <c r="J41" i="10"/>
  <c r="AE41" i="10" s="1"/>
  <c r="R41" i="10"/>
  <c r="AM41" i="10" s="1"/>
  <c r="W41" i="10"/>
  <c r="AR41" i="10" s="1"/>
  <c r="L41" i="10"/>
  <c r="AG41" i="10" s="1"/>
  <c r="I41" i="10"/>
  <c r="AD41" i="10" s="1"/>
  <c r="P41" i="10"/>
  <c r="AK41" i="10" s="1"/>
  <c r="S41" i="10"/>
  <c r="AN41" i="10" s="1"/>
  <c r="K41" i="10"/>
  <c r="AF41" i="10" s="1"/>
  <c r="Q42" i="10"/>
  <c r="V42" i="10"/>
  <c r="AQ42" i="10" s="1"/>
  <c r="I42" i="10"/>
  <c r="AD42" i="10" s="1"/>
  <c r="U42" i="10"/>
  <c r="AP42" i="10" s="1"/>
  <c r="R42" i="10"/>
  <c r="AM42" i="10" s="1"/>
  <c r="S42" i="10"/>
  <c r="AN42" i="10" s="1"/>
  <c r="P42" i="10"/>
  <c r="AK42" i="10" s="1"/>
  <c r="J42" i="10"/>
  <c r="AE42" i="10" s="1"/>
  <c r="K42" i="10"/>
  <c r="AF42" i="10" s="1"/>
  <c r="L42" i="10"/>
  <c r="AG42" i="10" s="1"/>
  <c r="O42" i="10" a="1"/>
  <c r="O42" i="10" s="1"/>
  <c r="AJ42" i="10" s="1"/>
  <c r="W42" i="10"/>
  <c r="AR42" i="10" s="1"/>
  <c r="Q43" i="10"/>
  <c r="I43" i="10"/>
  <c r="AD43" i="10" s="1"/>
  <c r="O43" i="10" a="1"/>
  <c r="O43" i="10" s="1"/>
  <c r="AJ43" i="10" s="1"/>
  <c r="S43" i="10"/>
  <c r="AN43" i="10" s="1"/>
  <c r="V43" i="10"/>
  <c r="AQ43" i="10" s="1"/>
  <c r="K43" i="10"/>
  <c r="AF43" i="10" s="1"/>
  <c r="U43" i="10"/>
  <c r="AP43" i="10" s="1"/>
  <c r="L43" i="10"/>
  <c r="AG43" i="10" s="1"/>
  <c r="P43" i="10"/>
  <c r="AK43" i="10" s="1"/>
  <c r="J43" i="10"/>
  <c r="AE43" i="10" s="1"/>
  <c r="R43" i="10"/>
  <c r="AM43" i="10" s="1"/>
  <c r="W43" i="10"/>
  <c r="AR43" i="10" s="1"/>
  <c r="Q44" i="10"/>
  <c r="I44" i="10"/>
  <c r="AD44" i="10" s="1"/>
  <c r="U44" i="10"/>
  <c r="AP44" i="10" s="1"/>
  <c r="S44" i="10"/>
  <c r="AN44" i="10" s="1"/>
  <c r="P44" i="10"/>
  <c r="AK44" i="10" s="1"/>
  <c r="V44" i="10"/>
  <c r="AQ44" i="10" s="1"/>
  <c r="R44" i="10"/>
  <c r="AM44" i="10" s="1"/>
  <c r="L44" i="10"/>
  <c r="AG44" i="10" s="1"/>
  <c r="J44" i="10"/>
  <c r="AE44" i="10" s="1"/>
  <c r="W44" i="10"/>
  <c r="AR44" i="10" s="1"/>
  <c r="K44" i="10"/>
  <c r="AF44" i="10" s="1"/>
  <c r="O44" i="10" a="1"/>
  <c r="O44" i="10" s="1"/>
  <c r="AJ44" i="10" s="1"/>
  <c r="Q45" i="10"/>
  <c r="S45" i="10"/>
  <c r="AN45" i="10" s="1"/>
  <c r="L45" i="10"/>
  <c r="AG45" i="10" s="1"/>
  <c r="R45" i="10"/>
  <c r="AM45" i="10" s="1"/>
  <c r="U45" i="10"/>
  <c r="AP45" i="10" s="1"/>
  <c r="I45" i="10"/>
  <c r="AD45" i="10" s="1"/>
  <c r="O45" i="10" a="1"/>
  <c r="O45" i="10" s="1"/>
  <c r="AJ45" i="10" s="1"/>
  <c r="K45" i="10"/>
  <c r="AF45" i="10" s="1"/>
  <c r="W45" i="10"/>
  <c r="AR45" i="10" s="1"/>
  <c r="V45" i="10"/>
  <c r="AQ45" i="10" s="1"/>
  <c r="J45" i="10"/>
  <c r="AE45" i="10" s="1"/>
  <c r="P45" i="10"/>
  <c r="AK45" i="10" s="1"/>
  <c r="Q46" i="10"/>
  <c r="K46" i="10"/>
  <c r="AF46" i="10" s="1"/>
  <c r="W46" i="10"/>
  <c r="AR46" i="10" s="1"/>
  <c r="U46" i="10"/>
  <c r="AP46" i="10" s="1"/>
  <c r="O46" i="10" a="1"/>
  <c r="O46" i="10" s="1"/>
  <c r="AJ46" i="10" s="1"/>
  <c r="R46" i="10"/>
  <c r="AM46" i="10" s="1"/>
  <c r="J46" i="10"/>
  <c r="AE46" i="10" s="1"/>
  <c r="S46" i="10"/>
  <c r="AN46" i="10" s="1"/>
  <c r="I46" i="10"/>
  <c r="AD46" i="10" s="1"/>
  <c r="V46" i="10"/>
  <c r="AQ46" i="10" s="1"/>
  <c r="P46" i="10"/>
  <c r="AK46" i="10" s="1"/>
  <c r="L46" i="10"/>
  <c r="AG46" i="10" s="1"/>
  <c r="Q47" i="10"/>
  <c r="U47" i="10"/>
  <c r="AP47" i="10" s="1"/>
  <c r="R47" i="10"/>
  <c r="AM47" i="10" s="1"/>
  <c r="V47" i="10"/>
  <c r="AQ47" i="10" s="1"/>
  <c r="P47" i="10"/>
  <c r="AK47" i="10" s="1"/>
  <c r="I47" i="10"/>
  <c r="AD47" i="10" s="1"/>
  <c r="S47" i="10"/>
  <c r="AN47" i="10" s="1"/>
  <c r="L47" i="10"/>
  <c r="AG47" i="10" s="1"/>
  <c r="O47" i="10" a="1"/>
  <c r="O47" i="10" s="1"/>
  <c r="AJ47" i="10" s="1"/>
  <c r="K47" i="10"/>
  <c r="AF47" i="10" s="1"/>
  <c r="J47" i="10"/>
  <c r="AE47" i="10" s="1"/>
  <c r="W47" i="10"/>
  <c r="AR47" i="10" s="1"/>
  <c r="V48" i="10"/>
  <c r="AQ48" i="10" s="1"/>
  <c r="O48" i="10" a="1"/>
  <c r="O48" i="10" s="1"/>
  <c r="AJ48" i="10" s="1"/>
  <c r="I48" i="10"/>
  <c r="AD48" i="10" s="1"/>
  <c r="P48" i="10"/>
  <c r="AK48" i="10" s="1"/>
  <c r="L48" i="10"/>
  <c r="AG48" i="10" s="1"/>
  <c r="J48" i="10"/>
  <c r="AE48" i="10" s="1"/>
  <c r="S48" i="10"/>
  <c r="AN48" i="10" s="1"/>
  <c r="K48" i="10"/>
  <c r="AF48" i="10" s="1"/>
  <c r="U48" i="10"/>
  <c r="AP48" i="10" s="1"/>
  <c r="Q48" i="10"/>
  <c r="R48" i="10"/>
  <c r="AM48" i="10" s="1"/>
  <c r="W48" i="10"/>
  <c r="AR48" i="10" s="1"/>
  <c r="Q49" i="10"/>
  <c r="P49" i="10"/>
  <c r="AK49" i="10" s="1"/>
  <c r="O49" i="10" a="1"/>
  <c r="O49" i="10" s="1"/>
  <c r="AJ49" i="10" s="1"/>
  <c r="K49" i="10"/>
  <c r="AF49" i="10" s="1"/>
  <c r="L49" i="10"/>
  <c r="AG49" i="10" s="1"/>
  <c r="I49" i="10"/>
  <c r="AD49" i="10" s="1"/>
  <c r="R49" i="10"/>
  <c r="AM49" i="10" s="1"/>
  <c r="W49" i="10"/>
  <c r="AR49" i="10" s="1"/>
  <c r="U49" i="10"/>
  <c r="AP49" i="10" s="1"/>
  <c r="S49" i="10"/>
  <c r="AN49" i="10" s="1"/>
  <c r="J49" i="10"/>
  <c r="AE49" i="10" s="1"/>
  <c r="V49" i="10"/>
  <c r="AQ49" i="10" s="1"/>
  <c r="Q50" i="10"/>
  <c r="U50" i="10"/>
  <c r="AP50" i="10" s="1"/>
  <c r="R50" i="10"/>
  <c r="AM50" i="10" s="1"/>
  <c r="S50" i="10"/>
  <c r="AN50" i="10" s="1"/>
  <c r="L50" i="10"/>
  <c r="AG50" i="10" s="1"/>
  <c r="J50" i="10"/>
  <c r="AE50" i="10" s="1"/>
  <c r="I50" i="10"/>
  <c r="AD50" i="10" s="1"/>
  <c r="O50" i="10" a="1"/>
  <c r="O50" i="10" s="1"/>
  <c r="AJ50" i="10" s="1"/>
  <c r="W50" i="10"/>
  <c r="AR50" i="10" s="1"/>
  <c r="K50" i="10"/>
  <c r="AF50" i="10" s="1"/>
  <c r="P50" i="10"/>
  <c r="AK50" i="10" s="1"/>
  <c r="V50" i="10"/>
  <c r="AQ50" i="10" s="1"/>
  <c r="Q51" i="10"/>
  <c r="V51" i="10"/>
  <c r="AQ51" i="10" s="1"/>
  <c r="L51" i="10"/>
  <c r="AG51" i="10" s="1"/>
  <c r="I51" i="10"/>
  <c r="AD51" i="10" s="1"/>
  <c r="J51" i="10"/>
  <c r="AE51" i="10" s="1"/>
  <c r="U51" i="10"/>
  <c r="AP51" i="10" s="1"/>
  <c r="S51" i="10"/>
  <c r="AN51" i="10" s="1"/>
  <c r="K51" i="10"/>
  <c r="AF51" i="10" s="1"/>
  <c r="W51" i="10"/>
  <c r="AR51" i="10" s="1"/>
  <c r="R51" i="10"/>
  <c r="AM51" i="10" s="1"/>
  <c r="P51" i="10"/>
  <c r="AK51" i="10" s="1"/>
  <c r="O51" i="10" a="1"/>
  <c r="O51" i="10" s="1"/>
  <c r="AJ51" i="10" s="1"/>
  <c r="Q52" i="10"/>
  <c r="L52" i="10"/>
  <c r="AG52" i="10" s="1"/>
  <c r="J52" i="10"/>
  <c r="AE52" i="10" s="1"/>
  <c r="U52" i="10"/>
  <c r="AP52" i="10" s="1"/>
  <c r="V52" i="10"/>
  <c r="AQ52" i="10" s="1"/>
  <c r="R52" i="10"/>
  <c r="AM52" i="10" s="1"/>
  <c r="K52" i="10"/>
  <c r="AF52" i="10" s="1"/>
  <c r="P52" i="10"/>
  <c r="AK52" i="10" s="1"/>
  <c r="I52" i="10"/>
  <c r="AD52" i="10" s="1"/>
  <c r="W52" i="10"/>
  <c r="AR52" i="10" s="1"/>
  <c r="O52" i="10" a="1"/>
  <c r="O52" i="10" s="1"/>
  <c r="AJ52" i="10" s="1"/>
  <c r="S52" i="10"/>
  <c r="AN52" i="10" s="1"/>
  <c r="Q53" i="10"/>
  <c r="O53" i="10" a="1"/>
  <c r="O53" i="10" s="1"/>
  <c r="AJ53" i="10" s="1"/>
  <c r="V53" i="10"/>
  <c r="AQ53" i="10" s="1"/>
  <c r="U53" i="10"/>
  <c r="AP53" i="10" s="1"/>
  <c r="R53" i="10"/>
  <c r="AM53" i="10" s="1"/>
  <c r="S53" i="10"/>
  <c r="AN53" i="10" s="1"/>
  <c r="P53" i="10"/>
  <c r="AK53" i="10" s="1"/>
  <c r="I53" i="10"/>
  <c r="AD53" i="10" s="1"/>
  <c r="W53" i="10"/>
  <c r="AR53" i="10" s="1"/>
  <c r="J53" i="10"/>
  <c r="AE53" i="10" s="1"/>
  <c r="K53" i="10"/>
  <c r="AF53" i="10" s="1"/>
  <c r="L53" i="10"/>
  <c r="AG53" i="10" s="1"/>
  <c r="O54" i="10" a="1"/>
  <c r="O54" i="10" s="1"/>
  <c r="AJ54" i="10" s="1"/>
  <c r="S54" i="10"/>
  <c r="AN54" i="10" s="1"/>
  <c r="I54" i="10"/>
  <c r="AD54" i="10" s="1"/>
  <c r="V54" i="10"/>
  <c r="AQ54" i="10" s="1"/>
  <c r="R54" i="10"/>
  <c r="AM54" i="10" s="1"/>
  <c r="P54" i="10"/>
  <c r="AK54" i="10" s="1"/>
  <c r="W54" i="10"/>
  <c r="AR54" i="10" s="1"/>
  <c r="K54" i="10"/>
  <c r="AF54" i="10" s="1"/>
  <c r="J54" i="10"/>
  <c r="AE54" i="10" s="1"/>
  <c r="Q54" i="10"/>
  <c r="U54" i="10"/>
  <c r="AP54" i="10" s="1"/>
  <c r="L54" i="10"/>
  <c r="AG54" i="10" s="1"/>
  <c r="S55" i="10"/>
  <c r="AN55" i="10" s="1"/>
  <c r="U55" i="10"/>
  <c r="AP55" i="10" s="1"/>
  <c r="O55" i="10" a="1"/>
  <c r="O55" i="10" s="1"/>
  <c r="AJ55" i="10" s="1"/>
  <c r="K55" i="10"/>
  <c r="AF55" i="10" s="1"/>
  <c r="I55" i="10"/>
  <c r="AD55" i="10" s="1"/>
  <c r="Q55" i="10"/>
  <c r="J55" i="10"/>
  <c r="AE55" i="10" s="1"/>
  <c r="P55" i="10"/>
  <c r="AK55" i="10" s="1"/>
  <c r="V55" i="10"/>
  <c r="AQ55" i="10" s="1"/>
  <c r="W55" i="10"/>
  <c r="AR55" i="10" s="1"/>
  <c r="R55" i="10"/>
  <c r="AM55" i="10" s="1"/>
  <c r="L55" i="10"/>
  <c r="AG55" i="10" s="1"/>
  <c r="W56" i="10"/>
  <c r="AR56" i="10" s="1"/>
  <c r="S56" i="10"/>
  <c r="AN56" i="10" s="1"/>
  <c r="R56" i="10"/>
  <c r="AM56" i="10" s="1"/>
  <c r="O56" i="10" a="1"/>
  <c r="O56" i="10" s="1"/>
  <c r="AJ56" i="10" s="1"/>
  <c r="K56" i="10"/>
  <c r="AF56" i="10" s="1"/>
  <c r="L56" i="10"/>
  <c r="AG56" i="10" s="1"/>
  <c r="P56" i="10"/>
  <c r="AK56" i="10" s="1"/>
  <c r="J56" i="10"/>
  <c r="AE56" i="10" s="1"/>
  <c r="V56" i="10"/>
  <c r="AQ56" i="10" s="1"/>
  <c r="Q56" i="10"/>
  <c r="U56" i="10"/>
  <c r="AP56" i="10" s="1"/>
  <c r="I56" i="10"/>
  <c r="AD56" i="10" s="1"/>
  <c r="W57" i="10"/>
  <c r="AR57" i="10" s="1"/>
  <c r="K57" i="10"/>
  <c r="AF57" i="10" s="1"/>
  <c r="O57" i="10" a="1"/>
  <c r="O57" i="10" s="1"/>
  <c r="AJ57" i="10" s="1"/>
  <c r="S57" i="10"/>
  <c r="AN57" i="10" s="1"/>
  <c r="R57" i="10"/>
  <c r="AM57" i="10" s="1"/>
  <c r="V57" i="10"/>
  <c r="AQ57" i="10" s="1"/>
  <c r="Q57" i="10"/>
  <c r="J57" i="10"/>
  <c r="AE57" i="10" s="1"/>
  <c r="L57" i="10"/>
  <c r="AG57" i="10" s="1"/>
  <c r="P57" i="10"/>
  <c r="AK57" i="10" s="1"/>
  <c r="I57" i="10"/>
  <c r="AD57" i="10" s="1"/>
  <c r="U57" i="10"/>
  <c r="AP57" i="10" s="1"/>
  <c r="S58" i="10"/>
  <c r="AN58" i="10" s="1"/>
  <c r="J58" i="10"/>
  <c r="AE58" i="10" s="1"/>
  <c r="O58" i="10" a="1"/>
  <c r="O58" i="10" s="1"/>
  <c r="AJ58" i="10" s="1"/>
  <c r="V58" i="10"/>
  <c r="AQ58" i="10" s="1"/>
  <c r="I58" i="10"/>
  <c r="AD58" i="10" s="1"/>
  <c r="W58" i="10"/>
  <c r="AR58" i="10" s="1"/>
  <c r="R58" i="10"/>
  <c r="AM58" i="10" s="1"/>
  <c r="P58" i="10"/>
  <c r="AK58" i="10" s="1"/>
  <c r="L58" i="10"/>
  <c r="AG58" i="10" s="1"/>
  <c r="Q58" i="10"/>
  <c r="U58" i="10"/>
  <c r="AP58" i="10" s="1"/>
  <c r="K58" i="10"/>
  <c r="AF58" i="10" s="1"/>
  <c r="I59" i="10"/>
  <c r="AD59" i="10" s="1"/>
  <c r="V59" i="10"/>
  <c r="AQ59" i="10" s="1"/>
  <c r="R59" i="10"/>
  <c r="AM59" i="10" s="1"/>
  <c r="O59" i="10" a="1"/>
  <c r="O59" i="10" s="1"/>
  <c r="AJ59" i="10" s="1"/>
  <c r="J59" i="10"/>
  <c r="AE59" i="10" s="1"/>
  <c r="P59" i="10"/>
  <c r="AK59" i="10" s="1"/>
  <c r="W59" i="10"/>
  <c r="AR59" i="10" s="1"/>
  <c r="L59" i="10"/>
  <c r="AG59" i="10" s="1"/>
  <c r="K59" i="10"/>
  <c r="AF59" i="10" s="1"/>
  <c r="S59" i="10"/>
  <c r="AN59" i="10" s="1"/>
  <c r="U59" i="10"/>
  <c r="AP59" i="10" s="1"/>
  <c r="Q59" i="10"/>
  <c r="P60" i="10"/>
  <c r="AK60" i="10" s="1"/>
  <c r="R60" i="10"/>
  <c r="AM60" i="10" s="1"/>
  <c r="Q60" i="10"/>
  <c r="J60" i="10"/>
  <c r="AE60" i="10" s="1"/>
  <c r="W60" i="10"/>
  <c r="AR60" i="10" s="1"/>
  <c r="V60" i="10"/>
  <c r="AQ60" i="10" s="1"/>
  <c r="K60" i="10"/>
  <c r="AF60" i="10" s="1"/>
  <c r="I60" i="10"/>
  <c r="AD60" i="10" s="1"/>
  <c r="U60" i="10"/>
  <c r="AP60" i="10" s="1"/>
  <c r="L60" i="10"/>
  <c r="AG60" i="10" s="1"/>
  <c r="S60" i="10"/>
  <c r="AN60" i="10" s="1"/>
  <c r="O60" i="10" a="1"/>
  <c r="O60" i="10" s="1"/>
  <c r="AJ60" i="10" s="1"/>
  <c r="P61" i="10"/>
  <c r="AK61" i="10" s="1"/>
  <c r="J61" i="10"/>
  <c r="AE61" i="10" s="1"/>
  <c r="K61" i="10"/>
  <c r="AF61" i="10" s="1"/>
  <c r="U61" i="10"/>
  <c r="AP61" i="10" s="1"/>
  <c r="S61" i="10"/>
  <c r="AN61" i="10" s="1"/>
  <c r="Q61" i="10"/>
  <c r="O61" i="10" a="1"/>
  <c r="O61" i="10" s="1"/>
  <c r="AJ61" i="10" s="1"/>
  <c r="L61" i="10"/>
  <c r="AG61" i="10" s="1"/>
  <c r="R61" i="10"/>
  <c r="AM61" i="10" s="1"/>
  <c r="V61" i="10"/>
  <c r="AQ61" i="10" s="1"/>
  <c r="I61" i="10"/>
  <c r="AD61" i="10" s="1"/>
  <c r="W61" i="10"/>
  <c r="AR61" i="10" s="1"/>
  <c r="J62" i="10"/>
  <c r="AE62" i="10" s="1"/>
  <c r="Q62" i="10"/>
  <c r="L62" i="10"/>
  <c r="AG62" i="10" s="1"/>
  <c r="W62" i="10"/>
  <c r="AR62" i="10" s="1"/>
  <c r="P62" i="10"/>
  <c r="AK62" i="10" s="1"/>
  <c r="I62" i="10"/>
  <c r="AD62" i="10" s="1"/>
  <c r="V62" i="10"/>
  <c r="AQ62" i="10" s="1"/>
  <c r="S62" i="10"/>
  <c r="AN62" i="10" s="1"/>
  <c r="K62" i="10"/>
  <c r="AF62" i="10" s="1"/>
  <c r="O62" i="10" a="1"/>
  <c r="O62" i="10" s="1"/>
  <c r="AJ62" i="10" s="1"/>
  <c r="R62" i="10"/>
  <c r="AM62" i="10" s="1"/>
  <c r="U62" i="10"/>
  <c r="AP62" i="10" s="1"/>
  <c r="W63" i="10"/>
  <c r="AR63" i="10" s="1"/>
  <c r="S63" i="10"/>
  <c r="AN63" i="10" s="1"/>
  <c r="V63" i="10"/>
  <c r="AQ63" i="10" s="1"/>
  <c r="R63" i="10"/>
  <c r="AM63" i="10" s="1"/>
  <c r="P63" i="10"/>
  <c r="AK63" i="10" s="1"/>
  <c r="U63" i="10"/>
  <c r="AP63" i="10" s="1"/>
  <c r="O63" i="10" a="1"/>
  <c r="O63" i="10" s="1"/>
  <c r="AJ63" i="10" s="1"/>
  <c r="I63" i="10"/>
  <c r="AD63" i="10" s="1"/>
  <c r="J63" i="10"/>
  <c r="AE63" i="10" s="1"/>
  <c r="L63" i="10"/>
  <c r="AG63" i="10" s="1"/>
  <c r="K63" i="10"/>
  <c r="AF63" i="10" s="1"/>
  <c r="Q63" i="10"/>
  <c r="P64" i="10"/>
  <c r="AK64" i="10" s="1"/>
  <c r="R64" i="10"/>
  <c r="AM64" i="10" s="1"/>
  <c r="V64" i="10"/>
  <c r="AQ64" i="10" s="1"/>
  <c r="K64" i="10"/>
  <c r="AF64" i="10" s="1"/>
  <c r="W64" i="10"/>
  <c r="AR64" i="10" s="1"/>
  <c r="L64" i="10"/>
  <c r="AG64" i="10" s="1"/>
  <c r="I64" i="10"/>
  <c r="AD64" i="10" s="1"/>
  <c r="J64" i="10"/>
  <c r="AE64" i="10" s="1"/>
  <c r="O64" i="10" a="1"/>
  <c r="O64" i="10" s="1"/>
  <c r="AJ64" i="10" s="1"/>
  <c r="U64" i="10"/>
  <c r="AP64" i="10" s="1"/>
  <c r="S64" i="10"/>
  <c r="AN64" i="10" s="1"/>
  <c r="Q64" i="10"/>
  <c r="K65" i="10"/>
  <c r="AF65" i="10" s="1"/>
  <c r="S65" i="10"/>
  <c r="AN65" i="10" s="1"/>
  <c r="I65" i="10"/>
  <c r="AD65" i="10" s="1"/>
  <c r="P65" i="10"/>
  <c r="AK65" i="10" s="1"/>
  <c r="L65" i="10"/>
  <c r="AG65" i="10" s="1"/>
  <c r="W65" i="10"/>
  <c r="AR65" i="10" s="1"/>
  <c r="V65" i="10"/>
  <c r="AQ65" i="10" s="1"/>
  <c r="J65" i="10"/>
  <c r="AE65" i="10" s="1"/>
  <c r="R65" i="10"/>
  <c r="AM65" i="10" s="1"/>
  <c r="U65" i="10"/>
  <c r="AP65" i="10" s="1"/>
  <c r="O65" i="10" a="1"/>
  <c r="O65" i="10" s="1"/>
  <c r="AJ65" i="10" s="1"/>
  <c r="Q65" i="10"/>
  <c r="I66" i="10"/>
  <c r="AD66" i="10" s="1"/>
  <c r="U66" i="10"/>
  <c r="AP66" i="10" s="1"/>
  <c r="P66" i="10"/>
  <c r="AK66" i="10" s="1"/>
  <c r="R66" i="10"/>
  <c r="AM66" i="10" s="1"/>
  <c r="W66" i="10"/>
  <c r="AR66" i="10" s="1"/>
  <c r="L66" i="10"/>
  <c r="AG66" i="10" s="1"/>
  <c r="O66" i="10" a="1"/>
  <c r="O66" i="10" s="1"/>
  <c r="AJ66" i="10" s="1"/>
  <c r="V66" i="10"/>
  <c r="AQ66" i="10" s="1"/>
  <c r="J66" i="10"/>
  <c r="AE66" i="10" s="1"/>
  <c r="K66" i="10"/>
  <c r="AF66" i="10" s="1"/>
  <c r="Q66" i="10"/>
  <c r="S66" i="10"/>
  <c r="AN66" i="10" s="1"/>
  <c r="R67" i="10"/>
  <c r="AM67" i="10" s="1"/>
  <c r="V67" i="10"/>
  <c r="AQ67" i="10" s="1"/>
  <c r="J67" i="10"/>
  <c r="AE67" i="10" s="1"/>
  <c r="S67" i="10"/>
  <c r="AN67" i="10" s="1"/>
  <c r="O67" i="10" a="1"/>
  <c r="O67" i="10" s="1"/>
  <c r="AJ67" i="10" s="1"/>
  <c r="P67" i="10"/>
  <c r="AK67" i="10" s="1"/>
  <c r="I67" i="10"/>
  <c r="AD67" i="10" s="1"/>
  <c r="U67" i="10"/>
  <c r="AP67" i="10" s="1"/>
  <c r="K67" i="10"/>
  <c r="AF67" i="10" s="1"/>
  <c r="Q67" i="10"/>
  <c r="W67" i="10"/>
  <c r="AR67" i="10" s="1"/>
  <c r="L67" i="10"/>
  <c r="AG67" i="10" s="1"/>
  <c r="O68" i="10" a="1"/>
  <c r="O68" i="10" s="1"/>
  <c r="AJ68" i="10" s="1"/>
  <c r="I68" i="10"/>
  <c r="AD68" i="10" s="1"/>
  <c r="P68" i="10"/>
  <c r="AK68" i="10" s="1"/>
  <c r="U68" i="10"/>
  <c r="AP68" i="10" s="1"/>
  <c r="J68" i="10"/>
  <c r="AE68" i="10" s="1"/>
  <c r="S68" i="10"/>
  <c r="AN68" i="10" s="1"/>
  <c r="R68" i="10"/>
  <c r="AM68" i="10" s="1"/>
  <c r="K68" i="10"/>
  <c r="AF68" i="10" s="1"/>
  <c r="V68" i="10"/>
  <c r="AQ68" i="10" s="1"/>
  <c r="Q68" i="10"/>
  <c r="W68" i="10"/>
  <c r="AR68" i="10" s="1"/>
  <c r="L68" i="10"/>
  <c r="AG68" i="10" s="1"/>
  <c r="J69" i="10"/>
  <c r="AE69" i="10" s="1"/>
  <c r="S69" i="10"/>
  <c r="AN69" i="10" s="1"/>
  <c r="O69" i="10" a="1"/>
  <c r="O69" i="10" s="1"/>
  <c r="AJ69" i="10" s="1"/>
  <c r="R69" i="10"/>
  <c r="AM69" i="10" s="1"/>
  <c r="U69" i="10"/>
  <c r="AP69" i="10" s="1"/>
  <c r="P69" i="10"/>
  <c r="AK69" i="10" s="1"/>
  <c r="W69" i="10"/>
  <c r="AR69" i="10" s="1"/>
  <c r="V69" i="10"/>
  <c r="AQ69" i="10" s="1"/>
  <c r="K69" i="10"/>
  <c r="AF69" i="10" s="1"/>
  <c r="Q69" i="10"/>
  <c r="L69" i="10"/>
  <c r="AG69" i="10" s="1"/>
  <c r="I69" i="10"/>
  <c r="AD69" i="10" s="1"/>
  <c r="J70" i="10"/>
  <c r="AE70" i="10" s="1"/>
  <c r="L70" i="10"/>
  <c r="AG70" i="10" s="1"/>
  <c r="Q70" i="10"/>
  <c r="W70" i="10"/>
  <c r="AR70" i="10" s="1"/>
  <c r="R70" i="10"/>
  <c r="AM70" i="10" s="1"/>
  <c r="S70" i="10"/>
  <c r="AN70" i="10" s="1"/>
  <c r="K70" i="10"/>
  <c r="AF70" i="10" s="1"/>
  <c r="V70" i="10"/>
  <c r="AQ70" i="10" s="1"/>
  <c r="P70" i="10"/>
  <c r="AK70" i="10" s="1"/>
  <c r="U70" i="10"/>
  <c r="AP70" i="10" s="1"/>
  <c r="O70" i="10" a="1"/>
  <c r="O70" i="10" s="1"/>
  <c r="AJ70" i="10" s="1"/>
  <c r="I70" i="10"/>
  <c r="AD70" i="10" s="1"/>
  <c r="P71" i="10"/>
  <c r="AK71" i="10" s="1"/>
  <c r="J71" i="10"/>
  <c r="AE71" i="10" s="1"/>
  <c r="O71" i="10" a="1"/>
  <c r="O71" i="10" s="1"/>
  <c r="AJ71" i="10" s="1"/>
  <c r="W71" i="10"/>
  <c r="AR71" i="10" s="1"/>
  <c r="I71" i="10"/>
  <c r="AD71" i="10" s="1"/>
  <c r="K71" i="10"/>
  <c r="AF71" i="10" s="1"/>
  <c r="V71" i="10"/>
  <c r="AQ71" i="10" s="1"/>
  <c r="Q71" i="10"/>
  <c r="S71" i="10"/>
  <c r="AN71" i="10" s="1"/>
  <c r="R71" i="10"/>
  <c r="AM71" i="10" s="1"/>
  <c r="U71" i="10"/>
  <c r="AP71" i="10" s="1"/>
  <c r="L71" i="10"/>
  <c r="AG71" i="10" s="1"/>
  <c r="Q72" i="10"/>
  <c r="K72" i="10"/>
  <c r="AF72" i="10" s="1"/>
  <c r="V72" i="10"/>
  <c r="AQ72" i="10" s="1"/>
  <c r="R72" i="10"/>
  <c r="AM72" i="10" s="1"/>
  <c r="I72" i="10"/>
  <c r="AD72" i="10" s="1"/>
  <c r="S72" i="10"/>
  <c r="AN72" i="10" s="1"/>
  <c r="J72" i="10"/>
  <c r="AE72" i="10" s="1"/>
  <c r="W72" i="10"/>
  <c r="AR72" i="10" s="1"/>
  <c r="U72" i="10"/>
  <c r="AP72" i="10" s="1"/>
  <c r="P72" i="10"/>
  <c r="AK72" i="10" s="1"/>
  <c r="L72" i="10"/>
  <c r="AG72" i="10" s="1"/>
  <c r="O72" i="10" a="1"/>
  <c r="O72" i="10" s="1"/>
  <c r="AJ72" i="10" s="1"/>
  <c r="S73" i="10"/>
  <c r="AN73" i="10" s="1"/>
  <c r="U73" i="10"/>
  <c r="AP73" i="10" s="1"/>
  <c r="V73" i="10"/>
  <c r="AQ73" i="10" s="1"/>
  <c r="W73" i="10"/>
  <c r="AR73" i="10" s="1"/>
  <c r="P73" i="10"/>
  <c r="AK73" i="10" s="1"/>
  <c r="L73" i="10"/>
  <c r="AG73" i="10" s="1"/>
  <c r="R73" i="10"/>
  <c r="AM73" i="10" s="1"/>
  <c r="K73" i="10"/>
  <c r="AF73" i="10" s="1"/>
  <c r="I73" i="10"/>
  <c r="AD73" i="10" s="1"/>
  <c r="O73" i="10" a="1"/>
  <c r="O73" i="10" s="1"/>
  <c r="AJ73" i="10" s="1"/>
  <c r="Q73" i="10"/>
  <c r="J73" i="10"/>
  <c r="AE73" i="10" s="1"/>
  <c r="K74" i="10"/>
  <c r="AF74" i="10" s="1"/>
  <c r="L74" i="10"/>
  <c r="AG74" i="10" s="1"/>
  <c r="P74" i="10"/>
  <c r="AK74" i="10" s="1"/>
  <c r="V74" i="10"/>
  <c r="AQ74" i="10" s="1"/>
  <c r="W74" i="10"/>
  <c r="AR74" i="10" s="1"/>
  <c r="I74" i="10"/>
  <c r="AD74" i="10" s="1"/>
  <c r="U74" i="10"/>
  <c r="AP74" i="10" s="1"/>
  <c r="O74" i="10" a="1"/>
  <c r="O74" i="10" s="1"/>
  <c r="AJ74" i="10" s="1"/>
  <c r="R74" i="10"/>
  <c r="AM74" i="10" s="1"/>
  <c r="S74" i="10"/>
  <c r="AN74" i="10" s="1"/>
  <c r="J74" i="10"/>
  <c r="AE74" i="10" s="1"/>
  <c r="Q74" i="10"/>
  <c r="L75" i="10"/>
  <c r="AG75" i="10" s="1"/>
  <c r="K75" i="10"/>
  <c r="AF75" i="10" s="1"/>
  <c r="R75" i="10"/>
  <c r="AM75" i="10" s="1"/>
  <c r="O75" i="10" a="1"/>
  <c r="O75" i="10" s="1"/>
  <c r="AJ75" i="10" s="1"/>
  <c r="V75" i="10"/>
  <c r="AQ75" i="10" s="1"/>
  <c r="Q75" i="10"/>
  <c r="W75" i="10"/>
  <c r="AR75" i="10" s="1"/>
  <c r="S75" i="10"/>
  <c r="AN75" i="10" s="1"/>
  <c r="I75" i="10"/>
  <c r="AD75" i="10" s="1"/>
  <c r="U75" i="10"/>
  <c r="AP75" i="10" s="1"/>
  <c r="P75" i="10"/>
  <c r="AK75" i="10" s="1"/>
  <c r="J75" i="10"/>
  <c r="AE75" i="10" s="1"/>
  <c r="K76" i="10"/>
  <c r="AF76" i="10" s="1"/>
  <c r="L76" i="10"/>
  <c r="AG76" i="10" s="1"/>
  <c r="J76" i="10"/>
  <c r="AE76" i="10" s="1"/>
  <c r="W76" i="10"/>
  <c r="AR76" i="10" s="1"/>
  <c r="P76" i="10"/>
  <c r="AK76" i="10" s="1"/>
  <c r="R76" i="10"/>
  <c r="AM76" i="10" s="1"/>
  <c r="S76" i="10"/>
  <c r="AN76" i="10" s="1"/>
  <c r="V76" i="10"/>
  <c r="AQ76" i="10" s="1"/>
  <c r="Q76" i="10"/>
  <c r="I76" i="10"/>
  <c r="AD76" i="10" s="1"/>
  <c r="O76" i="10" a="1"/>
  <c r="O76" i="10" s="1"/>
  <c r="AJ76" i="10" s="1"/>
  <c r="U76" i="10"/>
  <c r="AP76" i="10" s="1"/>
  <c r="L77" i="10"/>
  <c r="AG77" i="10" s="1"/>
  <c r="Q77" i="10"/>
  <c r="J77" i="10"/>
  <c r="AE77" i="10" s="1"/>
  <c r="K77" i="10"/>
  <c r="AF77" i="10" s="1"/>
  <c r="V77" i="10"/>
  <c r="AQ77" i="10" s="1"/>
  <c r="R77" i="10"/>
  <c r="AM77" i="10" s="1"/>
  <c r="I77" i="10"/>
  <c r="AD77" i="10" s="1"/>
  <c r="S77" i="10"/>
  <c r="AN77" i="10" s="1"/>
  <c r="W77" i="10"/>
  <c r="AR77" i="10" s="1"/>
  <c r="U77" i="10"/>
  <c r="AP77" i="10" s="1"/>
  <c r="O77" i="10" a="1"/>
  <c r="O77" i="10" s="1"/>
  <c r="AJ77" i="10" s="1"/>
  <c r="P77" i="10"/>
  <c r="AK77" i="10" s="1"/>
  <c r="L78" i="10"/>
  <c r="AG78" i="10" s="1"/>
  <c r="O78" i="10" a="1"/>
  <c r="O78" i="10" s="1"/>
  <c r="AJ78" i="10" s="1"/>
  <c r="Q78" i="10"/>
  <c r="U78" i="10"/>
  <c r="AP78" i="10" s="1"/>
  <c r="W78" i="10"/>
  <c r="AR78" i="10" s="1"/>
  <c r="I78" i="10"/>
  <c r="AD78" i="10" s="1"/>
  <c r="S78" i="10"/>
  <c r="AN78" i="10" s="1"/>
  <c r="V78" i="10"/>
  <c r="AQ78" i="10" s="1"/>
  <c r="P78" i="10"/>
  <c r="AK78" i="10" s="1"/>
  <c r="K78" i="10"/>
  <c r="AF78" i="10" s="1"/>
  <c r="R78" i="10"/>
  <c r="AM78" i="10" s="1"/>
  <c r="J78" i="10"/>
  <c r="AE78" i="10" s="1"/>
  <c r="L79" i="10"/>
  <c r="AG79" i="10" s="1"/>
  <c r="R79" i="10"/>
  <c r="AM79" i="10" s="1"/>
  <c r="V79" i="10"/>
  <c r="AQ79" i="10" s="1"/>
  <c r="J79" i="10"/>
  <c r="AE79" i="10" s="1"/>
  <c r="U79" i="10"/>
  <c r="AP79" i="10" s="1"/>
  <c r="P79" i="10"/>
  <c r="AK79" i="10" s="1"/>
  <c r="S79" i="10"/>
  <c r="AN79" i="10" s="1"/>
  <c r="W79" i="10"/>
  <c r="AR79" i="10" s="1"/>
  <c r="O79" i="10" a="1"/>
  <c r="O79" i="10" s="1"/>
  <c r="AJ79" i="10" s="1"/>
  <c r="Q79" i="10"/>
  <c r="K79" i="10"/>
  <c r="AF79" i="10" s="1"/>
  <c r="I79" i="10"/>
  <c r="AD79" i="10" s="1"/>
  <c r="L80" i="10"/>
  <c r="AG80" i="10" s="1"/>
  <c r="R80" i="10"/>
  <c r="AM80" i="10" s="1"/>
  <c r="V80" i="10"/>
  <c r="AQ80" i="10" s="1"/>
  <c r="J80" i="10"/>
  <c r="AE80" i="10" s="1"/>
  <c r="W80" i="10"/>
  <c r="AR80" i="10" s="1"/>
  <c r="P80" i="10"/>
  <c r="AK80" i="10" s="1"/>
  <c r="S80" i="10"/>
  <c r="AN80" i="10" s="1"/>
  <c r="Q80" i="10"/>
  <c r="O80" i="10" a="1"/>
  <c r="O80" i="10" s="1"/>
  <c r="AJ80" i="10" s="1"/>
  <c r="U80" i="10"/>
  <c r="AP80" i="10" s="1"/>
  <c r="I80" i="10"/>
  <c r="AD80" i="10" s="1"/>
  <c r="K80" i="10"/>
  <c r="AF80" i="10" s="1"/>
  <c r="L81" i="10"/>
  <c r="AG81" i="10" s="1"/>
  <c r="W81" i="10"/>
  <c r="AR81" i="10" s="1"/>
  <c r="I81" i="10"/>
  <c r="AD81" i="10" s="1"/>
  <c r="K81" i="10"/>
  <c r="AF81" i="10" s="1"/>
  <c r="S81" i="10"/>
  <c r="AN81" i="10" s="1"/>
  <c r="P81" i="10"/>
  <c r="AK81" i="10" s="1"/>
  <c r="U81" i="10"/>
  <c r="AP81" i="10" s="1"/>
  <c r="R81" i="10"/>
  <c r="AM81" i="10" s="1"/>
  <c r="V81" i="10"/>
  <c r="AQ81" i="10" s="1"/>
  <c r="O81" i="10" a="1"/>
  <c r="O81" i="10" s="1"/>
  <c r="AJ81" i="10" s="1"/>
  <c r="J81" i="10"/>
  <c r="AE81" i="10" s="1"/>
  <c r="Q81" i="10"/>
  <c r="S82" i="10"/>
  <c r="AN82" i="10" s="1"/>
  <c r="O82" i="10" a="1"/>
  <c r="O82" i="10" s="1"/>
  <c r="AJ82" i="10" s="1"/>
  <c r="U82" i="10"/>
  <c r="AP82" i="10" s="1"/>
  <c r="V82" i="10"/>
  <c r="AQ82" i="10" s="1"/>
  <c r="R82" i="10"/>
  <c r="AM82" i="10" s="1"/>
  <c r="Q82" i="10"/>
  <c r="L82" i="10"/>
  <c r="AG82" i="10" s="1"/>
  <c r="J82" i="10"/>
  <c r="AE82" i="10" s="1"/>
  <c r="K82" i="10"/>
  <c r="AF82" i="10" s="1"/>
  <c r="W82" i="10"/>
  <c r="AR82" i="10" s="1"/>
  <c r="P82" i="10"/>
  <c r="AK82" i="10" s="1"/>
  <c r="I82" i="10"/>
  <c r="AD82" i="10" s="1"/>
  <c r="Q83" i="10"/>
  <c r="U83" i="10"/>
  <c r="AP83" i="10" s="1"/>
  <c r="K83" i="10"/>
  <c r="AF83" i="10" s="1"/>
  <c r="R83" i="10"/>
  <c r="AM83" i="10" s="1"/>
  <c r="O83" i="10" a="1"/>
  <c r="O83" i="10" s="1"/>
  <c r="AJ83" i="10" s="1"/>
  <c r="I83" i="10"/>
  <c r="AD83" i="10" s="1"/>
  <c r="S83" i="10"/>
  <c r="AN83" i="10" s="1"/>
  <c r="V83" i="10"/>
  <c r="AQ83" i="10" s="1"/>
  <c r="J83" i="10"/>
  <c r="AE83" i="10" s="1"/>
  <c r="L83" i="10"/>
  <c r="AG83" i="10" s="1"/>
  <c r="W83" i="10"/>
  <c r="AR83" i="10" s="1"/>
  <c r="P83" i="10"/>
  <c r="AK83" i="10" s="1"/>
  <c r="U84" i="10"/>
  <c r="AP84" i="10" s="1"/>
  <c r="Q84" i="10"/>
  <c r="R84" i="10"/>
  <c r="AM84" i="10" s="1"/>
  <c r="O84" i="10" a="1"/>
  <c r="O84" i="10" s="1"/>
  <c r="AJ84" i="10" s="1"/>
  <c r="L84" i="10"/>
  <c r="AG84" i="10" s="1"/>
  <c r="V84" i="10"/>
  <c r="AQ84" i="10" s="1"/>
  <c r="S84" i="10"/>
  <c r="AN84" i="10" s="1"/>
  <c r="K84" i="10"/>
  <c r="AF84" i="10" s="1"/>
  <c r="W84" i="10"/>
  <c r="AR84" i="10" s="1"/>
  <c r="J84" i="10"/>
  <c r="AE84" i="10" s="1"/>
  <c r="P84" i="10"/>
  <c r="AK84" i="10" s="1"/>
  <c r="I84" i="10"/>
  <c r="AD84" i="10" s="1"/>
  <c r="R85" i="10"/>
  <c r="AM85" i="10" s="1"/>
  <c r="O85" i="10" a="1"/>
  <c r="O85" i="10" s="1"/>
  <c r="AJ85" i="10" s="1"/>
  <c r="P85" i="10"/>
  <c r="AK85" i="10" s="1"/>
  <c r="V85" i="10"/>
  <c r="AQ85" i="10" s="1"/>
  <c r="I85" i="10"/>
  <c r="AD85" i="10" s="1"/>
  <c r="J85" i="10"/>
  <c r="AE85" i="10" s="1"/>
  <c r="K85" i="10"/>
  <c r="AF85" i="10" s="1"/>
  <c r="S85" i="10"/>
  <c r="AN85" i="10" s="1"/>
  <c r="W85" i="10"/>
  <c r="AR85" i="10" s="1"/>
  <c r="U85" i="10"/>
  <c r="AP85" i="10" s="1"/>
  <c r="L85" i="10"/>
  <c r="AG85" i="10" s="1"/>
  <c r="Q85" i="10"/>
  <c r="R86" i="10"/>
  <c r="AM86" i="10" s="1"/>
  <c r="V86" i="10"/>
  <c r="AQ86" i="10" s="1"/>
  <c r="P86" i="10"/>
  <c r="AK86" i="10" s="1"/>
  <c r="I86" i="10"/>
  <c r="AD86" i="10" s="1"/>
  <c r="S86" i="10"/>
  <c r="AN86" i="10" s="1"/>
  <c r="J86" i="10"/>
  <c r="AE86" i="10" s="1"/>
  <c r="O86" i="10" a="1"/>
  <c r="O86" i="10" s="1"/>
  <c r="AJ86" i="10" s="1"/>
  <c r="W86" i="10"/>
  <c r="AR86" i="10" s="1"/>
  <c r="K86" i="10"/>
  <c r="AF86" i="10" s="1"/>
  <c r="U86" i="10"/>
  <c r="AP86" i="10" s="1"/>
  <c r="Q86" i="10"/>
  <c r="L86" i="10"/>
  <c r="AG86" i="10" s="1"/>
  <c r="R87" i="10"/>
  <c r="AM87" i="10" s="1"/>
  <c r="V87" i="10"/>
  <c r="AQ87" i="10" s="1"/>
  <c r="K87" i="10"/>
  <c r="AF87" i="10" s="1"/>
  <c r="S87" i="10"/>
  <c r="AN87" i="10" s="1"/>
  <c r="Q87" i="10"/>
  <c r="L87" i="10"/>
  <c r="AG87" i="10" s="1"/>
  <c r="W87" i="10"/>
  <c r="AR87" i="10" s="1"/>
  <c r="P87" i="10"/>
  <c r="AK87" i="10" s="1"/>
  <c r="I87" i="10"/>
  <c r="AD87" i="10" s="1"/>
  <c r="J87" i="10"/>
  <c r="AE87" i="10" s="1"/>
  <c r="O87" i="10" a="1"/>
  <c r="O87" i="10" s="1"/>
  <c r="AJ87" i="10" s="1"/>
  <c r="U87" i="10"/>
  <c r="AP87" i="10" s="1"/>
  <c r="V88" i="10"/>
  <c r="AQ88" i="10" s="1"/>
  <c r="R88" i="10"/>
  <c r="AM88" i="10" s="1"/>
  <c r="I88" i="10"/>
  <c r="AD88" i="10" s="1"/>
  <c r="W88" i="10"/>
  <c r="AR88" i="10" s="1"/>
  <c r="L88" i="10"/>
  <c r="AG88" i="10" s="1"/>
  <c r="S88" i="10"/>
  <c r="AN88" i="10" s="1"/>
  <c r="K88" i="10"/>
  <c r="AF88" i="10" s="1"/>
  <c r="J88" i="10"/>
  <c r="AE88" i="10" s="1"/>
  <c r="U88" i="10"/>
  <c r="AP88" i="10" s="1"/>
  <c r="O88" i="10" a="1"/>
  <c r="O88" i="10" s="1"/>
  <c r="AJ88" i="10" s="1"/>
  <c r="P88" i="10"/>
  <c r="AK88" i="10" s="1"/>
  <c r="Q88" i="10"/>
  <c r="K89" i="10"/>
  <c r="AF89" i="10" s="1"/>
  <c r="U89" i="10"/>
  <c r="AP89" i="10" s="1"/>
  <c r="I89" i="10"/>
  <c r="AD89" i="10" s="1"/>
  <c r="O89" i="10" a="1"/>
  <c r="O89" i="10" s="1"/>
  <c r="AJ89" i="10" s="1"/>
  <c r="S89" i="10"/>
  <c r="AN89" i="10" s="1"/>
  <c r="P89" i="10"/>
  <c r="AK89" i="10" s="1"/>
  <c r="W89" i="10"/>
  <c r="AR89" i="10" s="1"/>
  <c r="R89" i="10"/>
  <c r="AM89" i="10" s="1"/>
  <c r="L89" i="10"/>
  <c r="AG89" i="10" s="1"/>
  <c r="J89" i="10"/>
  <c r="AE89" i="10" s="1"/>
  <c r="V89" i="10"/>
  <c r="AQ89" i="10" s="1"/>
  <c r="Q89" i="10"/>
  <c r="I90" i="10"/>
  <c r="AD90" i="10" s="1"/>
  <c r="W90" i="10"/>
  <c r="AR90" i="10" s="1"/>
  <c r="S90" i="10"/>
  <c r="AN90" i="10" s="1"/>
  <c r="U90" i="10"/>
  <c r="AP90" i="10" s="1"/>
  <c r="J90" i="10"/>
  <c r="AE90" i="10" s="1"/>
  <c r="O90" i="10" a="1"/>
  <c r="O90" i="10" s="1"/>
  <c r="AJ90" i="10" s="1"/>
  <c r="Q90" i="10"/>
  <c r="P90" i="10"/>
  <c r="AK90" i="10" s="1"/>
  <c r="K90" i="10"/>
  <c r="AF90" i="10" s="1"/>
  <c r="V90" i="10"/>
  <c r="AQ90" i="10" s="1"/>
  <c r="R90" i="10"/>
  <c r="AM90" i="10" s="1"/>
  <c r="L90" i="10"/>
  <c r="AG90" i="10" s="1"/>
  <c r="Q91" i="10"/>
  <c r="P91" i="10"/>
  <c r="AK91" i="10" s="1"/>
  <c r="U91" i="10"/>
  <c r="AP91" i="10" s="1"/>
  <c r="I91" i="10"/>
  <c r="AD91" i="10" s="1"/>
  <c r="S91" i="10"/>
  <c r="AN91" i="10" s="1"/>
  <c r="J91" i="10"/>
  <c r="AE91" i="10" s="1"/>
  <c r="R91" i="10"/>
  <c r="AM91" i="10" s="1"/>
  <c r="K91" i="10"/>
  <c r="AF91" i="10" s="1"/>
  <c r="V91" i="10"/>
  <c r="AQ91" i="10" s="1"/>
  <c r="L91" i="10"/>
  <c r="AG91" i="10" s="1"/>
  <c r="O91" i="10" a="1"/>
  <c r="O91" i="10" s="1"/>
  <c r="AJ91" i="10" s="1"/>
  <c r="W91" i="10"/>
  <c r="AR91" i="10" s="1"/>
  <c r="O92" i="10" a="1"/>
  <c r="O92" i="10" s="1"/>
  <c r="AJ92" i="10" s="1"/>
  <c r="V92" i="10"/>
  <c r="AQ92" i="10" s="1"/>
  <c r="U92" i="10"/>
  <c r="AP92" i="10" s="1"/>
  <c r="P92" i="10"/>
  <c r="AK92" i="10" s="1"/>
  <c r="K92" i="10"/>
  <c r="AF92" i="10" s="1"/>
  <c r="J92" i="10"/>
  <c r="AE92" i="10" s="1"/>
  <c r="S92" i="10"/>
  <c r="AN92" i="10" s="1"/>
  <c r="R92" i="10"/>
  <c r="AM92" i="10" s="1"/>
  <c r="L92" i="10"/>
  <c r="AG92" i="10" s="1"/>
  <c r="Q92" i="10"/>
  <c r="W92" i="10"/>
  <c r="AR92" i="10" s="1"/>
  <c r="I92" i="10"/>
  <c r="AD92" i="10" s="1"/>
  <c r="V93" i="10"/>
  <c r="AQ93" i="10" s="1"/>
  <c r="Q93" i="10"/>
  <c r="I93" i="10"/>
  <c r="AD93" i="10" s="1"/>
  <c r="W93" i="10"/>
  <c r="AR93" i="10" s="1"/>
  <c r="L93" i="10"/>
  <c r="AG93" i="10" s="1"/>
  <c r="P93" i="10"/>
  <c r="AK93" i="10" s="1"/>
  <c r="S93" i="10"/>
  <c r="AN93" i="10" s="1"/>
  <c r="J93" i="10"/>
  <c r="AE93" i="10" s="1"/>
  <c r="U93" i="10"/>
  <c r="AP93" i="10" s="1"/>
  <c r="R93" i="10"/>
  <c r="AM93" i="10" s="1"/>
  <c r="K93" i="10"/>
  <c r="AF93" i="10" s="1"/>
  <c r="O93" i="10" a="1"/>
  <c r="O93" i="10" s="1"/>
  <c r="AJ93" i="10" s="1"/>
  <c r="I94" i="10"/>
  <c r="AD94" i="10" s="1"/>
  <c r="L94" i="10"/>
  <c r="AG94" i="10" s="1"/>
  <c r="O94" i="10" a="1"/>
  <c r="O94" i="10" s="1"/>
  <c r="AJ94" i="10" s="1"/>
  <c r="J94" i="10"/>
  <c r="AE94" i="10" s="1"/>
  <c r="W94" i="10"/>
  <c r="AR94" i="10" s="1"/>
  <c r="K94" i="10"/>
  <c r="AF94" i="10" s="1"/>
  <c r="R94" i="10"/>
  <c r="AM94" i="10" s="1"/>
  <c r="P94" i="10"/>
  <c r="AK94" i="10" s="1"/>
  <c r="V94" i="10"/>
  <c r="AQ94" i="10" s="1"/>
  <c r="U94" i="10"/>
  <c r="AP94" i="10" s="1"/>
  <c r="S94" i="10"/>
  <c r="AN94" i="10" s="1"/>
  <c r="Q94" i="10"/>
  <c r="U95" i="10"/>
  <c r="AP95" i="10" s="1"/>
  <c r="Q95" i="10"/>
  <c r="P95" i="10"/>
  <c r="AK95" i="10" s="1"/>
  <c r="V95" i="10"/>
  <c r="AQ95" i="10" s="1"/>
  <c r="J95" i="10"/>
  <c r="AE95" i="10" s="1"/>
  <c r="S95" i="10"/>
  <c r="AN95" i="10" s="1"/>
  <c r="L95" i="10"/>
  <c r="AG95" i="10" s="1"/>
  <c r="W95" i="10"/>
  <c r="AR95" i="10" s="1"/>
  <c r="I95" i="10"/>
  <c r="AD95" i="10" s="1"/>
  <c r="O95" i="10" a="1"/>
  <c r="O95" i="10" s="1"/>
  <c r="AJ95" i="10" s="1"/>
  <c r="R95" i="10"/>
  <c r="AM95" i="10" s="1"/>
  <c r="K95" i="10"/>
  <c r="AF95" i="10" s="1"/>
  <c r="I96" i="10"/>
  <c r="AD96" i="10" s="1"/>
  <c r="O96" i="10" a="1"/>
  <c r="O96" i="10" s="1"/>
  <c r="AJ96" i="10" s="1"/>
  <c r="U96" i="10"/>
  <c r="AP96" i="10" s="1"/>
  <c r="L96" i="10"/>
  <c r="AG96" i="10" s="1"/>
  <c r="J96" i="10"/>
  <c r="AE96" i="10" s="1"/>
  <c r="W96" i="10"/>
  <c r="AR96" i="10" s="1"/>
  <c r="R96" i="10"/>
  <c r="AM96" i="10" s="1"/>
  <c r="V96" i="10"/>
  <c r="AQ96" i="10" s="1"/>
  <c r="P96" i="10"/>
  <c r="AK96" i="10" s="1"/>
  <c r="K96" i="10"/>
  <c r="AF96" i="10" s="1"/>
  <c r="S96" i="10"/>
  <c r="AN96" i="10" s="1"/>
  <c r="Q96" i="10"/>
  <c r="J97" i="10"/>
  <c r="AE97" i="10" s="1"/>
  <c r="R97" i="10"/>
  <c r="AM97" i="10" s="1"/>
  <c r="K97" i="10"/>
  <c r="AF97" i="10" s="1"/>
  <c r="Q97" i="10"/>
  <c r="W97" i="10"/>
  <c r="AR97" i="10" s="1"/>
  <c r="P97" i="10"/>
  <c r="AK97" i="10" s="1"/>
  <c r="U97" i="10"/>
  <c r="AP97" i="10" s="1"/>
  <c r="V97" i="10"/>
  <c r="AQ97" i="10" s="1"/>
  <c r="O97" i="10" a="1"/>
  <c r="O97" i="10" s="1"/>
  <c r="AJ97" i="10" s="1"/>
  <c r="L97" i="10"/>
  <c r="AG97" i="10" s="1"/>
  <c r="I97" i="10"/>
  <c r="AD97" i="10" s="1"/>
  <c r="S97" i="10"/>
  <c r="AN97" i="10" s="1"/>
  <c r="V98" i="10"/>
  <c r="AQ98" i="10" s="1"/>
  <c r="K98" i="10"/>
  <c r="AF98" i="10" s="1"/>
  <c r="J98" i="10"/>
  <c r="AE98" i="10" s="1"/>
  <c r="S98" i="10"/>
  <c r="AN98" i="10" s="1"/>
  <c r="L98" i="10"/>
  <c r="AG98" i="10" s="1"/>
  <c r="W98" i="10"/>
  <c r="AR98" i="10" s="1"/>
  <c r="O98" i="10" a="1"/>
  <c r="O98" i="10" s="1"/>
  <c r="AJ98" i="10" s="1"/>
  <c r="R98" i="10"/>
  <c r="AM98" i="10" s="1"/>
  <c r="I98" i="10"/>
  <c r="AD98" i="10" s="1"/>
  <c r="P98" i="10"/>
  <c r="AK98" i="10" s="1"/>
  <c r="Q98" i="10"/>
  <c r="U98" i="10"/>
  <c r="AP98" i="10" s="1"/>
  <c r="J99" i="10"/>
  <c r="AE99" i="10" s="1"/>
  <c r="W99" i="10"/>
  <c r="AR99" i="10" s="1"/>
  <c r="O99" i="10" a="1"/>
  <c r="O99" i="10" s="1"/>
  <c r="AJ99" i="10" s="1"/>
  <c r="V99" i="10"/>
  <c r="AQ99" i="10" s="1"/>
  <c r="U99" i="10"/>
  <c r="AP99" i="10" s="1"/>
  <c r="K99" i="10"/>
  <c r="AF99" i="10" s="1"/>
  <c r="P99" i="10"/>
  <c r="AK99" i="10" s="1"/>
  <c r="R99" i="10"/>
  <c r="AM99" i="10" s="1"/>
  <c r="I99" i="10"/>
  <c r="AD99" i="10" s="1"/>
  <c r="L99" i="10"/>
  <c r="AG99" i="10" s="1"/>
  <c r="S99" i="10"/>
  <c r="AN99" i="10" s="1"/>
  <c r="Q99" i="10"/>
  <c r="J100" i="10"/>
  <c r="AE100" i="10" s="1"/>
  <c r="P100" i="10"/>
  <c r="AK100" i="10" s="1"/>
  <c r="R100" i="10"/>
  <c r="AM100" i="10" s="1"/>
  <c r="V100" i="10"/>
  <c r="AQ100" i="10" s="1"/>
  <c r="L100" i="10"/>
  <c r="AG100" i="10" s="1"/>
  <c r="S100" i="10"/>
  <c r="AN100" i="10" s="1"/>
  <c r="U100" i="10"/>
  <c r="AP100" i="10" s="1"/>
  <c r="W100" i="10"/>
  <c r="AR100" i="10" s="1"/>
  <c r="K100" i="10"/>
  <c r="AF100" i="10" s="1"/>
  <c r="O100" i="10" a="1"/>
  <c r="O100" i="10" s="1"/>
  <c r="AJ100" i="10" s="1"/>
  <c r="Q100" i="10"/>
  <c r="I100" i="10"/>
  <c r="AD100" i="10" s="1"/>
  <c r="J101" i="10"/>
  <c r="AE101" i="10" s="1"/>
  <c r="P101" i="10"/>
  <c r="AK101" i="10" s="1"/>
  <c r="K101" i="10"/>
  <c r="AF101" i="10" s="1"/>
  <c r="Q101" i="10"/>
  <c r="S101" i="10"/>
  <c r="AN101" i="10" s="1"/>
  <c r="R101" i="10"/>
  <c r="AM101" i="10" s="1"/>
  <c r="O101" i="10" a="1"/>
  <c r="O101" i="10" s="1"/>
  <c r="AJ101" i="10" s="1"/>
  <c r="W101" i="10"/>
  <c r="AR101" i="10" s="1"/>
  <c r="I101" i="10"/>
  <c r="AD101" i="10" s="1"/>
  <c r="L101" i="10"/>
  <c r="AG101" i="10" s="1"/>
  <c r="U101" i="10"/>
  <c r="AP101" i="10" s="1"/>
  <c r="V101" i="10"/>
  <c r="AQ101" i="10" s="1"/>
  <c r="J102" i="10"/>
  <c r="AE102" i="10" s="1"/>
  <c r="O102" i="10" a="1"/>
  <c r="O102" i="10" s="1"/>
  <c r="AJ102" i="10" s="1"/>
  <c r="I102" i="10"/>
  <c r="AD102" i="10" s="1"/>
  <c r="R102" i="10"/>
  <c r="AM102" i="10" s="1"/>
  <c r="P102" i="10"/>
  <c r="AK102" i="10" s="1"/>
  <c r="S102" i="10"/>
  <c r="AN102" i="10" s="1"/>
  <c r="V102" i="10"/>
  <c r="AQ102" i="10" s="1"/>
  <c r="K102" i="10"/>
  <c r="AF102" i="10" s="1"/>
  <c r="U102" i="10"/>
  <c r="AP102" i="10" s="1"/>
  <c r="Q102" i="10"/>
  <c r="W102" i="10"/>
  <c r="AR102" i="10" s="1"/>
  <c r="L102" i="10"/>
  <c r="AG102" i="10" s="1"/>
  <c r="J103" i="10"/>
  <c r="AE103" i="10" s="1"/>
  <c r="R103" i="10"/>
  <c r="AM103" i="10" s="1"/>
  <c r="U103" i="10"/>
  <c r="AP103" i="10" s="1"/>
  <c r="O103" i="10" a="1"/>
  <c r="O103" i="10" s="1"/>
  <c r="AJ103" i="10" s="1"/>
  <c r="Q103" i="10"/>
  <c r="P103" i="10"/>
  <c r="AK103" i="10" s="1"/>
  <c r="S103" i="10"/>
  <c r="AN103" i="10" s="1"/>
  <c r="K103" i="10"/>
  <c r="AF103" i="10" s="1"/>
  <c r="I103" i="10"/>
  <c r="AD103" i="10" s="1"/>
  <c r="W103" i="10"/>
  <c r="AR103" i="10" s="1"/>
  <c r="L103" i="10"/>
  <c r="AG103" i="10" s="1"/>
  <c r="V103" i="10"/>
  <c r="AQ103" i="10" s="1"/>
  <c r="K104" i="10"/>
  <c r="AF104" i="10" s="1"/>
  <c r="R104" i="10"/>
  <c r="AM104" i="10" s="1"/>
  <c r="I104" i="10"/>
  <c r="AD104" i="10" s="1"/>
  <c r="J104" i="10"/>
  <c r="AE104" i="10" s="1"/>
  <c r="P104" i="10"/>
  <c r="AK104" i="10" s="1"/>
  <c r="O104" i="10" a="1"/>
  <c r="O104" i="10" s="1"/>
  <c r="AJ104" i="10" s="1"/>
  <c r="V104" i="10"/>
  <c r="AQ104" i="10" s="1"/>
  <c r="Q104" i="10"/>
  <c r="L104" i="10"/>
  <c r="AG104" i="10" s="1"/>
  <c r="U104" i="10"/>
  <c r="AP104" i="10" s="1"/>
  <c r="W104" i="10"/>
  <c r="AR104" i="10" s="1"/>
  <c r="S104" i="10"/>
  <c r="AN104" i="10" s="1"/>
  <c r="Q105" i="10"/>
  <c r="J105" i="10"/>
  <c r="AE105" i="10" s="1"/>
  <c r="I105" i="10"/>
  <c r="AD105" i="10" s="1"/>
  <c r="S105" i="10"/>
  <c r="AN105" i="10" s="1"/>
  <c r="U105" i="10"/>
  <c r="AP105" i="10" s="1"/>
  <c r="W105" i="10"/>
  <c r="AR105" i="10" s="1"/>
  <c r="O105" i="10" a="1"/>
  <c r="O105" i="10" s="1"/>
  <c r="AJ105" i="10" s="1"/>
  <c r="P105" i="10"/>
  <c r="AK105" i="10" s="1"/>
  <c r="V105" i="10"/>
  <c r="AQ105" i="10" s="1"/>
  <c r="K105" i="10"/>
  <c r="AF105" i="10" s="1"/>
  <c r="R105" i="10"/>
  <c r="AM105" i="10" s="1"/>
  <c r="L105" i="10"/>
  <c r="AG105" i="10" s="1"/>
  <c r="J106" i="10"/>
  <c r="AE106" i="10" s="1"/>
  <c r="I106" i="10"/>
  <c r="AD106" i="10" s="1"/>
  <c r="Q106" i="10"/>
  <c r="L106" i="10"/>
  <c r="AG106" i="10" s="1"/>
  <c r="O106" i="10" a="1"/>
  <c r="O106" i="10" s="1"/>
  <c r="AJ106" i="10" s="1"/>
  <c r="P106" i="10"/>
  <c r="AK106" i="10" s="1"/>
  <c r="K106" i="10"/>
  <c r="AF106" i="10" s="1"/>
  <c r="S106" i="10"/>
  <c r="AN106" i="10" s="1"/>
  <c r="V106" i="10"/>
  <c r="AQ106" i="10" s="1"/>
  <c r="U106" i="10"/>
  <c r="AP106" i="10" s="1"/>
  <c r="R106" i="10"/>
  <c r="AM106" i="10" s="1"/>
  <c r="W106" i="10"/>
  <c r="AR106" i="10" s="1"/>
  <c r="I107" i="10"/>
  <c r="AD107" i="10" s="1"/>
  <c r="O107" i="10" a="1"/>
  <c r="O107" i="10" s="1"/>
  <c r="AJ107" i="10" s="1"/>
  <c r="U107" i="10"/>
  <c r="AP107" i="10" s="1"/>
  <c r="K107" i="10"/>
  <c r="AF107" i="10" s="1"/>
  <c r="V107" i="10"/>
  <c r="AQ107" i="10" s="1"/>
  <c r="W107" i="10"/>
  <c r="AR107" i="10" s="1"/>
  <c r="S107" i="10"/>
  <c r="AN107" i="10" s="1"/>
  <c r="J107" i="10"/>
  <c r="AE107" i="10" s="1"/>
  <c r="R107" i="10"/>
  <c r="AM107" i="10" s="1"/>
  <c r="L107" i="10"/>
  <c r="AG107" i="10" s="1"/>
  <c r="Q107" i="10"/>
  <c r="P107" i="10"/>
  <c r="AK107" i="10" s="1"/>
  <c r="I108" i="10"/>
  <c r="AD108" i="10" s="1"/>
  <c r="U108" i="10"/>
  <c r="AP108" i="10" s="1"/>
  <c r="K108" i="10"/>
  <c r="AF108" i="10" s="1"/>
  <c r="R108" i="10"/>
  <c r="AM108" i="10" s="1"/>
  <c r="P108" i="10"/>
  <c r="AK108" i="10" s="1"/>
  <c r="V108" i="10"/>
  <c r="AQ108" i="10" s="1"/>
  <c r="W108" i="10"/>
  <c r="AR108" i="10" s="1"/>
  <c r="L108" i="10"/>
  <c r="AG108" i="10" s="1"/>
  <c r="O108" i="10" a="1"/>
  <c r="O108" i="10" s="1"/>
  <c r="AJ108" i="10" s="1"/>
  <c r="J108" i="10"/>
  <c r="AE108" i="10" s="1"/>
  <c r="S108" i="10"/>
  <c r="AN108" i="10" s="1"/>
  <c r="Q108" i="10"/>
  <c r="K109" i="10"/>
  <c r="AF109" i="10" s="1"/>
  <c r="R109" i="10"/>
  <c r="AM109" i="10" s="1"/>
  <c r="V109" i="10"/>
  <c r="AQ109" i="10" s="1"/>
  <c r="I109" i="10"/>
  <c r="AD109" i="10" s="1"/>
  <c r="J109" i="10"/>
  <c r="AE109" i="10" s="1"/>
  <c r="Q109" i="10"/>
  <c r="W109" i="10"/>
  <c r="AR109" i="10" s="1"/>
  <c r="L109" i="10"/>
  <c r="AG109" i="10" s="1"/>
  <c r="P109" i="10"/>
  <c r="AK109" i="10" s="1"/>
  <c r="S109" i="10"/>
  <c r="AN109" i="10" s="1"/>
  <c r="U109" i="10"/>
  <c r="AP109" i="10" s="1"/>
  <c r="O109" i="10" a="1"/>
  <c r="O109" i="10" s="1"/>
  <c r="AJ109" i="10" s="1"/>
  <c r="W110" i="10"/>
  <c r="AR110" i="10" s="1"/>
  <c r="L110" i="10"/>
  <c r="AG110" i="10" s="1"/>
  <c r="Q110" i="10"/>
  <c r="K110" i="10"/>
  <c r="AF110" i="10" s="1"/>
  <c r="S110" i="10"/>
  <c r="AN110" i="10" s="1"/>
  <c r="P110" i="10"/>
  <c r="AK110" i="10" s="1"/>
  <c r="I110" i="10"/>
  <c r="AD110" i="10" s="1"/>
  <c r="J110" i="10"/>
  <c r="AE110" i="10" s="1"/>
  <c r="V110" i="10"/>
  <c r="AQ110" i="10" s="1"/>
  <c r="U110" i="10"/>
  <c r="AP110" i="10" s="1"/>
  <c r="O110" i="10" a="1"/>
  <c r="O110" i="10" s="1"/>
  <c r="AJ110" i="10" s="1"/>
  <c r="R110" i="10"/>
  <c r="AM110" i="10" s="1"/>
  <c r="Q111" i="10"/>
  <c r="P111" i="10"/>
  <c r="AK111" i="10" s="1"/>
  <c r="J111" i="10"/>
  <c r="AE111" i="10" s="1"/>
  <c r="K111" i="10"/>
  <c r="AF111" i="10" s="1"/>
  <c r="O111" i="10" a="1"/>
  <c r="O111" i="10" s="1"/>
  <c r="AJ111" i="10" s="1"/>
  <c r="S111" i="10"/>
  <c r="AN111" i="10" s="1"/>
  <c r="R111" i="10"/>
  <c r="AM111" i="10" s="1"/>
  <c r="U111" i="10"/>
  <c r="AP111" i="10" s="1"/>
  <c r="L111" i="10"/>
  <c r="AG111" i="10" s="1"/>
  <c r="W111" i="10"/>
  <c r="AR111" i="10" s="1"/>
  <c r="V111" i="10"/>
  <c r="AQ111" i="10" s="1"/>
  <c r="I111" i="10"/>
  <c r="AD111" i="10" s="1"/>
  <c r="O112" i="10" a="1"/>
  <c r="O112" i="10" s="1"/>
  <c r="AJ112" i="10" s="1"/>
  <c r="K112" i="10"/>
  <c r="AF112" i="10" s="1"/>
  <c r="R112" i="10"/>
  <c r="AM112" i="10" s="1"/>
  <c r="L112" i="10"/>
  <c r="AG112" i="10" s="1"/>
  <c r="U112" i="10"/>
  <c r="AP112" i="10" s="1"/>
  <c r="S112" i="10"/>
  <c r="AN112" i="10" s="1"/>
  <c r="J112" i="10"/>
  <c r="AE112" i="10" s="1"/>
  <c r="I112" i="10"/>
  <c r="AD112" i="10" s="1"/>
  <c r="W112" i="10"/>
  <c r="AR112" i="10" s="1"/>
  <c r="V112" i="10"/>
  <c r="AQ112" i="10" s="1"/>
  <c r="Q112" i="10"/>
  <c r="P112" i="10"/>
  <c r="AK112" i="10" s="1"/>
  <c r="K113" i="10"/>
  <c r="AF113" i="10" s="1"/>
  <c r="V113" i="10"/>
  <c r="AQ113" i="10" s="1"/>
  <c r="J113" i="10"/>
  <c r="AE113" i="10" s="1"/>
  <c r="I113" i="10"/>
  <c r="AD113" i="10" s="1"/>
  <c r="P113" i="10"/>
  <c r="AK113" i="10" s="1"/>
  <c r="Q113" i="10"/>
  <c r="R113" i="10"/>
  <c r="AM113" i="10" s="1"/>
  <c r="S113" i="10"/>
  <c r="AN113" i="10" s="1"/>
  <c r="L113" i="10"/>
  <c r="AG113" i="10" s="1"/>
  <c r="U113" i="10"/>
  <c r="AP113" i="10" s="1"/>
  <c r="O113" i="10" a="1"/>
  <c r="O113" i="10" s="1"/>
  <c r="AJ113" i="10" s="1"/>
  <c r="W113" i="10"/>
  <c r="AR113" i="10" s="1"/>
  <c r="P114" i="10"/>
  <c r="AK114" i="10" s="1"/>
  <c r="O114" i="10" a="1"/>
  <c r="O114" i="10" s="1"/>
  <c r="AJ114" i="10" s="1"/>
  <c r="Q114" i="10"/>
  <c r="U114" i="10"/>
  <c r="AP114" i="10" s="1"/>
  <c r="W114" i="10"/>
  <c r="AR114" i="10" s="1"/>
  <c r="V114" i="10"/>
  <c r="AQ114" i="10" s="1"/>
  <c r="L114" i="10"/>
  <c r="AG114" i="10" s="1"/>
  <c r="S114" i="10"/>
  <c r="AN114" i="10" s="1"/>
  <c r="K114" i="10"/>
  <c r="AF114" i="10" s="1"/>
  <c r="J114" i="10"/>
  <c r="AE114" i="10" s="1"/>
  <c r="I114" i="10"/>
  <c r="AD114" i="10" s="1"/>
  <c r="R114" i="10"/>
  <c r="AM114" i="10" s="1"/>
  <c r="I115" i="10"/>
  <c r="AD115" i="10" s="1"/>
  <c r="L115" i="10"/>
  <c r="AG115" i="10" s="1"/>
  <c r="Q115" i="10"/>
  <c r="K115" i="10"/>
  <c r="AF115" i="10" s="1"/>
  <c r="R115" i="10"/>
  <c r="AM115" i="10" s="1"/>
  <c r="W115" i="10"/>
  <c r="AR115" i="10" s="1"/>
  <c r="P115" i="10"/>
  <c r="AK115" i="10" s="1"/>
  <c r="J115" i="10"/>
  <c r="AE115" i="10" s="1"/>
  <c r="U115" i="10"/>
  <c r="AP115" i="10" s="1"/>
  <c r="O115" i="10" a="1"/>
  <c r="O115" i="10" s="1"/>
  <c r="AJ115" i="10" s="1"/>
  <c r="V115" i="10"/>
  <c r="AQ115" i="10" s="1"/>
  <c r="S115" i="10"/>
  <c r="AN115" i="10" s="1"/>
  <c r="I116" i="10"/>
  <c r="AD116" i="10" s="1"/>
  <c r="V116" i="10"/>
  <c r="AQ116" i="10" s="1"/>
  <c r="W116" i="10"/>
  <c r="AR116" i="10" s="1"/>
  <c r="L116" i="10"/>
  <c r="AG116" i="10" s="1"/>
  <c r="K116" i="10"/>
  <c r="AF116" i="10" s="1"/>
  <c r="Q116" i="10"/>
  <c r="O116" i="10" a="1"/>
  <c r="O116" i="10" s="1"/>
  <c r="AJ116" i="10" s="1"/>
  <c r="U116" i="10"/>
  <c r="AP116" i="10" s="1"/>
  <c r="P116" i="10"/>
  <c r="AK116" i="10" s="1"/>
  <c r="J116" i="10"/>
  <c r="AE116" i="10" s="1"/>
  <c r="S116" i="10"/>
  <c r="AN116" i="10" s="1"/>
  <c r="R116" i="10"/>
  <c r="AM116" i="10" s="1"/>
  <c r="V117" i="10"/>
  <c r="AQ117" i="10" s="1"/>
  <c r="O117" i="10" a="1"/>
  <c r="O117" i="10" s="1"/>
  <c r="AJ117" i="10" s="1"/>
  <c r="L117" i="10"/>
  <c r="AG117" i="10" s="1"/>
  <c r="U117" i="10"/>
  <c r="AP117" i="10" s="1"/>
  <c r="J117" i="10"/>
  <c r="AE117" i="10" s="1"/>
  <c r="Q117" i="10"/>
  <c r="K117" i="10"/>
  <c r="AF117" i="10" s="1"/>
  <c r="W117" i="10"/>
  <c r="AR117" i="10" s="1"/>
  <c r="R117" i="10"/>
  <c r="AM117" i="10" s="1"/>
  <c r="I117" i="10"/>
  <c r="AD117" i="10" s="1"/>
  <c r="S117" i="10"/>
  <c r="AN117" i="10" s="1"/>
  <c r="P117" i="10"/>
  <c r="AK117" i="10" s="1"/>
  <c r="K118" i="10"/>
  <c r="AF118" i="10" s="1"/>
  <c r="O118" i="10" a="1"/>
  <c r="O118" i="10" s="1"/>
  <c r="AJ118" i="10" s="1"/>
  <c r="V118" i="10"/>
  <c r="AQ118" i="10" s="1"/>
  <c r="L118" i="10"/>
  <c r="AG118" i="10" s="1"/>
  <c r="J118" i="10"/>
  <c r="AE118" i="10" s="1"/>
  <c r="W118" i="10"/>
  <c r="AR118" i="10" s="1"/>
  <c r="R118" i="10"/>
  <c r="AM118" i="10" s="1"/>
  <c r="P118" i="10"/>
  <c r="AK118" i="10" s="1"/>
  <c r="Q118" i="10"/>
  <c r="I118" i="10"/>
  <c r="AD118" i="10" s="1"/>
  <c r="S118" i="10"/>
  <c r="AN118" i="10" s="1"/>
  <c r="U118" i="10"/>
  <c r="AP118" i="10" s="1"/>
  <c r="Q119" i="10"/>
  <c r="S119" i="10"/>
  <c r="AN119" i="10" s="1"/>
  <c r="U119" i="10"/>
  <c r="AP119" i="10" s="1"/>
  <c r="I119" i="10"/>
  <c r="AD119" i="10" s="1"/>
  <c r="V119" i="10"/>
  <c r="AQ119" i="10" s="1"/>
  <c r="W119" i="10"/>
  <c r="AR119" i="10" s="1"/>
  <c r="J119" i="10"/>
  <c r="AE119" i="10" s="1"/>
  <c r="K119" i="10"/>
  <c r="AF119" i="10" s="1"/>
  <c r="L119" i="10"/>
  <c r="AG119" i="10" s="1"/>
  <c r="O119" i="10" a="1"/>
  <c r="O119" i="10" s="1"/>
  <c r="AJ119" i="10" s="1"/>
  <c r="P119" i="10"/>
  <c r="AK119" i="10" s="1"/>
  <c r="R119" i="10"/>
  <c r="AM119" i="10" s="1"/>
  <c r="L120" i="10"/>
  <c r="AG120" i="10" s="1"/>
  <c r="U120" i="10"/>
  <c r="AP120" i="10" s="1"/>
  <c r="S120" i="10"/>
  <c r="AN120" i="10" s="1"/>
  <c r="I120" i="10"/>
  <c r="AD120" i="10" s="1"/>
  <c r="P120" i="10"/>
  <c r="AK120" i="10" s="1"/>
  <c r="O120" i="10" a="1"/>
  <c r="O120" i="10" s="1"/>
  <c r="AJ120" i="10" s="1"/>
  <c r="V120" i="10"/>
  <c r="AQ120" i="10" s="1"/>
  <c r="R120" i="10"/>
  <c r="AM120" i="10" s="1"/>
  <c r="K120" i="10"/>
  <c r="AF120" i="10" s="1"/>
  <c r="W120" i="10"/>
  <c r="AR120" i="10" s="1"/>
  <c r="J120" i="10"/>
  <c r="AE120" i="10" s="1"/>
  <c r="Q120" i="10"/>
  <c r="S121" i="10"/>
  <c r="AN121" i="10" s="1"/>
  <c r="V121" i="10"/>
  <c r="AQ121" i="10" s="1"/>
  <c r="W121" i="10"/>
  <c r="AR121" i="10" s="1"/>
  <c r="J121" i="10"/>
  <c r="AE121" i="10" s="1"/>
  <c r="L121" i="10"/>
  <c r="AG121" i="10" s="1"/>
  <c r="Q121" i="10"/>
  <c r="U121" i="10"/>
  <c r="AP121" i="10" s="1"/>
  <c r="I121" i="10"/>
  <c r="AD121" i="10" s="1"/>
  <c r="K121" i="10"/>
  <c r="AF121" i="10" s="1"/>
  <c r="R121" i="10"/>
  <c r="AM121" i="10" s="1"/>
  <c r="O121" i="10" a="1"/>
  <c r="O121" i="10" s="1"/>
  <c r="AJ121" i="10" s="1"/>
  <c r="P121" i="10"/>
  <c r="AK121" i="10" s="1"/>
  <c r="R122" i="10"/>
  <c r="AM122" i="10" s="1"/>
  <c r="L122" i="10"/>
  <c r="AG122" i="10" s="1"/>
  <c r="W122" i="10"/>
  <c r="AR122" i="10" s="1"/>
  <c r="U122" i="10"/>
  <c r="AP122" i="10" s="1"/>
  <c r="Q122" i="10"/>
  <c r="K122" i="10"/>
  <c r="AF122" i="10" s="1"/>
  <c r="S122" i="10"/>
  <c r="AN122" i="10" s="1"/>
  <c r="O122" i="10" a="1"/>
  <c r="O122" i="10" s="1"/>
  <c r="AJ122" i="10" s="1"/>
  <c r="J122" i="10"/>
  <c r="AE122" i="10" s="1"/>
  <c r="P122" i="10"/>
  <c r="AK122" i="10" s="1"/>
  <c r="V122" i="10"/>
  <c r="AQ122" i="10" s="1"/>
  <c r="I122" i="10"/>
  <c r="AD122" i="10" s="1"/>
  <c r="J123" i="10"/>
  <c r="AE123" i="10" s="1"/>
  <c r="W123" i="10"/>
  <c r="AR123" i="10" s="1"/>
  <c r="I123" i="10"/>
  <c r="AD123" i="10" s="1"/>
  <c r="O123" i="10" a="1"/>
  <c r="O123" i="10" s="1"/>
  <c r="AJ123" i="10" s="1"/>
  <c r="L123" i="10"/>
  <c r="AG123" i="10" s="1"/>
  <c r="K123" i="10"/>
  <c r="AF123" i="10" s="1"/>
  <c r="S123" i="10"/>
  <c r="AN123" i="10" s="1"/>
  <c r="Q123" i="10"/>
  <c r="V123" i="10"/>
  <c r="AQ123" i="10" s="1"/>
  <c r="P123" i="10"/>
  <c r="AK123" i="10" s="1"/>
  <c r="U123" i="10"/>
  <c r="AP123" i="10" s="1"/>
  <c r="R123" i="10"/>
  <c r="AM123" i="10" s="1"/>
  <c r="J124" i="10"/>
  <c r="AE124" i="10" s="1"/>
  <c r="I124" i="10"/>
  <c r="AD124" i="10" s="1"/>
  <c r="P124" i="10"/>
  <c r="AK124" i="10" s="1"/>
  <c r="S124" i="10"/>
  <c r="AN124" i="10" s="1"/>
  <c r="O124" i="10" a="1"/>
  <c r="O124" i="10" s="1"/>
  <c r="AJ124" i="10" s="1"/>
  <c r="R124" i="10"/>
  <c r="AM124" i="10" s="1"/>
  <c r="V124" i="10"/>
  <c r="AQ124" i="10" s="1"/>
  <c r="W124" i="10"/>
  <c r="AR124" i="10" s="1"/>
  <c r="U124" i="10"/>
  <c r="AP124" i="10" s="1"/>
  <c r="Q124" i="10"/>
  <c r="L124" i="10"/>
  <c r="AG124" i="10" s="1"/>
  <c r="K124" i="10"/>
  <c r="AF124" i="10" s="1"/>
  <c r="J125" i="10"/>
  <c r="AE125" i="10" s="1"/>
  <c r="P125" i="10"/>
  <c r="AK125" i="10" s="1"/>
  <c r="O125" i="10" a="1"/>
  <c r="O125" i="10" s="1"/>
  <c r="AJ125" i="10" s="1"/>
  <c r="L125" i="10"/>
  <c r="AG125" i="10" s="1"/>
  <c r="V125" i="10"/>
  <c r="AQ125" i="10" s="1"/>
  <c r="U125" i="10"/>
  <c r="AP125" i="10" s="1"/>
  <c r="S125" i="10"/>
  <c r="AN125" i="10" s="1"/>
  <c r="K125" i="10"/>
  <c r="AF125" i="10" s="1"/>
  <c r="R125" i="10"/>
  <c r="AM125" i="10" s="1"/>
  <c r="Q125" i="10"/>
  <c r="I125" i="10"/>
  <c r="AD125" i="10" s="1"/>
  <c r="W125" i="10"/>
  <c r="AR125" i="10" s="1"/>
  <c r="K126" i="10"/>
  <c r="AF126" i="10" s="1"/>
  <c r="V126" i="10"/>
  <c r="AQ126" i="10" s="1"/>
  <c r="R126" i="10"/>
  <c r="AM126" i="10" s="1"/>
  <c r="S126" i="10"/>
  <c r="AN126" i="10" s="1"/>
  <c r="W126" i="10"/>
  <c r="AR126" i="10" s="1"/>
  <c r="U126" i="10"/>
  <c r="AP126" i="10" s="1"/>
  <c r="Q126" i="10"/>
  <c r="J126" i="10"/>
  <c r="AE126" i="10" s="1"/>
  <c r="L126" i="10"/>
  <c r="AG126" i="10" s="1"/>
  <c r="I126" i="10"/>
  <c r="AD126" i="10" s="1"/>
  <c r="O126" i="10" a="1"/>
  <c r="O126" i="10" s="1"/>
  <c r="AJ126" i="10" s="1"/>
  <c r="P126" i="10"/>
  <c r="AK126" i="10" s="1"/>
  <c r="K127" i="10"/>
  <c r="AF127" i="10" s="1"/>
  <c r="R127" i="10"/>
  <c r="AM127" i="10" s="1"/>
  <c r="S127" i="10"/>
  <c r="AN127" i="10" s="1"/>
  <c r="J127" i="10"/>
  <c r="AE127" i="10" s="1"/>
  <c r="V127" i="10"/>
  <c r="AQ127" i="10" s="1"/>
  <c r="U127" i="10"/>
  <c r="AP127" i="10" s="1"/>
  <c r="W127" i="10"/>
  <c r="AR127" i="10" s="1"/>
  <c r="L127" i="10"/>
  <c r="AG127" i="10" s="1"/>
  <c r="I127" i="10"/>
  <c r="AD127" i="10" s="1"/>
  <c r="P127" i="10"/>
  <c r="AK127" i="10" s="1"/>
  <c r="O127" i="10" a="1"/>
  <c r="O127" i="10" s="1"/>
  <c r="AJ127" i="10" s="1"/>
  <c r="Q127" i="10"/>
  <c r="W128" i="10"/>
  <c r="AR128" i="10" s="1"/>
  <c r="K128" i="10"/>
  <c r="AF128" i="10" s="1"/>
  <c r="L128" i="10"/>
  <c r="AG128" i="10" s="1"/>
  <c r="U128" i="10"/>
  <c r="AP128" i="10" s="1"/>
  <c r="S128" i="10"/>
  <c r="AN128" i="10" s="1"/>
  <c r="R128" i="10"/>
  <c r="AM128" i="10" s="1"/>
  <c r="V128" i="10"/>
  <c r="AQ128" i="10" s="1"/>
  <c r="P128" i="10"/>
  <c r="AK128" i="10" s="1"/>
  <c r="Q128" i="10"/>
  <c r="O128" i="10" a="1"/>
  <c r="O128" i="10" s="1"/>
  <c r="AJ128" i="10" s="1"/>
  <c r="I128" i="10"/>
  <c r="AD128" i="10" s="1"/>
  <c r="J128" i="10"/>
  <c r="AE128" i="10" s="1"/>
  <c r="V129" i="10"/>
  <c r="AQ129" i="10" s="1"/>
  <c r="O129" i="10" a="1"/>
  <c r="O129" i="10" s="1"/>
  <c r="AJ129" i="10" s="1"/>
  <c r="P129" i="10"/>
  <c r="AK129" i="10" s="1"/>
  <c r="L129" i="10"/>
  <c r="AG129" i="10" s="1"/>
  <c r="R129" i="10"/>
  <c r="AM129" i="10" s="1"/>
  <c r="J129" i="10"/>
  <c r="AE129" i="10" s="1"/>
  <c r="Q129" i="10"/>
  <c r="K129" i="10"/>
  <c r="AF129" i="10" s="1"/>
  <c r="I129" i="10"/>
  <c r="AD129" i="10" s="1"/>
  <c r="S129" i="10"/>
  <c r="AN129" i="10" s="1"/>
  <c r="U129" i="10"/>
  <c r="AP129" i="10" s="1"/>
  <c r="W129" i="10"/>
  <c r="AR129" i="10" s="1"/>
  <c r="L130" i="10"/>
  <c r="AG130" i="10" s="1"/>
  <c r="Q130" i="10"/>
  <c r="R130" i="10"/>
  <c r="AM130" i="10" s="1"/>
  <c r="P130" i="10"/>
  <c r="AK130" i="10" s="1"/>
  <c r="O130" i="10" a="1"/>
  <c r="O130" i="10" s="1"/>
  <c r="AJ130" i="10" s="1"/>
  <c r="K130" i="10"/>
  <c r="AF130" i="10" s="1"/>
  <c r="V130" i="10"/>
  <c r="AQ130" i="10" s="1"/>
  <c r="U130" i="10"/>
  <c r="AP130" i="10" s="1"/>
  <c r="J130" i="10"/>
  <c r="AE130" i="10" s="1"/>
  <c r="S130" i="10"/>
  <c r="AN130" i="10" s="1"/>
  <c r="I130" i="10"/>
  <c r="AD130" i="10" s="1"/>
  <c r="W130" i="10"/>
  <c r="AR130" i="10" s="1"/>
  <c r="O131" i="10" a="1"/>
  <c r="O131" i="10" s="1"/>
  <c r="AJ131" i="10" s="1"/>
  <c r="S131" i="10"/>
  <c r="AN131" i="10" s="1"/>
  <c r="L131" i="10"/>
  <c r="AG131" i="10" s="1"/>
  <c r="P131" i="10"/>
  <c r="AK131" i="10" s="1"/>
  <c r="I131" i="10"/>
  <c r="AD131" i="10" s="1"/>
  <c r="J131" i="10"/>
  <c r="AE131" i="10" s="1"/>
  <c r="Q131" i="10"/>
  <c r="R131" i="10"/>
  <c r="AM131" i="10" s="1"/>
  <c r="K131" i="10"/>
  <c r="AF131" i="10" s="1"/>
  <c r="V131" i="10"/>
  <c r="AQ131" i="10" s="1"/>
  <c r="U131" i="10"/>
  <c r="AP131" i="10" s="1"/>
  <c r="W131" i="10"/>
  <c r="AR131" i="10" s="1"/>
  <c r="Q132" i="10"/>
  <c r="W132" i="10"/>
  <c r="AR132" i="10" s="1"/>
  <c r="K132" i="10"/>
  <c r="AF132" i="10" s="1"/>
  <c r="U132" i="10"/>
  <c r="AP132" i="10" s="1"/>
  <c r="J132" i="10"/>
  <c r="AE132" i="10" s="1"/>
  <c r="O132" i="10" a="1"/>
  <c r="O132" i="10" s="1"/>
  <c r="AJ132" i="10" s="1"/>
  <c r="V132" i="10"/>
  <c r="AQ132" i="10" s="1"/>
  <c r="S132" i="10"/>
  <c r="AN132" i="10" s="1"/>
  <c r="R132" i="10"/>
  <c r="AM132" i="10" s="1"/>
  <c r="I132" i="10"/>
  <c r="AD132" i="10" s="1"/>
  <c r="P132" i="10"/>
  <c r="AK132" i="10" s="1"/>
  <c r="L132" i="10"/>
  <c r="AG132" i="10" s="1"/>
  <c r="Q133" i="10"/>
  <c r="P133" i="10"/>
  <c r="AK133" i="10" s="1"/>
  <c r="R133" i="10"/>
  <c r="AM133" i="10" s="1"/>
  <c r="L133" i="10"/>
  <c r="AG133" i="10" s="1"/>
  <c r="K133" i="10"/>
  <c r="AF133" i="10" s="1"/>
  <c r="O133" i="10" a="1"/>
  <c r="O133" i="10" s="1"/>
  <c r="AJ133" i="10" s="1"/>
  <c r="V133" i="10"/>
  <c r="AQ133" i="10" s="1"/>
  <c r="J133" i="10"/>
  <c r="AE133" i="10" s="1"/>
  <c r="U133" i="10"/>
  <c r="AP133" i="10" s="1"/>
  <c r="I133" i="10"/>
  <c r="AD133" i="10" s="1"/>
  <c r="S133" i="10"/>
  <c r="AN133" i="10" s="1"/>
  <c r="W133" i="10"/>
  <c r="AR133" i="10" s="1"/>
  <c r="R134" i="10"/>
  <c r="AM134" i="10" s="1"/>
  <c r="L134" i="10"/>
  <c r="AG134" i="10" s="1"/>
  <c r="V134" i="10"/>
  <c r="AQ134" i="10" s="1"/>
  <c r="K134" i="10"/>
  <c r="AF134" i="10" s="1"/>
  <c r="I134" i="10"/>
  <c r="AD134" i="10" s="1"/>
  <c r="W134" i="10"/>
  <c r="AR134" i="10" s="1"/>
  <c r="U134" i="10"/>
  <c r="AP134" i="10" s="1"/>
  <c r="O134" i="10" a="1"/>
  <c r="O134" i="10" s="1"/>
  <c r="AJ134" i="10" s="1"/>
  <c r="P134" i="10"/>
  <c r="AK134" i="10" s="1"/>
  <c r="Q134" i="10"/>
  <c r="S134" i="10"/>
  <c r="AN134" i="10" s="1"/>
  <c r="J134" i="10"/>
  <c r="AE134" i="10" s="1"/>
  <c r="Q135" i="10"/>
  <c r="K135" i="10"/>
  <c r="AF135" i="10" s="1"/>
  <c r="J135" i="10"/>
  <c r="AE135" i="10" s="1"/>
  <c r="U135" i="10"/>
  <c r="AP135" i="10" s="1"/>
  <c r="I135" i="10"/>
  <c r="AD135" i="10" s="1"/>
  <c r="R135" i="10"/>
  <c r="AM135" i="10" s="1"/>
  <c r="L135" i="10"/>
  <c r="AG135" i="10" s="1"/>
  <c r="O135" i="10" a="1"/>
  <c r="O135" i="10" s="1"/>
  <c r="AJ135" i="10" s="1"/>
  <c r="V135" i="10"/>
  <c r="AQ135" i="10" s="1"/>
  <c r="W135" i="10"/>
  <c r="AR135" i="10" s="1"/>
  <c r="S135" i="10"/>
  <c r="AN135" i="10" s="1"/>
  <c r="P135" i="10"/>
  <c r="AK135" i="10" s="1"/>
  <c r="K136" i="10"/>
  <c r="AF136" i="10" s="1"/>
  <c r="J136" i="10"/>
  <c r="AE136" i="10" s="1"/>
  <c r="R136" i="10"/>
  <c r="AM136" i="10" s="1"/>
  <c r="U136" i="10"/>
  <c r="AP136" i="10" s="1"/>
  <c r="P136" i="10"/>
  <c r="AK136" i="10" s="1"/>
  <c r="Q136" i="10"/>
  <c r="L136" i="10"/>
  <c r="AG136" i="10" s="1"/>
  <c r="S136" i="10"/>
  <c r="AN136" i="10" s="1"/>
  <c r="V136" i="10"/>
  <c r="AQ136" i="10" s="1"/>
  <c r="I136" i="10"/>
  <c r="AD136" i="10" s="1"/>
  <c r="O136" i="10" a="1"/>
  <c r="O136" i="10" s="1"/>
  <c r="AJ136" i="10" s="1"/>
  <c r="W136" i="10"/>
  <c r="AR136" i="10" s="1"/>
  <c r="I137" i="10"/>
  <c r="AD137" i="10" s="1"/>
  <c r="K137" i="10"/>
  <c r="AF137" i="10" s="1"/>
  <c r="J137" i="10"/>
  <c r="AE137" i="10" s="1"/>
  <c r="O137" i="10" a="1"/>
  <c r="O137" i="10" s="1"/>
  <c r="AJ137" i="10" s="1"/>
  <c r="U137" i="10"/>
  <c r="AP137" i="10" s="1"/>
  <c r="Q137" i="10"/>
  <c r="R137" i="10"/>
  <c r="AM137" i="10" s="1"/>
  <c r="V137" i="10"/>
  <c r="AQ137" i="10" s="1"/>
  <c r="S137" i="10"/>
  <c r="AN137" i="10" s="1"/>
  <c r="P137" i="10"/>
  <c r="AK137" i="10" s="1"/>
  <c r="L137" i="10"/>
  <c r="AG137" i="10" s="1"/>
  <c r="W137" i="10"/>
  <c r="AR137" i="10" s="1"/>
  <c r="J138" i="10"/>
  <c r="AE138" i="10" s="1"/>
  <c r="I138" i="10"/>
  <c r="AD138" i="10" s="1"/>
  <c r="V138" i="10"/>
  <c r="AQ138" i="10" s="1"/>
  <c r="R138" i="10"/>
  <c r="AM138" i="10" s="1"/>
  <c r="K138" i="10"/>
  <c r="AF138" i="10" s="1"/>
  <c r="P138" i="10"/>
  <c r="AK138" i="10" s="1"/>
  <c r="L138" i="10"/>
  <c r="AG138" i="10" s="1"/>
  <c r="Q138" i="10"/>
  <c r="S138" i="10"/>
  <c r="AN138" i="10" s="1"/>
  <c r="U138" i="10"/>
  <c r="AP138" i="10" s="1"/>
  <c r="O138" i="10" a="1"/>
  <c r="O138" i="10" s="1"/>
  <c r="AJ138" i="10" s="1"/>
  <c r="W138" i="10"/>
  <c r="AR138" i="10" s="1"/>
  <c r="J139" i="10"/>
  <c r="AE139" i="10" s="1"/>
  <c r="R139" i="10"/>
  <c r="AM139" i="10" s="1"/>
  <c r="I139" i="10"/>
  <c r="AD139" i="10" s="1"/>
  <c r="Q139" i="10"/>
  <c r="V139" i="10"/>
  <c r="AQ139" i="10" s="1"/>
  <c r="L139" i="10"/>
  <c r="AG139" i="10" s="1"/>
  <c r="K139" i="10"/>
  <c r="AF139" i="10" s="1"/>
  <c r="U139" i="10"/>
  <c r="AP139" i="10" s="1"/>
  <c r="P139" i="10"/>
  <c r="AK139" i="10" s="1"/>
  <c r="S139" i="10"/>
  <c r="AN139" i="10" s="1"/>
  <c r="O139" i="10" a="1"/>
  <c r="O139" i="10" s="1"/>
  <c r="AJ139" i="10" s="1"/>
  <c r="W139" i="10"/>
  <c r="AR139" i="10" s="1"/>
  <c r="J140" i="10"/>
  <c r="AE140" i="10" s="1"/>
  <c r="I140" i="10"/>
  <c r="AD140" i="10" s="1"/>
  <c r="S140" i="10"/>
  <c r="AN140" i="10" s="1"/>
  <c r="P140" i="10"/>
  <c r="AK140" i="10" s="1"/>
  <c r="Q140" i="10"/>
  <c r="V140" i="10"/>
  <c r="AQ140" i="10" s="1"/>
  <c r="K140" i="10"/>
  <c r="AF140" i="10" s="1"/>
  <c r="L140" i="10"/>
  <c r="AG140" i="10" s="1"/>
  <c r="U140" i="10"/>
  <c r="AP140" i="10" s="1"/>
  <c r="R140" i="10"/>
  <c r="AM140" i="10" s="1"/>
  <c r="O140" i="10" a="1"/>
  <c r="O140" i="10" s="1"/>
  <c r="AJ140" i="10" s="1"/>
  <c r="W140" i="10"/>
  <c r="AR140" i="10" s="1"/>
  <c r="Q141" i="10"/>
  <c r="K141" i="10"/>
  <c r="AF141" i="10" s="1"/>
  <c r="R141" i="10"/>
  <c r="AM141" i="10" s="1"/>
  <c r="P141" i="10"/>
  <c r="AK141" i="10" s="1"/>
  <c r="O141" i="10" a="1"/>
  <c r="O141" i="10" s="1"/>
  <c r="AJ141" i="10" s="1"/>
  <c r="U141" i="10"/>
  <c r="AP141" i="10" s="1"/>
  <c r="S141" i="10"/>
  <c r="AN141" i="10" s="1"/>
  <c r="J141" i="10"/>
  <c r="AE141" i="10" s="1"/>
  <c r="L141" i="10"/>
  <c r="AG141" i="10" s="1"/>
  <c r="V141" i="10"/>
  <c r="AQ141" i="10" s="1"/>
  <c r="H141" i="10"/>
  <c r="AC141" i="10" s="1"/>
  <c r="I141" i="10"/>
  <c r="AD141" i="10" s="1"/>
  <c r="W141" i="10"/>
  <c r="AR141" i="10" s="1"/>
  <c r="S142" i="10"/>
  <c r="AN142" i="10" s="1"/>
  <c r="W142" i="10"/>
  <c r="AR142" i="10" s="1"/>
  <c r="U142" i="10"/>
  <c r="AP142" i="10" s="1"/>
  <c r="Q142" i="10"/>
  <c r="I142" i="10"/>
  <c r="AD142" i="10" s="1"/>
  <c r="K142" i="10"/>
  <c r="AF142" i="10" s="1"/>
  <c r="H142" i="10"/>
  <c r="AC142" i="10" s="1"/>
  <c r="V142" i="10"/>
  <c r="AQ142" i="10" s="1"/>
  <c r="P142" i="10"/>
  <c r="AK142" i="10" s="1"/>
  <c r="O142" i="10" a="1"/>
  <c r="O142" i="10" s="1"/>
  <c r="AJ142" i="10" s="1"/>
  <c r="L142" i="10"/>
  <c r="AG142" i="10" s="1"/>
  <c r="J142" i="10"/>
  <c r="AE142" i="10" s="1"/>
  <c r="R142" i="10"/>
  <c r="AM142" i="10" s="1"/>
  <c r="L143" i="10"/>
  <c r="AG143" i="10" s="1"/>
  <c r="K143" i="10"/>
  <c r="AF143" i="10" s="1"/>
  <c r="V143" i="10"/>
  <c r="AQ143" i="10" s="1"/>
  <c r="W143" i="10"/>
  <c r="AR143" i="10" s="1"/>
  <c r="H143" i="10"/>
  <c r="AC143" i="10" s="1"/>
  <c r="I143" i="10"/>
  <c r="AD143" i="10" s="1"/>
  <c r="U143" i="10"/>
  <c r="AP143" i="10" s="1"/>
  <c r="S143" i="10"/>
  <c r="AN143" i="10" s="1"/>
  <c r="P143" i="10"/>
  <c r="AK143" i="10" s="1"/>
  <c r="Q143" i="10"/>
  <c r="O143" i="10" a="1"/>
  <c r="O143" i="10" s="1"/>
  <c r="AJ143" i="10" s="1"/>
  <c r="R143" i="10"/>
  <c r="AM143" i="10" s="1"/>
  <c r="J143" i="10"/>
  <c r="AE143" i="10" s="1"/>
  <c r="W144" i="10"/>
  <c r="AR144" i="10" s="1"/>
  <c r="K144" i="10"/>
  <c r="AF144" i="10" s="1"/>
  <c r="V144" i="10"/>
  <c r="AQ144" i="10" s="1"/>
  <c r="H144" i="10"/>
  <c r="AC144" i="10" s="1"/>
  <c r="I144" i="10"/>
  <c r="AD144" i="10" s="1"/>
  <c r="P144" i="10"/>
  <c r="AK144" i="10" s="1"/>
  <c r="R144" i="10"/>
  <c r="AM144" i="10" s="1"/>
  <c r="U144" i="10"/>
  <c r="AP144" i="10" s="1"/>
  <c r="Q144" i="10"/>
  <c r="O144" i="10" a="1"/>
  <c r="O144" i="10" s="1"/>
  <c r="AJ144" i="10" s="1"/>
  <c r="J144" i="10"/>
  <c r="AE144" i="10" s="1"/>
  <c r="S144" i="10"/>
  <c r="AN144" i="10" s="1"/>
  <c r="L144" i="10"/>
  <c r="AG144" i="10" s="1"/>
  <c r="K145" i="10"/>
  <c r="AF145" i="10" s="1"/>
  <c r="V145" i="10"/>
  <c r="AQ145" i="10" s="1"/>
  <c r="S145" i="10"/>
  <c r="AN145" i="10" s="1"/>
  <c r="I145" i="10"/>
  <c r="AD145" i="10" s="1"/>
  <c r="P145" i="10"/>
  <c r="AK145" i="10" s="1"/>
  <c r="L145" i="10"/>
  <c r="AG145" i="10" s="1"/>
  <c r="R145" i="10"/>
  <c r="AM145" i="10" s="1"/>
  <c r="J145" i="10"/>
  <c r="AE145" i="10" s="1"/>
  <c r="O145" i="10" a="1"/>
  <c r="O145" i="10" s="1"/>
  <c r="AJ145" i="10" s="1"/>
  <c r="H145" i="10"/>
  <c r="AC145" i="10" s="1"/>
  <c r="Q145" i="10"/>
  <c r="U145" i="10"/>
  <c r="AP145" i="10" s="1"/>
  <c r="W145" i="10"/>
  <c r="AR145" i="10" s="1"/>
  <c r="L146" i="10"/>
  <c r="AG146" i="10" s="1"/>
  <c r="U146" i="10"/>
  <c r="AP146" i="10" s="1"/>
  <c r="W146" i="10"/>
  <c r="AR146" i="10" s="1"/>
  <c r="K146" i="10"/>
  <c r="AF146" i="10" s="1"/>
  <c r="I146" i="10"/>
  <c r="AD146" i="10" s="1"/>
  <c r="V146" i="10"/>
  <c r="AQ146" i="10" s="1"/>
  <c r="O146" i="10" a="1"/>
  <c r="O146" i="10" s="1"/>
  <c r="AJ146" i="10" s="1"/>
  <c r="S146" i="10"/>
  <c r="AN146" i="10" s="1"/>
  <c r="J146" i="10"/>
  <c r="AE146" i="10" s="1"/>
  <c r="R146" i="10"/>
  <c r="AM146" i="10" s="1"/>
  <c r="H146" i="10"/>
  <c r="AC146" i="10" s="1"/>
  <c r="Q146" i="10"/>
  <c r="P146" i="10"/>
  <c r="AK146" i="10" s="1"/>
  <c r="Q147" i="10"/>
  <c r="W147" i="10"/>
  <c r="AR147" i="10" s="1"/>
  <c r="O147" i="10" a="1"/>
  <c r="O147" i="10" s="1"/>
  <c r="AJ147" i="10" s="1"/>
  <c r="J147" i="10"/>
  <c r="AE147" i="10" s="1"/>
  <c r="S147" i="10"/>
  <c r="AN147" i="10" s="1"/>
  <c r="H147" i="10"/>
  <c r="AC147" i="10" s="1"/>
  <c r="U147" i="10"/>
  <c r="AP147" i="10" s="1"/>
  <c r="I147" i="10"/>
  <c r="AD147" i="10" s="1"/>
  <c r="P147" i="10"/>
  <c r="AK147" i="10" s="1"/>
  <c r="R147" i="10"/>
  <c r="AM147" i="10" s="1"/>
  <c r="K147" i="10"/>
  <c r="AF147" i="10" s="1"/>
  <c r="V147" i="10"/>
  <c r="AQ147" i="10" s="1"/>
  <c r="L147" i="10"/>
  <c r="AG147" i="10" s="1"/>
  <c r="Q148" i="10"/>
  <c r="O148" i="10" a="1"/>
  <c r="O148" i="10" s="1"/>
  <c r="AJ148" i="10" s="1"/>
  <c r="P148" i="10"/>
  <c r="AK148" i="10" s="1"/>
  <c r="J148" i="10"/>
  <c r="AE148" i="10" s="1"/>
  <c r="K148" i="10"/>
  <c r="AF148" i="10" s="1"/>
  <c r="R148" i="10"/>
  <c r="AM148" i="10" s="1"/>
  <c r="V148" i="10"/>
  <c r="AQ148" i="10" s="1"/>
  <c r="S148" i="10"/>
  <c r="AN148" i="10" s="1"/>
  <c r="I148" i="10"/>
  <c r="AD148" i="10" s="1"/>
  <c r="U148" i="10"/>
  <c r="AP148" i="10" s="1"/>
  <c r="L148" i="10"/>
  <c r="AG148" i="10" s="1"/>
  <c r="H148" i="10"/>
  <c r="AC148" i="10" s="1"/>
  <c r="W148" i="10"/>
  <c r="AR148" i="10" s="1"/>
  <c r="K149" i="10"/>
  <c r="AF149" i="10" s="1"/>
  <c r="P149" i="10"/>
  <c r="AK149" i="10" s="1"/>
  <c r="O149" i="10" a="1"/>
  <c r="O149" i="10" s="1"/>
  <c r="AJ149" i="10" s="1"/>
  <c r="U149" i="10"/>
  <c r="AP149" i="10" s="1"/>
  <c r="H149" i="10"/>
  <c r="AC149" i="10" s="1"/>
  <c r="J149" i="10"/>
  <c r="AE149" i="10" s="1"/>
  <c r="S149" i="10"/>
  <c r="AN149" i="10" s="1"/>
  <c r="Q149" i="10"/>
  <c r="R149" i="10"/>
  <c r="AM149" i="10" s="1"/>
  <c r="I149" i="10"/>
  <c r="AD149" i="10" s="1"/>
  <c r="L149" i="10"/>
  <c r="AG149" i="10" s="1"/>
  <c r="V149" i="10"/>
  <c r="AQ149" i="10" s="1"/>
  <c r="W149" i="10"/>
  <c r="AR149" i="10" s="1"/>
  <c r="J150" i="10"/>
  <c r="AE150" i="10" s="1"/>
  <c r="O150" i="10" a="1"/>
  <c r="O150" i="10" s="1"/>
  <c r="AJ150" i="10" s="1"/>
  <c r="P150" i="10"/>
  <c r="AK150" i="10" s="1"/>
  <c r="W150" i="10"/>
  <c r="AR150" i="10" s="1"/>
  <c r="S150" i="10"/>
  <c r="AN150" i="10" s="1"/>
  <c r="U150" i="10"/>
  <c r="AP150" i="10" s="1"/>
  <c r="K150" i="10"/>
  <c r="AF150" i="10" s="1"/>
  <c r="H150" i="10"/>
  <c r="AC150" i="10" s="1"/>
  <c r="Q150" i="10"/>
  <c r="V150" i="10"/>
  <c r="AQ150" i="10" s="1"/>
  <c r="L150" i="10"/>
  <c r="AG150" i="10" s="1"/>
  <c r="I150" i="10"/>
  <c r="AD150" i="10" s="1"/>
  <c r="R150" i="10"/>
  <c r="AM150" i="10" s="1"/>
  <c r="J151" i="10"/>
  <c r="AE151" i="10" s="1"/>
  <c r="W151" i="10"/>
  <c r="AR151" i="10" s="1"/>
  <c r="S151" i="10"/>
  <c r="AN151" i="10" s="1"/>
  <c r="I151" i="10"/>
  <c r="AD151" i="10" s="1"/>
  <c r="K151" i="10"/>
  <c r="AF151" i="10" s="1"/>
  <c r="H151" i="10"/>
  <c r="AC151" i="10" s="1"/>
  <c r="Q151" i="10"/>
  <c r="U151" i="10"/>
  <c r="AP151" i="10" s="1"/>
  <c r="O151" i="10" a="1"/>
  <c r="O151" i="10" s="1"/>
  <c r="AJ151" i="10" s="1"/>
  <c r="L151" i="10"/>
  <c r="AG151" i="10" s="1"/>
  <c r="R151" i="10"/>
  <c r="AM151" i="10" s="1"/>
  <c r="V151" i="10"/>
  <c r="AQ151" i="10" s="1"/>
  <c r="P151" i="10"/>
  <c r="AK151" i="10" s="1"/>
  <c r="H152" i="10"/>
  <c r="AC152" i="10" s="1"/>
  <c r="Q152" i="10"/>
  <c r="K152" i="10"/>
  <c r="AF152" i="10" s="1"/>
  <c r="L152" i="10"/>
  <c r="AG152" i="10" s="1"/>
  <c r="I152" i="10"/>
  <c r="AD152" i="10" s="1"/>
  <c r="V152" i="10"/>
  <c r="AQ152" i="10" s="1"/>
  <c r="R152" i="10"/>
  <c r="AM152" i="10" s="1"/>
  <c r="P152" i="10"/>
  <c r="AK152" i="10" s="1"/>
  <c r="O152" i="10" a="1"/>
  <c r="O152" i="10" s="1"/>
  <c r="AJ152" i="10" s="1"/>
  <c r="U152" i="10"/>
  <c r="AP152" i="10" s="1"/>
  <c r="S152" i="10"/>
  <c r="AN152" i="10" s="1"/>
  <c r="J152" i="10"/>
  <c r="AE152" i="10" s="1"/>
  <c r="W152" i="10"/>
  <c r="AR152" i="10" s="1"/>
  <c r="R153" i="10"/>
  <c r="AM153" i="10" s="1"/>
  <c r="V153" i="10"/>
  <c r="AQ153" i="10" s="1"/>
  <c r="J153" i="10"/>
  <c r="AE153" i="10" s="1"/>
  <c r="L153" i="10"/>
  <c r="AG153" i="10" s="1"/>
  <c r="Q153" i="10"/>
  <c r="O153" i="10" a="1"/>
  <c r="O153" i="10" s="1"/>
  <c r="AJ153" i="10" s="1"/>
  <c r="S153" i="10"/>
  <c r="AN153" i="10" s="1"/>
  <c r="K153" i="10"/>
  <c r="AF153" i="10" s="1"/>
  <c r="I153" i="10"/>
  <c r="AD153" i="10" s="1"/>
  <c r="U153" i="10"/>
  <c r="AP153" i="10" s="1"/>
  <c r="P153" i="10"/>
  <c r="AK153" i="10" s="1"/>
  <c r="H153" i="10"/>
  <c r="AC153" i="10" s="1"/>
  <c r="W153" i="10"/>
  <c r="AR153" i="10" s="1"/>
  <c r="Q154" i="10"/>
  <c r="L154" i="10"/>
  <c r="AG154" i="10" s="1"/>
  <c r="I154" i="10"/>
  <c r="AD154" i="10" s="1"/>
  <c r="V154" i="10"/>
  <c r="AQ154" i="10" s="1"/>
  <c r="K154" i="10"/>
  <c r="AF154" i="10" s="1"/>
  <c r="H154" i="10"/>
  <c r="AC154" i="10" s="1"/>
  <c r="O154" i="10" a="1"/>
  <c r="O154" i="10" s="1"/>
  <c r="AJ154" i="10" s="1"/>
  <c r="S154" i="10"/>
  <c r="AN154" i="10" s="1"/>
  <c r="J154" i="10"/>
  <c r="AE154" i="10" s="1"/>
  <c r="P154" i="10"/>
  <c r="AK154" i="10" s="1"/>
  <c r="U154" i="10"/>
  <c r="AP154" i="10" s="1"/>
  <c r="R154" i="10"/>
  <c r="AM154" i="10" s="1"/>
  <c r="W154" i="10"/>
  <c r="AR154" i="10" s="1"/>
  <c r="H155" i="10"/>
  <c r="AC155" i="10" s="1"/>
  <c r="V155" i="10"/>
  <c r="AQ155" i="10" s="1"/>
  <c r="I155" i="10"/>
  <c r="AD155" i="10" s="1"/>
  <c r="S155" i="10"/>
  <c r="AN155" i="10" s="1"/>
  <c r="J155" i="10"/>
  <c r="AE155" i="10" s="1"/>
  <c r="O155" i="10" a="1"/>
  <c r="O155" i="10" s="1"/>
  <c r="AJ155" i="10" s="1"/>
  <c r="L155" i="10"/>
  <c r="AG155" i="10" s="1"/>
  <c r="R155" i="10"/>
  <c r="AM155" i="10" s="1"/>
  <c r="P155" i="10"/>
  <c r="AK155" i="10" s="1"/>
  <c r="U155" i="10"/>
  <c r="AP155" i="10" s="1"/>
  <c r="Q155" i="10"/>
  <c r="K155" i="10"/>
  <c r="AF155" i="10" s="1"/>
  <c r="W155" i="10"/>
  <c r="AR155" i="10" s="1"/>
  <c r="U156" i="10"/>
  <c r="AP156" i="10" s="1"/>
  <c r="O156" i="10" a="1"/>
  <c r="O156" i="10" s="1"/>
  <c r="AJ156" i="10" s="1"/>
  <c r="P156" i="10"/>
  <c r="AK156" i="10" s="1"/>
  <c r="R156" i="10"/>
  <c r="AM156" i="10" s="1"/>
  <c r="L156" i="10"/>
  <c r="AG156" i="10" s="1"/>
  <c r="W156" i="10"/>
  <c r="AR156" i="10" s="1"/>
  <c r="H156" i="10"/>
  <c r="AC156" i="10" s="1"/>
  <c r="J156" i="10"/>
  <c r="AE156" i="10" s="1"/>
  <c r="K156" i="10"/>
  <c r="AF156" i="10" s="1"/>
  <c r="Q156" i="10"/>
  <c r="V156" i="10"/>
  <c r="AQ156" i="10" s="1"/>
  <c r="I156" i="10"/>
  <c r="AD156" i="10" s="1"/>
  <c r="S156" i="10"/>
  <c r="AN156" i="10" s="1"/>
  <c r="Q157" i="10"/>
  <c r="O157" i="10" a="1"/>
  <c r="O157" i="10" s="1"/>
  <c r="AJ157" i="10" s="1"/>
  <c r="W157" i="10"/>
  <c r="AR157" i="10" s="1"/>
  <c r="P157" i="10"/>
  <c r="AK157" i="10" s="1"/>
  <c r="R157" i="10"/>
  <c r="AM157" i="10" s="1"/>
  <c r="H157" i="10"/>
  <c r="AC157" i="10" s="1"/>
  <c r="J157" i="10"/>
  <c r="AE157" i="10" s="1"/>
  <c r="S157" i="10"/>
  <c r="AN157" i="10" s="1"/>
  <c r="K157" i="10"/>
  <c r="AF157" i="10" s="1"/>
  <c r="V157" i="10"/>
  <c r="AQ157" i="10" s="1"/>
  <c r="I157" i="10"/>
  <c r="AD157" i="10" s="1"/>
  <c r="L157" i="10"/>
  <c r="AG157" i="10" s="1"/>
  <c r="U157" i="10"/>
  <c r="AP157" i="10" s="1"/>
  <c r="J158" i="10"/>
  <c r="AE158" i="10" s="1"/>
  <c r="W158" i="10"/>
  <c r="AR158" i="10" s="1"/>
  <c r="H158" i="10"/>
  <c r="AC158" i="10" s="1"/>
  <c r="I158" i="10"/>
  <c r="AD158" i="10" s="1"/>
  <c r="P158" i="10"/>
  <c r="AK158" i="10" s="1"/>
  <c r="L158" i="10"/>
  <c r="AG158" i="10" s="1"/>
  <c r="R158" i="10"/>
  <c r="AM158" i="10" s="1"/>
  <c r="U158" i="10"/>
  <c r="AP158" i="10" s="1"/>
  <c r="O158" i="10" a="1"/>
  <c r="O158" i="10" s="1"/>
  <c r="AJ158" i="10" s="1"/>
  <c r="Q158" i="10"/>
  <c r="V158" i="10"/>
  <c r="AQ158" i="10" s="1"/>
  <c r="S158" i="10"/>
  <c r="AN158" i="10" s="1"/>
  <c r="K158" i="10"/>
  <c r="AF158" i="10" s="1"/>
  <c r="L159" i="10"/>
  <c r="AG159" i="10" s="1"/>
  <c r="W159" i="10"/>
  <c r="AR159" i="10" s="1"/>
  <c r="J159" i="10"/>
  <c r="AE159" i="10" s="1"/>
  <c r="R159" i="10"/>
  <c r="AM159" i="10" s="1"/>
  <c r="I159" i="10"/>
  <c r="AD159" i="10" s="1"/>
  <c r="K159" i="10"/>
  <c r="AF159" i="10" s="1"/>
  <c r="P159" i="10"/>
  <c r="AK159" i="10" s="1"/>
  <c r="U159" i="10"/>
  <c r="AP159" i="10" s="1"/>
  <c r="Q159" i="10"/>
  <c r="H159" i="10"/>
  <c r="AC159" i="10" s="1"/>
  <c r="S159" i="10"/>
  <c r="AN159" i="10" s="1"/>
  <c r="O159" i="10" a="1"/>
  <c r="O159" i="10" s="1"/>
  <c r="AJ159" i="10" s="1"/>
  <c r="V159" i="10"/>
  <c r="AQ159" i="10" s="1"/>
  <c r="H160" i="10"/>
  <c r="AC160" i="10" s="1"/>
  <c r="W160" i="10"/>
  <c r="AR160" i="10" s="1"/>
  <c r="P160" i="10"/>
  <c r="AK160" i="10" s="1"/>
  <c r="R160" i="10"/>
  <c r="AM160" i="10" s="1"/>
  <c r="I160" i="10"/>
  <c r="AD160" i="10" s="1"/>
  <c r="U160" i="10"/>
  <c r="AP160" i="10" s="1"/>
  <c r="K160" i="10"/>
  <c r="AF160" i="10" s="1"/>
  <c r="Q160" i="10"/>
  <c r="V160" i="10"/>
  <c r="AQ160" i="10" s="1"/>
  <c r="J160" i="10"/>
  <c r="AE160" i="10" s="1"/>
  <c r="L160" i="10"/>
  <c r="AG160" i="10" s="1"/>
  <c r="O160" i="10" a="1"/>
  <c r="O160" i="10" s="1"/>
  <c r="AJ160" i="10" s="1"/>
  <c r="S160" i="10"/>
  <c r="AN160" i="10" s="1"/>
  <c r="H161" i="10"/>
  <c r="AC161" i="10" s="1"/>
  <c r="K161" i="10"/>
  <c r="AF161" i="10" s="1"/>
  <c r="U161" i="10"/>
  <c r="AP161" i="10" s="1"/>
  <c r="Q161" i="10"/>
  <c r="R161" i="10"/>
  <c r="AM161" i="10" s="1"/>
  <c r="L161" i="10"/>
  <c r="AG161" i="10" s="1"/>
  <c r="O161" i="10" a="1"/>
  <c r="O161" i="10" s="1"/>
  <c r="AJ161" i="10" s="1"/>
  <c r="J161" i="10"/>
  <c r="AE161" i="10" s="1"/>
  <c r="I161" i="10"/>
  <c r="AD161" i="10" s="1"/>
  <c r="S161" i="10"/>
  <c r="AN161" i="10" s="1"/>
  <c r="V161" i="10"/>
  <c r="AQ161" i="10" s="1"/>
  <c r="P161" i="10"/>
  <c r="AK161" i="10" s="1"/>
  <c r="W161" i="10"/>
  <c r="AR161" i="10" s="1"/>
  <c r="Q162" i="10"/>
  <c r="I162" i="10"/>
  <c r="AD162" i="10" s="1"/>
  <c r="S162" i="10"/>
  <c r="AN162" i="10" s="1"/>
  <c r="J162" i="10"/>
  <c r="AE162" i="10" s="1"/>
  <c r="R162" i="10"/>
  <c r="AM162" i="10" s="1"/>
  <c r="V162" i="10"/>
  <c r="AQ162" i="10" s="1"/>
  <c r="U162" i="10"/>
  <c r="AP162" i="10" s="1"/>
  <c r="K162" i="10"/>
  <c r="AF162" i="10" s="1"/>
  <c r="O162" i="10" a="1"/>
  <c r="O162" i="10" s="1"/>
  <c r="AJ162" i="10" s="1"/>
  <c r="P162" i="10"/>
  <c r="AK162" i="10" s="1"/>
  <c r="L162" i="10"/>
  <c r="AG162" i="10" s="1"/>
  <c r="H162" i="10"/>
  <c r="AC162" i="10" s="1"/>
  <c r="W162" i="10"/>
  <c r="AR162" i="10" s="1"/>
  <c r="L163" i="10"/>
  <c r="AG163" i="10" s="1"/>
  <c r="S163" i="10"/>
  <c r="AN163" i="10" s="1"/>
  <c r="I163" i="10"/>
  <c r="AD163" i="10" s="1"/>
  <c r="R163" i="10"/>
  <c r="AM163" i="10" s="1"/>
  <c r="J163" i="10"/>
  <c r="AE163" i="10" s="1"/>
  <c r="V163" i="10"/>
  <c r="AQ163" i="10" s="1"/>
  <c r="U163" i="10"/>
  <c r="AP163" i="10" s="1"/>
  <c r="P163" i="10"/>
  <c r="AK163" i="10" s="1"/>
  <c r="O163" i="10" a="1"/>
  <c r="O163" i="10" s="1"/>
  <c r="AJ163" i="10" s="1"/>
  <c r="K163" i="10"/>
  <c r="AF163" i="10" s="1"/>
  <c r="H163" i="10"/>
  <c r="AC163" i="10" s="1"/>
  <c r="Q163" i="10"/>
  <c r="W163" i="10"/>
  <c r="AR163" i="10" s="1"/>
  <c r="J164" i="10"/>
  <c r="AE164" i="10" s="1"/>
  <c r="P164" i="10"/>
  <c r="AK164" i="10" s="1"/>
  <c r="I164" i="10"/>
  <c r="AD164" i="10" s="1"/>
  <c r="V164" i="10"/>
  <c r="AQ164" i="10" s="1"/>
  <c r="O164" i="10" a="1"/>
  <c r="O164" i="10" s="1"/>
  <c r="AJ164" i="10" s="1"/>
  <c r="K164" i="10"/>
  <c r="AF164" i="10" s="1"/>
  <c r="H164" i="10"/>
  <c r="AC164" i="10" s="1"/>
  <c r="U164" i="10"/>
  <c r="AP164" i="10" s="1"/>
  <c r="R164" i="10"/>
  <c r="AM164" i="10" s="1"/>
  <c r="L164" i="10"/>
  <c r="AG164" i="10" s="1"/>
  <c r="Q164" i="10"/>
  <c r="S164" i="10"/>
  <c r="AN164" i="10" s="1"/>
  <c r="W164" i="10"/>
  <c r="AR164" i="10" s="1"/>
  <c r="M165" i="10"/>
  <c r="AH165" i="10" s="1"/>
  <c r="W165" i="10"/>
  <c r="AR165" i="10" s="1"/>
  <c r="L165" i="10"/>
  <c r="AG165" i="10" s="1"/>
  <c r="O165" i="10" a="1"/>
  <c r="O165" i="10" s="1"/>
  <c r="AJ165" i="10" s="1"/>
  <c r="S165" i="10"/>
  <c r="AN165" i="10" s="1"/>
  <c r="N165" i="10"/>
  <c r="AI165" i="10" s="1"/>
  <c r="J165" i="10"/>
  <c r="AE165" i="10" s="1"/>
  <c r="P165" i="10"/>
  <c r="AK165" i="10" s="1"/>
  <c r="I165" i="10"/>
  <c r="AD165" i="10" s="1"/>
  <c r="Q165" i="10"/>
  <c r="T165" i="10"/>
  <c r="AO165" i="10" s="1"/>
  <c r="H165" i="10"/>
  <c r="AC165" i="10" s="1"/>
  <c r="R165" i="10"/>
  <c r="AM165" i="10" s="1"/>
  <c r="U165" i="10"/>
  <c r="AP165" i="10" s="1"/>
  <c r="V165" i="10"/>
  <c r="AQ165" i="10" s="1"/>
  <c r="K165" i="10"/>
  <c r="AF165" i="10" s="1"/>
  <c r="L166" i="10"/>
  <c r="AG166" i="10" s="1"/>
  <c r="W166" i="10"/>
  <c r="AR166" i="10" s="1"/>
  <c r="R166" i="10"/>
  <c r="AM166" i="10" s="1"/>
  <c r="H166" i="10"/>
  <c r="AC166" i="10" s="1"/>
  <c r="U166" i="10"/>
  <c r="AP166" i="10" s="1"/>
  <c r="O166" i="10" a="1"/>
  <c r="O166" i="10" s="1"/>
  <c r="AJ166" i="10" s="1"/>
  <c r="V166" i="10"/>
  <c r="AQ166" i="10" s="1"/>
  <c r="P166" i="10"/>
  <c r="AK166" i="10" s="1"/>
  <c r="K166" i="10"/>
  <c r="AF166" i="10" s="1"/>
  <c r="S166" i="10"/>
  <c r="AN166" i="10" s="1"/>
  <c r="Q166" i="10"/>
  <c r="J166" i="10"/>
  <c r="AE166" i="10" s="1"/>
  <c r="I166" i="10"/>
  <c r="AD166" i="10" s="1"/>
  <c r="L167" i="10"/>
  <c r="AG167" i="10" s="1"/>
  <c r="H167" i="10"/>
  <c r="AC167" i="10" s="1"/>
  <c r="Q167" i="10"/>
  <c r="S167" i="10"/>
  <c r="AN167" i="10" s="1"/>
  <c r="W167" i="10"/>
  <c r="AR167" i="10" s="1"/>
  <c r="J167" i="10"/>
  <c r="AE167" i="10" s="1"/>
  <c r="K167" i="10"/>
  <c r="AF167" i="10" s="1"/>
  <c r="R167" i="10"/>
  <c r="AM167" i="10" s="1"/>
  <c r="I167" i="10"/>
  <c r="AD167" i="10" s="1"/>
  <c r="V167" i="10"/>
  <c r="AQ167" i="10" s="1"/>
  <c r="U167" i="10"/>
  <c r="AP167" i="10" s="1"/>
  <c r="O167" i="10" a="1"/>
  <c r="O167" i="10" s="1"/>
  <c r="AJ167" i="10" s="1"/>
  <c r="P167" i="10"/>
  <c r="AK167" i="10" s="1"/>
  <c r="R168" i="10"/>
  <c r="AM168" i="10" s="1"/>
  <c r="L168" i="10"/>
  <c r="AG168" i="10" s="1"/>
  <c r="W168" i="10"/>
  <c r="AR168" i="10" s="1"/>
  <c r="V168" i="10"/>
  <c r="AQ168" i="10" s="1"/>
  <c r="P168" i="10"/>
  <c r="AK168" i="10" s="1"/>
  <c r="U168" i="10"/>
  <c r="AP168" i="10" s="1"/>
  <c r="J168" i="10"/>
  <c r="AE168" i="10" s="1"/>
  <c r="Q168" i="10"/>
  <c r="I168" i="10"/>
  <c r="AD168" i="10" s="1"/>
  <c r="H168" i="10"/>
  <c r="AC168" i="10" s="1"/>
  <c r="S168" i="10"/>
  <c r="AN168" i="10" s="1"/>
  <c r="K168" i="10"/>
  <c r="AF168" i="10" s="1"/>
  <c r="O168" i="10" a="1"/>
  <c r="O168" i="10" s="1"/>
  <c r="AJ168" i="10" s="1"/>
  <c r="L169" i="10"/>
  <c r="AG169" i="10" s="1"/>
  <c r="U169" i="10"/>
  <c r="AP169" i="10" s="1"/>
  <c r="O169" i="10" a="1"/>
  <c r="O169" i="10" s="1"/>
  <c r="AJ169" i="10" s="1"/>
  <c r="R169" i="10"/>
  <c r="AM169" i="10" s="1"/>
  <c r="P169" i="10"/>
  <c r="AK169" i="10" s="1"/>
  <c r="I169" i="10"/>
  <c r="AD169" i="10" s="1"/>
  <c r="K169" i="10"/>
  <c r="AF169" i="10" s="1"/>
  <c r="Q169" i="10"/>
  <c r="V169" i="10"/>
  <c r="AQ169" i="10" s="1"/>
  <c r="J169" i="10"/>
  <c r="AE169" i="10" s="1"/>
  <c r="T169" i="10"/>
  <c r="AO169" i="10" s="1"/>
  <c r="S169" i="10"/>
  <c r="AN169" i="10" s="1"/>
  <c r="W169" i="10"/>
  <c r="AR169" i="10" s="1"/>
  <c r="H169" i="10"/>
  <c r="AC169" i="10" s="1"/>
  <c r="Q170" i="10"/>
  <c r="S170" i="10"/>
  <c r="AN170" i="10" s="1"/>
  <c r="U170" i="10"/>
  <c r="AP170" i="10" s="1"/>
  <c r="J170" i="10"/>
  <c r="AE170" i="10" s="1"/>
  <c r="O170" i="10" a="1"/>
  <c r="O170" i="10" s="1"/>
  <c r="AJ170" i="10" s="1"/>
  <c r="R170" i="10"/>
  <c r="AM170" i="10" s="1"/>
  <c r="K170" i="10"/>
  <c r="AF170" i="10" s="1"/>
  <c r="T170" i="10"/>
  <c r="AO170" i="10" s="1"/>
  <c r="L170" i="10"/>
  <c r="AG170" i="10" s="1"/>
  <c r="H170" i="10"/>
  <c r="AC170" i="10" s="1"/>
  <c r="V170" i="10"/>
  <c r="AQ170" i="10" s="1"/>
  <c r="I170" i="10"/>
  <c r="AD170" i="10" s="1"/>
  <c r="W170" i="10"/>
  <c r="AR170" i="10" s="1"/>
  <c r="P170" i="10"/>
  <c r="AK170" i="10" s="1"/>
  <c r="T171" i="10"/>
  <c r="AO171" i="10" s="1"/>
  <c r="L171" i="10"/>
  <c r="AG171" i="10" s="1"/>
  <c r="W171" i="10"/>
  <c r="AR171" i="10" s="1"/>
  <c r="R171" i="10"/>
  <c r="AM171" i="10" s="1"/>
  <c r="I171" i="10"/>
  <c r="AD171" i="10" s="1"/>
  <c r="U171" i="10"/>
  <c r="AP171" i="10" s="1"/>
  <c r="S171" i="10"/>
  <c r="AN171" i="10" s="1"/>
  <c r="K171" i="10"/>
  <c r="AF171" i="10" s="1"/>
  <c r="H171" i="10"/>
  <c r="AC171" i="10" s="1"/>
  <c r="P171" i="10"/>
  <c r="AK171" i="10" s="1"/>
  <c r="V171" i="10"/>
  <c r="AQ171" i="10" s="1"/>
  <c r="J171" i="10"/>
  <c r="AE171" i="10" s="1"/>
  <c r="Q171" i="10"/>
  <c r="O171" i="10" a="1"/>
  <c r="O171" i="10" s="1"/>
  <c r="AJ171" i="10" s="1"/>
  <c r="U172" i="10"/>
  <c r="AP172" i="10" s="1"/>
  <c r="T172" i="10"/>
  <c r="AO172" i="10" s="1"/>
  <c r="P172" i="10"/>
  <c r="AK172" i="10" s="1"/>
  <c r="V172" i="10"/>
  <c r="AQ172" i="10" s="1"/>
  <c r="J172" i="10"/>
  <c r="AE172" i="10" s="1"/>
  <c r="S172" i="10"/>
  <c r="AN172" i="10" s="1"/>
  <c r="Q172" i="10"/>
  <c r="O172" i="10" a="1"/>
  <c r="O172" i="10" s="1"/>
  <c r="AJ172" i="10" s="1"/>
  <c r="H172" i="10"/>
  <c r="AC172" i="10" s="1"/>
  <c r="W172" i="10"/>
  <c r="AR172" i="10" s="1"/>
  <c r="K172" i="10"/>
  <c r="AF172" i="10" s="1"/>
  <c r="R172" i="10"/>
  <c r="AM172" i="10" s="1"/>
  <c r="L172" i="10"/>
  <c r="AG172" i="10" s="1"/>
  <c r="I172" i="10"/>
  <c r="AD172" i="10" s="1"/>
  <c r="P173" i="10"/>
  <c r="AK173" i="10" s="1"/>
  <c r="T173" i="10"/>
  <c r="AO173" i="10" s="1"/>
  <c r="Q173" i="10"/>
  <c r="U173" i="10"/>
  <c r="AP173" i="10" s="1"/>
  <c r="J173" i="10"/>
  <c r="AE173" i="10" s="1"/>
  <c r="H173" i="10"/>
  <c r="AC173" i="10" s="1"/>
  <c r="V173" i="10"/>
  <c r="AQ173" i="10" s="1"/>
  <c r="L173" i="10"/>
  <c r="AG173" i="10" s="1"/>
  <c r="K173" i="10"/>
  <c r="AF173" i="10" s="1"/>
  <c r="O173" i="10" a="1"/>
  <c r="O173" i="10" s="1"/>
  <c r="AJ173" i="10" s="1"/>
  <c r="W173" i="10"/>
  <c r="AR173" i="10" s="1"/>
  <c r="S173" i="10"/>
  <c r="AN173" i="10" s="1"/>
  <c r="R173" i="10"/>
  <c r="AM173" i="10" s="1"/>
  <c r="I173" i="10"/>
  <c r="AD173" i="10" s="1"/>
  <c r="Q174" i="10"/>
  <c r="H174" i="10"/>
  <c r="AC174" i="10" s="1"/>
  <c r="S174" i="10"/>
  <c r="AN174" i="10" s="1"/>
  <c r="U174" i="10"/>
  <c r="AP174" i="10" s="1"/>
  <c r="L174" i="10"/>
  <c r="AG174" i="10" s="1"/>
  <c r="O174" i="10" a="1"/>
  <c r="O174" i="10" s="1"/>
  <c r="AJ174" i="10" s="1"/>
  <c r="P174" i="10"/>
  <c r="AK174" i="10" s="1"/>
  <c r="J174" i="10"/>
  <c r="AE174" i="10" s="1"/>
  <c r="R174" i="10"/>
  <c r="AM174" i="10" s="1"/>
  <c r="K174" i="10"/>
  <c r="AF174" i="10" s="1"/>
  <c r="I174" i="10"/>
  <c r="AD174" i="10" s="1"/>
  <c r="T174" i="10"/>
  <c r="AO174" i="10" s="1"/>
  <c r="V174" i="10"/>
  <c r="AQ174" i="10" s="1"/>
  <c r="W174" i="10"/>
  <c r="AR174" i="10" s="1"/>
  <c r="U175" i="10"/>
  <c r="AP175" i="10" s="1"/>
  <c r="Q175" i="10"/>
  <c r="S175" i="10"/>
  <c r="AN175" i="10" s="1"/>
  <c r="K175" i="10"/>
  <c r="AF175" i="10" s="1"/>
  <c r="I175" i="10"/>
  <c r="AD175" i="10" s="1"/>
  <c r="P175" i="10"/>
  <c r="AK175" i="10" s="1"/>
  <c r="J175" i="10"/>
  <c r="AE175" i="10" s="1"/>
  <c r="T175" i="10"/>
  <c r="AO175" i="10" s="1"/>
  <c r="H175" i="10"/>
  <c r="AC175" i="10" s="1"/>
  <c r="V175" i="10"/>
  <c r="AQ175" i="10" s="1"/>
  <c r="O175" i="10" a="1"/>
  <c r="O175" i="10" s="1"/>
  <c r="AJ175" i="10" s="1"/>
  <c r="R175" i="10"/>
  <c r="AM175" i="10" s="1"/>
  <c r="W175" i="10"/>
  <c r="AR175" i="10" s="1"/>
  <c r="L175" i="10"/>
  <c r="AG175" i="10" s="1"/>
  <c r="L176" i="10"/>
  <c r="AG176" i="10" s="1"/>
  <c r="K176" i="10"/>
  <c r="AF176" i="10" s="1"/>
  <c r="W176" i="10"/>
  <c r="AR176" i="10" s="1"/>
  <c r="O176" i="10" a="1"/>
  <c r="O176" i="10" s="1"/>
  <c r="AJ176" i="10" s="1"/>
  <c r="P176" i="10"/>
  <c r="AK176" i="10" s="1"/>
  <c r="J176" i="10"/>
  <c r="AE176" i="10" s="1"/>
  <c r="T176" i="10"/>
  <c r="AO176" i="10" s="1"/>
  <c r="U176" i="10"/>
  <c r="AP176" i="10" s="1"/>
  <c r="H176" i="10"/>
  <c r="AC176" i="10" s="1"/>
  <c r="Q176" i="10"/>
  <c r="R176" i="10"/>
  <c r="AM176" i="10" s="1"/>
  <c r="I176" i="10"/>
  <c r="AD176" i="10" s="1"/>
  <c r="V176" i="10"/>
  <c r="AQ176" i="10" s="1"/>
  <c r="S176" i="10"/>
  <c r="AN176" i="10" s="1"/>
  <c r="W177" i="10"/>
  <c r="AR177" i="10" s="1"/>
  <c r="T177" i="10"/>
  <c r="AO177" i="10" s="1"/>
  <c r="P177" i="10"/>
  <c r="AK177" i="10" s="1"/>
  <c r="J177" i="10"/>
  <c r="AE177" i="10" s="1"/>
  <c r="S177" i="10"/>
  <c r="AN177" i="10" s="1"/>
  <c r="U177" i="10"/>
  <c r="AP177" i="10" s="1"/>
  <c r="H177" i="10"/>
  <c r="AC177" i="10" s="1"/>
  <c r="I177" i="10"/>
  <c r="AD177" i="10" s="1"/>
  <c r="V177" i="10"/>
  <c r="AQ177" i="10" s="1"/>
  <c r="O177" i="10" a="1"/>
  <c r="O177" i="10" s="1"/>
  <c r="AJ177" i="10" s="1"/>
  <c r="K177" i="10"/>
  <c r="AF177" i="10" s="1"/>
  <c r="L177" i="10"/>
  <c r="AG177" i="10" s="1"/>
  <c r="Q177" i="10"/>
  <c r="R177" i="10"/>
  <c r="AM177" i="10" s="1"/>
  <c r="V178" i="10"/>
  <c r="AQ178" i="10" s="1"/>
  <c r="P178" i="10"/>
  <c r="AK178" i="10" s="1"/>
  <c r="J178" i="10"/>
  <c r="AE178" i="10" s="1"/>
  <c r="R178" i="10"/>
  <c r="AM178" i="10" s="1"/>
  <c r="Q178" i="10"/>
  <c r="H178" i="10"/>
  <c r="AC178" i="10" s="1"/>
  <c r="L178" i="10"/>
  <c r="AG178" i="10" s="1"/>
  <c r="K178" i="10"/>
  <c r="AF178" i="10" s="1"/>
  <c r="T178" i="10"/>
  <c r="AO178" i="10" s="1"/>
  <c r="W178" i="10"/>
  <c r="AR178" i="10" s="1"/>
  <c r="I178" i="10"/>
  <c r="AD178" i="10" s="1"/>
  <c r="O178" i="10" a="1"/>
  <c r="O178" i="10" s="1"/>
  <c r="AJ178" i="10" s="1"/>
  <c r="S178" i="10"/>
  <c r="AN178" i="10" s="1"/>
  <c r="U178" i="10"/>
  <c r="AP178" i="10" s="1"/>
  <c r="J179" i="10"/>
  <c r="AE179" i="10" s="1"/>
  <c r="K179" i="10"/>
  <c r="AF179" i="10" s="1"/>
  <c r="W179" i="10"/>
  <c r="AR179" i="10" s="1"/>
  <c r="P179" i="10"/>
  <c r="AK179" i="10" s="1"/>
  <c r="O179" i="10" a="1"/>
  <c r="O179" i="10" s="1"/>
  <c r="AJ179" i="10" s="1"/>
  <c r="I179" i="10"/>
  <c r="AD179" i="10" s="1"/>
  <c r="V179" i="10"/>
  <c r="AQ179" i="10" s="1"/>
  <c r="H179" i="10"/>
  <c r="AC179" i="10" s="1"/>
  <c r="L179" i="10"/>
  <c r="AG179" i="10" s="1"/>
  <c r="U179" i="10"/>
  <c r="AP179" i="10" s="1"/>
  <c r="T179" i="10"/>
  <c r="AO179" i="10" s="1"/>
  <c r="R179" i="10"/>
  <c r="AM179" i="10" s="1"/>
  <c r="Q179" i="10"/>
  <c r="S179" i="10"/>
  <c r="AN179" i="10" s="1"/>
  <c r="J180" i="10"/>
  <c r="AE180" i="10" s="1"/>
  <c r="H180" i="10"/>
  <c r="AC180" i="10" s="1"/>
  <c r="V180" i="10"/>
  <c r="AQ180" i="10" s="1"/>
  <c r="P180" i="10"/>
  <c r="AK180" i="10" s="1"/>
  <c r="T180" i="10"/>
  <c r="AO180" i="10" s="1"/>
  <c r="O180" i="10" a="1"/>
  <c r="O180" i="10" s="1"/>
  <c r="AJ180" i="10" s="1"/>
  <c r="R180" i="10"/>
  <c r="AM180" i="10" s="1"/>
  <c r="U180" i="10"/>
  <c r="AP180" i="10" s="1"/>
  <c r="I180" i="10"/>
  <c r="AD180" i="10" s="1"/>
  <c r="L180" i="10"/>
  <c r="AG180" i="10" s="1"/>
  <c r="S180" i="10"/>
  <c r="AN180" i="10" s="1"/>
  <c r="K180" i="10"/>
  <c r="AF180" i="10" s="1"/>
  <c r="Q180" i="10"/>
  <c r="W180" i="10"/>
  <c r="AR180" i="10" s="1"/>
  <c r="V181" i="10"/>
  <c r="AQ181" i="10" s="1"/>
  <c r="U181" i="10"/>
  <c r="AP181" i="10" s="1"/>
  <c r="I181" i="10"/>
  <c r="AD181" i="10" s="1"/>
  <c r="R181" i="10"/>
  <c r="AM181" i="10" s="1"/>
  <c r="P181" i="10"/>
  <c r="AK181" i="10" s="1"/>
  <c r="L181" i="10"/>
  <c r="AG181" i="10" s="1"/>
  <c r="Q181" i="10"/>
  <c r="H181" i="10"/>
  <c r="AC181" i="10" s="1"/>
  <c r="J181" i="10"/>
  <c r="AE181" i="10" s="1"/>
  <c r="S181" i="10"/>
  <c r="AN181" i="10" s="1"/>
  <c r="O181" i="10" a="1"/>
  <c r="O181" i="10" s="1"/>
  <c r="AJ181" i="10" s="1"/>
  <c r="K181" i="10"/>
  <c r="AF181" i="10" s="1"/>
  <c r="T181" i="10"/>
  <c r="AO181" i="10" s="1"/>
  <c r="W181" i="10"/>
  <c r="AR181" i="10" s="1"/>
  <c r="P182" i="10"/>
  <c r="AK182" i="10" s="1"/>
  <c r="T182" i="10"/>
  <c r="AO182" i="10" s="1"/>
  <c r="K182" i="10"/>
  <c r="AF182" i="10" s="1"/>
  <c r="Q182" i="10"/>
  <c r="J182" i="10"/>
  <c r="AE182" i="10" s="1"/>
  <c r="L182" i="10"/>
  <c r="AG182" i="10" s="1"/>
  <c r="R182" i="10"/>
  <c r="AM182" i="10" s="1"/>
  <c r="I182" i="10"/>
  <c r="AD182" i="10" s="1"/>
  <c r="U182" i="10"/>
  <c r="AP182" i="10" s="1"/>
  <c r="O182" i="10" a="1"/>
  <c r="O182" i="10" s="1"/>
  <c r="AJ182" i="10" s="1"/>
  <c r="V182" i="10"/>
  <c r="AQ182" i="10" s="1"/>
  <c r="S182" i="10"/>
  <c r="AN182" i="10" s="1"/>
  <c r="H182" i="10"/>
  <c r="AC182" i="10" s="1"/>
  <c r="W182" i="10"/>
  <c r="AR182" i="10" s="1"/>
  <c r="P183" i="10"/>
  <c r="AK183" i="10" s="1"/>
  <c r="O183" i="10" a="1"/>
  <c r="O183" i="10" s="1"/>
  <c r="AJ183" i="10" s="1"/>
  <c r="T183" i="10"/>
  <c r="AO183" i="10" s="1"/>
  <c r="S183" i="10"/>
  <c r="AN183" i="10" s="1"/>
  <c r="L183" i="10"/>
  <c r="AG183" i="10" s="1"/>
  <c r="R183" i="10"/>
  <c r="AM183" i="10" s="1"/>
  <c r="I183" i="10"/>
  <c r="AD183" i="10" s="1"/>
  <c r="V183" i="10"/>
  <c r="AQ183" i="10" s="1"/>
  <c r="H183" i="10"/>
  <c r="AC183" i="10" s="1"/>
  <c r="U183" i="10"/>
  <c r="AP183" i="10" s="1"/>
  <c r="Q183" i="10"/>
  <c r="J183" i="10"/>
  <c r="AE183" i="10" s="1"/>
  <c r="K183" i="10"/>
  <c r="AF183" i="10" s="1"/>
  <c r="W183" i="10"/>
  <c r="AR183" i="10" s="1"/>
  <c r="I184" i="10"/>
  <c r="AD184" i="10" s="1"/>
  <c r="V184" i="10"/>
  <c r="AQ184" i="10" s="1"/>
  <c r="P184" i="10"/>
  <c r="AK184" i="10" s="1"/>
  <c r="H184" i="10"/>
  <c r="AC184" i="10" s="1"/>
  <c r="K184" i="10"/>
  <c r="AF184" i="10" s="1"/>
  <c r="O184" i="10" a="1"/>
  <c r="O184" i="10" s="1"/>
  <c r="AJ184" i="10" s="1"/>
  <c r="L184" i="10"/>
  <c r="AG184" i="10" s="1"/>
  <c r="J184" i="10"/>
  <c r="AE184" i="10" s="1"/>
  <c r="R184" i="10"/>
  <c r="AM184" i="10" s="1"/>
  <c r="W184" i="10"/>
  <c r="AR184" i="10" s="1"/>
  <c r="T184" i="10"/>
  <c r="AO184" i="10" s="1"/>
  <c r="Q184" i="10"/>
  <c r="S184" i="10"/>
  <c r="AN184" i="10" s="1"/>
  <c r="U184" i="10"/>
  <c r="AP184" i="10" s="1"/>
  <c r="V185" i="10"/>
  <c r="AQ185" i="10" s="1"/>
  <c r="R185" i="10"/>
  <c r="AM185" i="10" s="1"/>
  <c r="K185" i="10"/>
  <c r="AF185" i="10" s="1"/>
  <c r="O185" i="10" a="1"/>
  <c r="O185" i="10" s="1"/>
  <c r="AJ185" i="10" s="1"/>
  <c r="I185" i="10"/>
  <c r="AD185" i="10" s="1"/>
  <c r="J185" i="10"/>
  <c r="AE185" i="10" s="1"/>
  <c r="P185" i="10"/>
  <c r="AK185" i="10" s="1"/>
  <c r="W185" i="10"/>
  <c r="AR185" i="10" s="1"/>
  <c r="S185" i="10"/>
  <c r="AN185" i="10" s="1"/>
  <c r="H185" i="10"/>
  <c r="AC185" i="10" s="1"/>
  <c r="Q185" i="10"/>
  <c r="T185" i="10"/>
  <c r="AO185" i="10" s="1"/>
  <c r="L185" i="10"/>
  <c r="AG185" i="10" s="1"/>
  <c r="U185" i="10"/>
  <c r="AP185" i="10" s="1"/>
  <c r="J186" i="10"/>
  <c r="AE186" i="10" s="1"/>
  <c r="V186" i="10"/>
  <c r="AQ186" i="10" s="1"/>
  <c r="Q186" i="10"/>
  <c r="K186" i="10"/>
  <c r="AF186" i="10" s="1"/>
  <c r="H186" i="10"/>
  <c r="AC186" i="10" s="1"/>
  <c r="O186" i="10" a="1"/>
  <c r="O186" i="10" s="1"/>
  <c r="AJ186" i="10" s="1"/>
  <c r="U186" i="10"/>
  <c r="AP186" i="10" s="1"/>
  <c r="R186" i="10"/>
  <c r="AM186" i="10" s="1"/>
  <c r="I186" i="10"/>
  <c r="AD186" i="10" s="1"/>
  <c r="P186" i="10"/>
  <c r="AK186" i="10" s="1"/>
  <c r="L186" i="10"/>
  <c r="AG186" i="10" s="1"/>
  <c r="S186" i="10"/>
  <c r="AN186" i="10" s="1"/>
  <c r="T186" i="10"/>
  <c r="AO186" i="10" s="1"/>
  <c r="W186" i="10"/>
  <c r="AR186" i="10" s="1"/>
  <c r="U187" i="10"/>
  <c r="AP187" i="10" s="1"/>
  <c r="H187" i="10"/>
  <c r="AC187" i="10" s="1"/>
  <c r="O187" i="10" a="1"/>
  <c r="O187" i="10" s="1"/>
  <c r="AJ187" i="10" s="1"/>
  <c r="J187" i="10"/>
  <c r="AE187" i="10" s="1"/>
  <c r="W187" i="10"/>
  <c r="AR187" i="10" s="1"/>
  <c r="V187" i="10"/>
  <c r="AQ187" i="10" s="1"/>
  <c r="P187" i="10"/>
  <c r="AK187" i="10" s="1"/>
  <c r="T187" i="10"/>
  <c r="AO187" i="10" s="1"/>
  <c r="L187" i="10"/>
  <c r="AG187" i="10" s="1"/>
  <c r="R187" i="10"/>
  <c r="AM187" i="10" s="1"/>
  <c r="Q187" i="10"/>
  <c r="I187" i="10"/>
  <c r="AD187" i="10" s="1"/>
  <c r="S187" i="10"/>
  <c r="AN187" i="10" s="1"/>
  <c r="K187" i="10"/>
  <c r="AF187" i="10" s="1"/>
  <c r="I188" i="10"/>
  <c r="AD188" i="10" s="1"/>
  <c r="J188" i="10"/>
  <c r="AE188" i="10" s="1"/>
  <c r="L188" i="10"/>
  <c r="AG188" i="10" s="1"/>
  <c r="O188" i="10" a="1"/>
  <c r="O188" i="10" s="1"/>
  <c r="AJ188" i="10" s="1"/>
  <c r="K188" i="10"/>
  <c r="AF188" i="10" s="1"/>
  <c r="W188" i="10"/>
  <c r="AR188" i="10" s="1"/>
  <c r="V188" i="10"/>
  <c r="AQ188" i="10" s="1"/>
  <c r="P188" i="10"/>
  <c r="AK188" i="10" s="1"/>
  <c r="T188" i="10"/>
  <c r="AO188" i="10" s="1"/>
  <c r="U188" i="10"/>
  <c r="AP188" i="10" s="1"/>
  <c r="Q188" i="10"/>
  <c r="H188" i="10"/>
  <c r="AC188" i="10" s="1"/>
  <c r="S188" i="10"/>
  <c r="AN188" i="10" s="1"/>
  <c r="R188" i="10"/>
  <c r="AM188" i="10" s="1"/>
  <c r="W189" i="10"/>
  <c r="AR189" i="10" s="1"/>
  <c r="J189" i="10"/>
  <c r="AE189" i="10" s="1"/>
  <c r="H189" i="10"/>
  <c r="AC189" i="10" s="1"/>
  <c r="I189" i="10"/>
  <c r="AD189" i="10" s="1"/>
  <c r="U189" i="10"/>
  <c r="AP189" i="10" s="1"/>
  <c r="V189" i="10"/>
  <c r="AQ189" i="10" s="1"/>
  <c r="P189" i="10"/>
  <c r="AK189" i="10" s="1"/>
  <c r="O189" i="10" a="1"/>
  <c r="O189" i="10" s="1"/>
  <c r="AJ189" i="10" s="1"/>
  <c r="K189" i="10"/>
  <c r="AF189" i="10" s="1"/>
  <c r="R189" i="10"/>
  <c r="AM189" i="10" s="1"/>
  <c r="S189" i="10"/>
  <c r="AN189" i="10" s="1"/>
  <c r="L189" i="10"/>
  <c r="AG189" i="10" s="1"/>
  <c r="T189" i="10"/>
  <c r="AO189" i="10" s="1"/>
  <c r="Q189" i="10"/>
  <c r="H190" i="10"/>
  <c r="AC190" i="10" s="1"/>
  <c r="J190" i="10"/>
  <c r="AE190" i="10" s="1"/>
  <c r="S190" i="10"/>
  <c r="AN190" i="10" s="1"/>
  <c r="U190" i="10"/>
  <c r="AP190" i="10" s="1"/>
  <c r="I190" i="10"/>
  <c r="AD190" i="10" s="1"/>
  <c r="R190" i="10"/>
  <c r="AM190" i="10" s="1"/>
  <c r="T190" i="10"/>
  <c r="AO190" i="10" s="1"/>
  <c r="K190" i="10"/>
  <c r="AF190" i="10" s="1"/>
  <c r="Q190" i="10"/>
  <c r="V190" i="10"/>
  <c r="AQ190" i="10" s="1"/>
  <c r="O190" i="10" a="1"/>
  <c r="O190" i="10" s="1"/>
  <c r="AJ190" i="10" s="1"/>
  <c r="L190" i="10"/>
  <c r="AG190" i="10" s="1"/>
  <c r="W190" i="10"/>
  <c r="AR190" i="10" s="1"/>
  <c r="P190" i="10"/>
  <c r="AK190" i="10" s="1"/>
  <c r="T191" i="10"/>
  <c r="AO191" i="10" s="1"/>
  <c r="L191" i="10"/>
  <c r="AG191" i="10" s="1"/>
  <c r="V191" i="10"/>
  <c r="AQ191" i="10" s="1"/>
  <c r="K191" i="10"/>
  <c r="AF191" i="10" s="1"/>
  <c r="R191" i="10"/>
  <c r="AM191" i="10" s="1"/>
  <c r="J191" i="10"/>
  <c r="AE191" i="10" s="1"/>
  <c r="H191" i="10"/>
  <c r="AC191" i="10" s="1"/>
  <c r="S191" i="10"/>
  <c r="AN191" i="10" s="1"/>
  <c r="Q191" i="10"/>
  <c r="U191" i="10"/>
  <c r="AP191" i="10" s="1"/>
  <c r="P191" i="10"/>
  <c r="AK191" i="10" s="1"/>
  <c r="I191" i="10"/>
  <c r="AD191" i="10" s="1"/>
  <c r="O191" i="10" a="1"/>
  <c r="O191" i="10" s="1"/>
  <c r="AJ191" i="10" s="1"/>
  <c r="W191" i="10"/>
  <c r="AR191" i="10" s="1"/>
  <c r="J192" i="10"/>
  <c r="AE192" i="10" s="1"/>
  <c r="T192" i="10"/>
  <c r="AO192" i="10" s="1"/>
  <c r="S192" i="10"/>
  <c r="AN192" i="10" s="1"/>
  <c r="P192" i="10"/>
  <c r="AK192" i="10" s="1"/>
  <c r="L192" i="10"/>
  <c r="AG192" i="10" s="1"/>
  <c r="I192" i="10"/>
  <c r="AD192" i="10" s="1"/>
  <c r="H192" i="10"/>
  <c r="AC192" i="10" s="1"/>
  <c r="U192" i="10"/>
  <c r="AP192" i="10" s="1"/>
  <c r="K192" i="10"/>
  <c r="AF192" i="10" s="1"/>
  <c r="Q192" i="10"/>
  <c r="O192" i="10" a="1"/>
  <c r="O192" i="10" s="1"/>
  <c r="AJ192" i="10" s="1"/>
  <c r="V192" i="10"/>
  <c r="AQ192" i="10" s="1"/>
  <c r="W192" i="10"/>
  <c r="AR192" i="10" s="1"/>
  <c r="R192" i="10"/>
  <c r="AM192" i="10" s="1"/>
  <c r="R193" i="10"/>
  <c r="AM193" i="10" s="1"/>
  <c r="K193" i="10"/>
  <c r="AF193" i="10" s="1"/>
  <c r="J193" i="10"/>
  <c r="AE193" i="10" s="1"/>
  <c r="I193" i="10"/>
  <c r="AD193" i="10" s="1"/>
  <c r="W193" i="10"/>
  <c r="AR193" i="10" s="1"/>
  <c r="H193" i="10"/>
  <c r="AC193" i="10" s="1"/>
  <c r="V193" i="10"/>
  <c r="AQ193" i="10" s="1"/>
  <c r="T193" i="10"/>
  <c r="AO193" i="10" s="1"/>
  <c r="O193" i="10" a="1"/>
  <c r="O193" i="10" s="1"/>
  <c r="AJ193" i="10" s="1"/>
  <c r="U193" i="10"/>
  <c r="AP193" i="10" s="1"/>
  <c r="L193" i="10"/>
  <c r="AG193" i="10" s="1"/>
  <c r="P193" i="10"/>
  <c r="AK193" i="10" s="1"/>
  <c r="S193" i="10"/>
  <c r="AN193" i="10" s="1"/>
  <c r="Q193" i="10"/>
  <c r="J194" i="10"/>
  <c r="AE194" i="10" s="1"/>
  <c r="V194" i="10"/>
  <c r="AQ194" i="10" s="1"/>
  <c r="P194" i="10"/>
  <c r="AK194" i="10" s="1"/>
  <c r="K194" i="10"/>
  <c r="AF194" i="10" s="1"/>
  <c r="Q194" i="10"/>
  <c r="O194" i="10" a="1"/>
  <c r="O194" i="10" s="1"/>
  <c r="AJ194" i="10" s="1"/>
  <c r="R194" i="10"/>
  <c r="AM194" i="10" s="1"/>
  <c r="H194" i="10"/>
  <c r="AC194" i="10" s="1"/>
  <c r="U194" i="10"/>
  <c r="AP194" i="10" s="1"/>
  <c r="L194" i="10"/>
  <c r="AG194" i="10" s="1"/>
  <c r="I194" i="10"/>
  <c r="AD194" i="10" s="1"/>
  <c r="S194" i="10"/>
  <c r="AN194" i="10" s="1"/>
  <c r="T194" i="10"/>
  <c r="AO194" i="10" s="1"/>
  <c r="W194" i="10"/>
  <c r="AR194" i="10" s="1"/>
  <c r="I195" i="10"/>
  <c r="AD195" i="10" s="1"/>
  <c r="L195" i="10"/>
  <c r="AG195" i="10" s="1"/>
  <c r="U195" i="10"/>
  <c r="AP195" i="10" s="1"/>
  <c r="Q195" i="10"/>
  <c r="T195" i="10"/>
  <c r="AO195" i="10" s="1"/>
  <c r="P195" i="10"/>
  <c r="AK195" i="10" s="1"/>
  <c r="R195" i="10"/>
  <c r="AM195" i="10" s="1"/>
  <c r="K195" i="10"/>
  <c r="AF195" i="10" s="1"/>
  <c r="H195" i="10"/>
  <c r="AC195" i="10" s="1"/>
  <c r="V195" i="10"/>
  <c r="AQ195" i="10" s="1"/>
  <c r="O195" i="10" a="1"/>
  <c r="O195" i="10" s="1"/>
  <c r="AJ195" i="10" s="1"/>
  <c r="J195" i="10"/>
  <c r="AE195" i="10" s="1"/>
  <c r="S195" i="10"/>
  <c r="AN195" i="10" s="1"/>
  <c r="W195" i="10"/>
  <c r="AR195" i="10" s="1"/>
  <c r="S196" i="10"/>
  <c r="AN196" i="10" s="1"/>
  <c r="I196" i="10"/>
  <c r="AD196" i="10" s="1"/>
  <c r="T196" i="10"/>
  <c r="AO196" i="10" s="1"/>
  <c r="U196" i="10"/>
  <c r="AP196" i="10" s="1"/>
  <c r="Q196" i="10"/>
  <c r="K196" i="10"/>
  <c r="AF196" i="10" s="1"/>
  <c r="V196" i="10"/>
  <c r="AQ196" i="10" s="1"/>
  <c r="J196" i="10"/>
  <c r="AE196" i="10" s="1"/>
  <c r="R196" i="10"/>
  <c r="AM196" i="10" s="1"/>
  <c r="O196" i="10" a="1"/>
  <c r="O196" i="10" s="1"/>
  <c r="AJ196" i="10" s="1"/>
  <c r="H196" i="10"/>
  <c r="AC196" i="10" s="1"/>
  <c r="L196" i="10"/>
  <c r="AG196" i="10" s="1"/>
  <c r="P196" i="10"/>
  <c r="AK196" i="10" s="1"/>
  <c r="W196" i="10"/>
  <c r="AR196" i="10" s="1"/>
  <c r="H197" i="10"/>
  <c r="AC197" i="10" s="1"/>
  <c r="V197" i="10"/>
  <c r="AQ197" i="10" s="1"/>
  <c r="U197" i="10"/>
  <c r="AP197" i="10" s="1"/>
  <c r="R197" i="10"/>
  <c r="AM197" i="10" s="1"/>
  <c r="P197" i="10"/>
  <c r="AK197" i="10" s="1"/>
  <c r="J197" i="10"/>
  <c r="AE197" i="10" s="1"/>
  <c r="K197" i="10"/>
  <c r="AF197" i="10" s="1"/>
  <c r="S197" i="10"/>
  <c r="AN197" i="10" s="1"/>
  <c r="I197" i="10"/>
  <c r="AD197" i="10" s="1"/>
  <c r="Q197" i="10"/>
  <c r="L197" i="10"/>
  <c r="AG197" i="10" s="1"/>
  <c r="T197" i="10"/>
  <c r="AO197" i="10" s="1"/>
  <c r="W197" i="10"/>
  <c r="AR197" i="10" s="1"/>
  <c r="O197" i="10" a="1"/>
  <c r="O197" i="10" s="1"/>
  <c r="AJ197" i="10" s="1"/>
  <c r="H198" i="10"/>
  <c r="AC198" i="10" s="1"/>
  <c r="P198" i="10"/>
  <c r="AK198" i="10" s="1"/>
  <c r="U198" i="10"/>
  <c r="AP198" i="10" s="1"/>
  <c r="K198" i="10"/>
  <c r="AF198" i="10" s="1"/>
  <c r="R198" i="10"/>
  <c r="AM198" i="10" s="1"/>
  <c r="J198" i="10"/>
  <c r="AE198" i="10" s="1"/>
  <c r="V198" i="10"/>
  <c r="AQ198" i="10" s="1"/>
  <c r="I198" i="10"/>
  <c r="AD198" i="10" s="1"/>
  <c r="O198" i="10" a="1"/>
  <c r="O198" i="10" s="1"/>
  <c r="AJ198" i="10" s="1"/>
  <c r="L198" i="10"/>
  <c r="AG198" i="10" s="1"/>
  <c r="S198" i="10"/>
  <c r="AN198" i="10" s="1"/>
  <c r="T198" i="10"/>
  <c r="AO198" i="10" s="1"/>
  <c r="W198" i="10"/>
  <c r="AR198" i="10" s="1"/>
  <c r="Q198" i="10"/>
  <c r="K199" i="10"/>
  <c r="AF199" i="10" s="1"/>
  <c r="S199" i="10"/>
  <c r="AN199" i="10" s="1"/>
  <c r="T199" i="10"/>
  <c r="AO199" i="10" s="1"/>
  <c r="U199" i="10"/>
  <c r="AP199" i="10" s="1"/>
  <c r="J199" i="10"/>
  <c r="AE199" i="10" s="1"/>
  <c r="H199" i="10"/>
  <c r="AC199" i="10" s="1"/>
  <c r="V199" i="10"/>
  <c r="AQ199" i="10" s="1"/>
  <c r="P199" i="10"/>
  <c r="AK199" i="10" s="1"/>
  <c r="Q199" i="10"/>
  <c r="O199" i="10" a="1"/>
  <c r="O199" i="10" s="1"/>
  <c r="AJ199" i="10" s="1"/>
  <c r="I199" i="10"/>
  <c r="AD199" i="10" s="1"/>
  <c r="W199" i="10"/>
  <c r="AR199" i="10" s="1"/>
  <c r="R199" i="10"/>
  <c r="AM199" i="10" s="1"/>
  <c r="L199" i="10"/>
  <c r="AG199" i="10" s="1"/>
  <c r="T200" i="10"/>
  <c r="AO200" i="10" s="1"/>
  <c r="K200" i="10"/>
  <c r="AF200" i="10" s="1"/>
  <c r="L200" i="10"/>
  <c r="AG200" i="10" s="1"/>
  <c r="U200" i="10"/>
  <c r="AP200" i="10" s="1"/>
  <c r="V200" i="10"/>
  <c r="AQ200" i="10" s="1"/>
  <c r="I200" i="10"/>
  <c r="AD200" i="10" s="1"/>
  <c r="O200" i="10" a="1"/>
  <c r="O200" i="10" s="1"/>
  <c r="AJ200" i="10" s="1"/>
  <c r="J200" i="10"/>
  <c r="AE200" i="10" s="1"/>
  <c r="W200" i="10"/>
  <c r="AR200" i="10" s="1"/>
  <c r="S200" i="10"/>
  <c r="AN200" i="10" s="1"/>
  <c r="H200" i="10"/>
  <c r="AC200" i="10" s="1"/>
  <c r="R200" i="10"/>
  <c r="AM200" i="10" s="1"/>
  <c r="P200" i="10"/>
  <c r="AK200" i="10" s="1"/>
  <c r="Q200" i="10"/>
  <c r="Q201" i="10"/>
  <c r="T201" i="10"/>
  <c r="AO201" i="10" s="1"/>
  <c r="V201" i="10"/>
  <c r="AQ201" i="10" s="1"/>
  <c r="O201" i="10" a="1"/>
  <c r="O201" i="10" s="1"/>
  <c r="AJ201" i="10" s="1"/>
  <c r="U201" i="10"/>
  <c r="AP201" i="10" s="1"/>
  <c r="J201" i="10"/>
  <c r="AE201" i="10" s="1"/>
  <c r="K201" i="10"/>
  <c r="AF201" i="10" s="1"/>
  <c r="H201" i="10"/>
  <c r="AC201" i="10" s="1"/>
  <c r="S201" i="10"/>
  <c r="AN201" i="10" s="1"/>
  <c r="L201" i="10"/>
  <c r="AG201" i="10" s="1"/>
  <c r="P201" i="10"/>
  <c r="AK201" i="10" s="1"/>
  <c r="R201" i="10"/>
  <c r="AM201" i="10" s="1"/>
  <c r="W201" i="10"/>
  <c r="AR201" i="10" s="1"/>
  <c r="I201" i="10"/>
  <c r="AD201" i="10" s="1"/>
  <c r="T202" i="10"/>
  <c r="AO202" i="10" s="1"/>
  <c r="Q202" i="10"/>
  <c r="H202" i="10"/>
  <c r="AC202" i="10" s="1"/>
  <c r="R202" i="10"/>
  <c r="AM202" i="10" s="1"/>
  <c r="V202" i="10"/>
  <c r="AQ202" i="10" s="1"/>
  <c r="O202" i="10" a="1"/>
  <c r="O202" i="10" s="1"/>
  <c r="AJ202" i="10" s="1"/>
  <c r="K202" i="10"/>
  <c r="AF202" i="10" s="1"/>
  <c r="J202" i="10"/>
  <c r="AE202" i="10" s="1"/>
  <c r="P202" i="10"/>
  <c r="AK202" i="10" s="1"/>
  <c r="U202" i="10"/>
  <c r="AP202" i="10" s="1"/>
  <c r="L202" i="10"/>
  <c r="AG202" i="10" s="1"/>
  <c r="S202" i="10"/>
  <c r="AN202" i="10" s="1"/>
  <c r="W202" i="10"/>
  <c r="AR202" i="10" s="1"/>
  <c r="I202" i="10"/>
  <c r="AD202" i="10" s="1"/>
  <c r="Q203" i="10"/>
  <c r="S203" i="10"/>
  <c r="AN203" i="10" s="1"/>
  <c r="I203" i="10"/>
  <c r="AD203" i="10" s="1"/>
  <c r="T203" i="10"/>
  <c r="AO203" i="10" s="1"/>
  <c r="V203" i="10"/>
  <c r="AQ203" i="10" s="1"/>
  <c r="O203" i="10" a="1"/>
  <c r="O203" i="10" s="1"/>
  <c r="AJ203" i="10" s="1"/>
  <c r="J203" i="10"/>
  <c r="AE203" i="10" s="1"/>
  <c r="W203" i="10"/>
  <c r="AR203" i="10" s="1"/>
  <c r="H203" i="10"/>
  <c r="AC203" i="10" s="1"/>
  <c r="L203" i="10"/>
  <c r="AG203" i="10" s="1"/>
  <c r="U203" i="10"/>
  <c r="AP203" i="10" s="1"/>
  <c r="P203" i="10"/>
  <c r="AK203" i="10" s="1"/>
  <c r="R203" i="10"/>
  <c r="AM203" i="10" s="1"/>
  <c r="K203" i="10"/>
  <c r="AF203" i="10" s="1"/>
  <c r="Q204" i="10"/>
  <c r="O204" i="10" a="1"/>
  <c r="O204" i="10" s="1"/>
  <c r="AJ204" i="10" s="1"/>
  <c r="J204" i="10"/>
  <c r="AE204" i="10" s="1"/>
  <c r="V204" i="10"/>
  <c r="AQ204" i="10" s="1"/>
  <c r="K204" i="10"/>
  <c r="AF204" i="10" s="1"/>
  <c r="I204" i="10"/>
  <c r="AD204" i="10" s="1"/>
  <c r="R204" i="10"/>
  <c r="AM204" i="10" s="1"/>
  <c r="P204" i="10"/>
  <c r="AK204" i="10" s="1"/>
  <c r="H204" i="10"/>
  <c r="AC204" i="10" s="1"/>
  <c r="S204" i="10"/>
  <c r="AN204" i="10" s="1"/>
  <c r="L204" i="10"/>
  <c r="AG204" i="10" s="1"/>
  <c r="U204" i="10"/>
  <c r="AP204" i="10" s="1"/>
  <c r="W204" i="10"/>
  <c r="AR204" i="10" s="1"/>
  <c r="T204" i="10"/>
  <c r="AO204" i="10" s="1"/>
  <c r="Q205" i="10"/>
  <c r="H205" i="10"/>
  <c r="AC205" i="10" s="1"/>
  <c r="V205" i="10"/>
  <c r="AQ205" i="10" s="1"/>
  <c r="T205" i="10"/>
  <c r="AO205" i="10" s="1"/>
  <c r="W205" i="10"/>
  <c r="AR205" i="10" s="1"/>
  <c r="U205" i="10"/>
  <c r="AP205" i="10" s="1"/>
  <c r="S205" i="10"/>
  <c r="AN205" i="10" s="1"/>
  <c r="K205" i="10"/>
  <c r="AF205" i="10" s="1"/>
  <c r="R205" i="10"/>
  <c r="AM205" i="10" s="1"/>
  <c r="O205" i="10" a="1"/>
  <c r="O205" i="10" s="1"/>
  <c r="AJ205" i="10" s="1"/>
  <c r="L205" i="10"/>
  <c r="AG205" i="10" s="1"/>
  <c r="I205" i="10"/>
  <c r="AD205" i="10" s="1"/>
  <c r="P205" i="10"/>
  <c r="AK205" i="10" s="1"/>
  <c r="J205" i="10"/>
  <c r="AE205" i="10" s="1"/>
  <c r="I206" i="10"/>
  <c r="AD206" i="10" s="1"/>
  <c r="K206" i="10"/>
  <c r="AF206" i="10" s="1"/>
  <c r="O206" i="10" a="1"/>
  <c r="O206" i="10" s="1"/>
  <c r="AJ206" i="10" s="1"/>
  <c r="S206" i="10"/>
  <c r="AN206" i="10" s="1"/>
  <c r="W206" i="10"/>
  <c r="AR206" i="10" s="1"/>
  <c r="V206" i="10"/>
  <c r="AQ206" i="10" s="1"/>
  <c r="L206" i="10"/>
  <c r="AG206" i="10" s="1"/>
  <c r="P206" i="10"/>
  <c r="AK206" i="10" s="1"/>
  <c r="R206" i="10"/>
  <c r="AM206" i="10" s="1"/>
  <c r="H206" i="10"/>
  <c r="AC206" i="10" s="1"/>
  <c r="U206" i="10"/>
  <c r="AP206" i="10" s="1"/>
  <c r="Q206" i="10"/>
  <c r="T206" i="10"/>
  <c r="AO206" i="10" s="1"/>
  <c r="J206" i="10"/>
  <c r="AE206" i="10" s="1"/>
  <c r="U207" i="10"/>
  <c r="AP207" i="10" s="1"/>
  <c r="W207" i="10"/>
  <c r="AR207" i="10" s="1"/>
  <c r="P207" i="10"/>
  <c r="AK207" i="10" s="1"/>
  <c r="H207" i="10"/>
  <c r="AC207" i="10" s="1"/>
  <c r="T207" i="10"/>
  <c r="AO207" i="10" s="1"/>
  <c r="S207" i="10"/>
  <c r="AN207" i="10" s="1"/>
  <c r="K207" i="10"/>
  <c r="AF207" i="10" s="1"/>
  <c r="I207" i="10"/>
  <c r="AD207" i="10" s="1"/>
  <c r="L207" i="10"/>
  <c r="AG207" i="10" s="1"/>
  <c r="R207" i="10"/>
  <c r="AM207" i="10" s="1"/>
  <c r="Q207" i="10"/>
  <c r="V207" i="10"/>
  <c r="AQ207" i="10" s="1"/>
  <c r="J207" i="10"/>
  <c r="AE207" i="10" s="1"/>
  <c r="O207" i="10" a="1"/>
  <c r="O207" i="10" s="1"/>
  <c r="AJ207" i="10" s="1"/>
  <c r="T208" i="10"/>
  <c r="AO208" i="10" s="1"/>
  <c r="Q208" i="10"/>
  <c r="L208" i="10"/>
  <c r="AG208" i="10" s="1"/>
  <c r="S208" i="10"/>
  <c r="AN208" i="10" s="1"/>
  <c r="R208" i="10"/>
  <c r="AM208" i="10" s="1"/>
  <c r="H208" i="10"/>
  <c r="AC208" i="10" s="1"/>
  <c r="I208" i="10"/>
  <c r="AD208" i="10" s="1"/>
  <c r="U208" i="10"/>
  <c r="AP208" i="10" s="1"/>
  <c r="K208" i="10"/>
  <c r="AF208" i="10" s="1"/>
  <c r="W208" i="10"/>
  <c r="AR208" i="10" s="1"/>
  <c r="J208" i="10"/>
  <c r="AE208" i="10" s="1"/>
  <c r="P208" i="10"/>
  <c r="AK208" i="10" s="1"/>
  <c r="V208" i="10"/>
  <c r="AQ208" i="10" s="1"/>
  <c r="O208" i="10" a="1"/>
  <c r="O208" i="10" s="1"/>
  <c r="AJ208" i="10" s="1"/>
  <c r="P209" i="10"/>
  <c r="AK209" i="10" s="1"/>
  <c r="L209" i="10"/>
  <c r="AG209" i="10" s="1"/>
  <c r="T209" i="10"/>
  <c r="AO209" i="10" s="1"/>
  <c r="S209" i="10"/>
  <c r="AN209" i="10" s="1"/>
  <c r="I209" i="10"/>
  <c r="AD209" i="10" s="1"/>
  <c r="Q209" i="10"/>
  <c r="H209" i="10"/>
  <c r="AC209" i="10" s="1"/>
  <c r="V209" i="10"/>
  <c r="AQ209" i="10" s="1"/>
  <c r="J209" i="10"/>
  <c r="AE209" i="10" s="1"/>
  <c r="K209" i="10"/>
  <c r="AF209" i="10" s="1"/>
  <c r="W209" i="10"/>
  <c r="AR209" i="10" s="1"/>
  <c r="R209" i="10"/>
  <c r="AM209" i="10" s="1"/>
  <c r="U209" i="10"/>
  <c r="AP209" i="10" s="1"/>
  <c r="O209" i="10" a="1"/>
  <c r="O209" i="10" s="1"/>
  <c r="AJ209" i="10" s="1"/>
  <c r="Q210" i="10"/>
  <c r="S210" i="10"/>
  <c r="AN210" i="10" s="1"/>
  <c r="O210" i="10" a="1"/>
  <c r="O210" i="10" s="1"/>
  <c r="AJ210" i="10" s="1"/>
  <c r="U210" i="10"/>
  <c r="AP210" i="10" s="1"/>
  <c r="P210" i="10"/>
  <c r="AK210" i="10" s="1"/>
  <c r="T210" i="10"/>
  <c r="AO210" i="10" s="1"/>
  <c r="L210" i="10"/>
  <c r="AG210" i="10" s="1"/>
  <c r="J210" i="10"/>
  <c r="AE210" i="10" s="1"/>
  <c r="R210" i="10"/>
  <c r="AM210" i="10" s="1"/>
  <c r="H210" i="10"/>
  <c r="AC210" i="10" s="1"/>
  <c r="W210" i="10"/>
  <c r="AR210" i="10" s="1"/>
  <c r="I210" i="10"/>
  <c r="AD210" i="10" s="1"/>
  <c r="V210" i="10"/>
  <c r="AQ210" i="10" s="1"/>
  <c r="K210" i="10"/>
  <c r="AF210" i="10" s="1"/>
  <c r="O211" i="10" a="1"/>
  <c r="O211" i="10" s="1"/>
  <c r="AJ211" i="10" s="1"/>
  <c r="L211" i="10"/>
  <c r="AG211" i="10" s="1"/>
  <c r="T211" i="10"/>
  <c r="AO211" i="10" s="1"/>
  <c r="R211" i="10"/>
  <c r="AM211" i="10" s="1"/>
  <c r="U211" i="10"/>
  <c r="AP211" i="10" s="1"/>
  <c r="J211" i="10"/>
  <c r="AE211" i="10" s="1"/>
  <c r="I211" i="10"/>
  <c r="AD211" i="10" s="1"/>
  <c r="S211" i="10"/>
  <c r="AN211" i="10" s="1"/>
  <c r="K211" i="10"/>
  <c r="AF211" i="10" s="1"/>
  <c r="V211" i="10"/>
  <c r="AQ211" i="10" s="1"/>
  <c r="Q211" i="10"/>
  <c r="W211" i="10"/>
  <c r="AR211" i="10" s="1"/>
  <c r="H211" i="10"/>
  <c r="AC211" i="10" s="1"/>
  <c r="P211" i="10"/>
  <c r="AK211" i="10" s="1"/>
  <c r="O212" i="10" a="1"/>
  <c r="O212" i="10" s="1"/>
  <c r="AJ212" i="10" s="1"/>
  <c r="J212" i="10"/>
  <c r="AE212" i="10" s="1"/>
  <c r="I212" i="10"/>
  <c r="AD212" i="10" s="1"/>
  <c r="S212" i="10"/>
  <c r="AN212" i="10" s="1"/>
  <c r="U212" i="10"/>
  <c r="AP212" i="10" s="1"/>
  <c r="R212" i="10"/>
  <c r="AM212" i="10" s="1"/>
  <c r="V212" i="10"/>
  <c r="AQ212" i="10" s="1"/>
  <c r="W212" i="10"/>
  <c r="AR212" i="10" s="1"/>
  <c r="K212" i="10"/>
  <c r="AF212" i="10" s="1"/>
  <c r="T212" i="10"/>
  <c r="AO212" i="10" s="1"/>
  <c r="H212" i="10"/>
  <c r="AC212" i="10" s="1"/>
  <c r="L212" i="10"/>
  <c r="AG212" i="10" s="1"/>
  <c r="P212" i="10"/>
  <c r="AK212" i="10" s="1"/>
  <c r="Q212" i="10"/>
  <c r="P213" i="10"/>
  <c r="AK213" i="10" s="1"/>
  <c r="L213" i="10"/>
  <c r="AG213" i="10" s="1"/>
  <c r="R213" i="10"/>
  <c r="AM213" i="10" s="1"/>
  <c r="K213" i="10"/>
  <c r="AF213" i="10" s="1"/>
  <c r="H213" i="10"/>
  <c r="AC213" i="10" s="1"/>
  <c r="Q213" i="10"/>
  <c r="V213" i="10"/>
  <c r="AQ213" i="10" s="1"/>
  <c r="T213" i="10"/>
  <c r="AO213" i="10" s="1"/>
  <c r="I213" i="10"/>
  <c r="AD213" i="10" s="1"/>
  <c r="O213" i="10" a="1"/>
  <c r="O213" i="10" s="1"/>
  <c r="AJ213" i="10" s="1"/>
  <c r="W213" i="10"/>
  <c r="AR213" i="10" s="1"/>
  <c r="J213" i="10"/>
  <c r="AE213" i="10" s="1"/>
  <c r="U213" i="10"/>
  <c r="AP213" i="10" s="1"/>
  <c r="S213" i="10"/>
  <c r="AN213" i="10" s="1"/>
  <c r="T214" i="10"/>
  <c r="AO214" i="10" s="1"/>
  <c r="R214" i="10"/>
  <c r="AM214" i="10" s="1"/>
  <c r="W214" i="10"/>
  <c r="AR214" i="10" s="1"/>
  <c r="O214" i="10" a="1"/>
  <c r="O214" i="10" s="1"/>
  <c r="AJ214" i="10" s="1"/>
  <c r="J214" i="10"/>
  <c r="AE214" i="10" s="1"/>
  <c r="I214" i="10"/>
  <c r="AD214" i="10" s="1"/>
  <c r="K214" i="10"/>
  <c r="AF214" i="10" s="1"/>
  <c r="V214" i="10"/>
  <c r="AQ214" i="10" s="1"/>
  <c r="P214" i="10"/>
  <c r="AK214" i="10" s="1"/>
  <c r="U214" i="10"/>
  <c r="AP214" i="10" s="1"/>
  <c r="Q214" i="10"/>
  <c r="L214" i="10"/>
  <c r="AG214" i="10" s="1"/>
  <c r="S214" i="10"/>
  <c r="AN214" i="10" s="1"/>
  <c r="H214" i="10"/>
  <c r="AC214" i="10" s="1"/>
  <c r="L215" i="10"/>
  <c r="AG215" i="10" s="1"/>
  <c r="R215" i="10"/>
  <c r="AM215" i="10" s="1"/>
  <c r="S215" i="10"/>
  <c r="AN215" i="10" s="1"/>
  <c r="K215" i="10"/>
  <c r="AF215" i="10" s="1"/>
  <c r="Q215" i="10"/>
  <c r="J215" i="10"/>
  <c r="AE215" i="10" s="1"/>
  <c r="U215" i="10"/>
  <c r="AP215" i="10" s="1"/>
  <c r="V215" i="10"/>
  <c r="AQ215" i="10" s="1"/>
  <c r="O215" i="10" a="1"/>
  <c r="O215" i="10" s="1"/>
  <c r="AJ215" i="10" s="1"/>
  <c r="I215" i="10"/>
  <c r="AD215" i="10" s="1"/>
  <c r="P215" i="10"/>
  <c r="AK215" i="10" s="1"/>
  <c r="H215" i="10"/>
  <c r="AC215" i="10" s="1"/>
  <c r="T215" i="10"/>
  <c r="AO215" i="10" s="1"/>
  <c r="W215" i="10"/>
  <c r="AR215" i="10" s="1"/>
  <c r="K216" i="10"/>
  <c r="AF216" i="10" s="1"/>
  <c r="L216" i="10"/>
  <c r="AG216" i="10" s="1"/>
  <c r="W216" i="10"/>
  <c r="AR216" i="10" s="1"/>
  <c r="S216" i="10"/>
  <c r="AN216" i="10" s="1"/>
  <c r="T216" i="10"/>
  <c r="AO216" i="10" s="1"/>
  <c r="R216" i="10"/>
  <c r="AM216" i="10" s="1"/>
  <c r="H216" i="10"/>
  <c r="AC216" i="10" s="1"/>
  <c r="I216" i="10"/>
  <c r="AD216" i="10" s="1"/>
  <c r="Q216" i="10"/>
  <c r="V216" i="10"/>
  <c r="AQ216" i="10" s="1"/>
  <c r="U216" i="10"/>
  <c r="AP216" i="10" s="1"/>
  <c r="O216" i="10" a="1"/>
  <c r="O216" i="10" s="1"/>
  <c r="AJ216" i="10" s="1"/>
  <c r="J216" i="10"/>
  <c r="AE216" i="10" s="1"/>
  <c r="P216" i="10"/>
  <c r="AK216" i="10" s="1"/>
  <c r="R217" i="10"/>
  <c r="AM217" i="10" s="1"/>
  <c r="K217" i="10"/>
  <c r="AF217" i="10" s="1"/>
  <c r="L217" i="10"/>
  <c r="AG217" i="10" s="1"/>
  <c r="P217" i="10"/>
  <c r="AK217" i="10" s="1"/>
  <c r="Q217" i="10"/>
  <c r="S217" i="10"/>
  <c r="AN217" i="10" s="1"/>
  <c r="I217" i="10"/>
  <c r="AD217" i="10" s="1"/>
  <c r="H217" i="10"/>
  <c r="AC217" i="10" s="1"/>
  <c r="V217" i="10"/>
  <c r="AQ217" i="10" s="1"/>
  <c r="T217" i="10"/>
  <c r="AO217" i="10" s="1"/>
  <c r="O217" i="10" a="1"/>
  <c r="O217" i="10" s="1"/>
  <c r="AJ217" i="10" s="1"/>
  <c r="J217" i="10"/>
  <c r="AE217" i="10" s="1"/>
  <c r="W217" i="10"/>
  <c r="AR217" i="10" s="1"/>
  <c r="U217" i="10"/>
  <c r="AP217" i="10" s="1"/>
  <c r="T218" i="10"/>
  <c r="AO218" i="10" s="1"/>
  <c r="W218" i="10"/>
  <c r="AR218" i="10" s="1"/>
  <c r="R218" i="10"/>
  <c r="AM218" i="10" s="1"/>
  <c r="O218" i="10" a="1"/>
  <c r="O218" i="10" s="1"/>
  <c r="AJ218" i="10" s="1"/>
  <c r="U218" i="10"/>
  <c r="AP218" i="10" s="1"/>
  <c r="Q218" i="10"/>
  <c r="H218" i="10"/>
  <c r="AC218" i="10" s="1"/>
  <c r="V218" i="10"/>
  <c r="AQ218" i="10" s="1"/>
  <c r="J218" i="10"/>
  <c r="AE218" i="10" s="1"/>
  <c r="P218" i="10"/>
  <c r="AK218" i="10" s="1"/>
  <c r="L218" i="10"/>
  <c r="AG218" i="10" s="1"/>
  <c r="S218" i="10"/>
  <c r="AN218" i="10" s="1"/>
  <c r="K218" i="10"/>
  <c r="AF218" i="10" s="1"/>
  <c r="I218" i="10"/>
  <c r="AD218" i="10" s="1"/>
  <c r="S219" i="10"/>
  <c r="AN219" i="10" s="1"/>
  <c r="J219" i="10"/>
  <c r="AE219" i="10" s="1"/>
  <c r="W219" i="10"/>
  <c r="AR219" i="10" s="1"/>
  <c r="U219" i="10"/>
  <c r="AP219" i="10" s="1"/>
  <c r="P219" i="10"/>
  <c r="AK219" i="10" s="1"/>
  <c r="Q219" i="10"/>
  <c r="L219" i="10"/>
  <c r="AG219" i="10" s="1"/>
  <c r="O219" i="10" a="1"/>
  <c r="O219" i="10" s="1"/>
  <c r="AJ219" i="10" s="1"/>
  <c r="T219" i="10"/>
  <c r="AO219" i="10" s="1"/>
  <c r="R219" i="10"/>
  <c r="AM219" i="10" s="1"/>
  <c r="V219" i="10"/>
  <c r="AQ219" i="10" s="1"/>
  <c r="H219" i="10"/>
  <c r="AC219" i="10" s="1"/>
  <c r="I219" i="10"/>
  <c r="AD219" i="10" s="1"/>
  <c r="K219" i="10"/>
  <c r="AF219" i="10" s="1"/>
  <c r="J220" i="10"/>
  <c r="AE220" i="10" s="1"/>
  <c r="S220" i="10"/>
  <c r="AN220" i="10" s="1"/>
  <c r="W220" i="10"/>
  <c r="AR220" i="10" s="1"/>
  <c r="U220" i="10"/>
  <c r="AP220" i="10" s="1"/>
  <c r="Q220" i="10"/>
  <c r="P220" i="10"/>
  <c r="AK220" i="10" s="1"/>
  <c r="O220" i="10" a="1"/>
  <c r="O220" i="10" s="1"/>
  <c r="AJ220" i="10" s="1"/>
  <c r="V220" i="10"/>
  <c r="AQ220" i="10" s="1"/>
  <c r="I220" i="10"/>
  <c r="AD220" i="10" s="1"/>
  <c r="T220" i="10"/>
  <c r="AO220" i="10" s="1"/>
  <c r="H220" i="10"/>
  <c r="AC220" i="10" s="1"/>
  <c r="K220" i="10"/>
  <c r="AF220" i="10" s="1"/>
  <c r="R220" i="10"/>
  <c r="AM220" i="10" s="1"/>
  <c r="L220" i="10"/>
  <c r="AG220" i="10" s="1"/>
  <c r="W221" i="10"/>
  <c r="AR221" i="10" s="1"/>
  <c r="R221" i="10"/>
  <c r="AM221" i="10" s="1"/>
  <c r="V221" i="10"/>
  <c r="AQ221" i="10" s="1"/>
  <c r="L221" i="10"/>
  <c r="AG221" i="10" s="1"/>
  <c r="K221" i="10"/>
  <c r="AF221" i="10" s="1"/>
  <c r="U221" i="10"/>
  <c r="AP221" i="10" s="1"/>
  <c r="I221" i="10"/>
  <c r="AD221" i="10" s="1"/>
  <c r="J221" i="10"/>
  <c r="AE221" i="10" s="1"/>
  <c r="H221" i="10"/>
  <c r="AC221" i="10" s="1"/>
  <c r="T221" i="10"/>
  <c r="AO221" i="10" s="1"/>
  <c r="O221" i="10" a="1"/>
  <c r="O221" i="10" s="1"/>
  <c r="AJ221" i="10" s="1"/>
  <c r="P221" i="10"/>
  <c r="AK221" i="10" s="1"/>
  <c r="Q221" i="10"/>
  <c r="S221" i="10"/>
  <c r="AN221" i="10" s="1"/>
  <c r="H222" i="10"/>
  <c r="AC222" i="10" s="1"/>
  <c r="V222" i="10"/>
  <c r="AQ222" i="10" s="1"/>
  <c r="L222" i="10"/>
  <c r="AG222" i="10" s="1"/>
  <c r="J222" i="10"/>
  <c r="AE222" i="10" s="1"/>
  <c r="R222" i="10"/>
  <c r="AM222" i="10" s="1"/>
  <c r="O222" i="10" a="1"/>
  <c r="O222" i="10" s="1"/>
  <c r="AJ222" i="10" s="1"/>
  <c r="K222" i="10"/>
  <c r="AF222" i="10" s="1"/>
  <c r="P222" i="10"/>
  <c r="AK222" i="10" s="1"/>
  <c r="U222" i="10"/>
  <c r="AP222" i="10" s="1"/>
  <c r="T222" i="10"/>
  <c r="AO222" i="10" s="1"/>
  <c r="W222" i="10"/>
  <c r="AR222" i="10" s="1"/>
  <c r="I222" i="10"/>
  <c r="AD222" i="10" s="1"/>
  <c r="Q222" i="10"/>
  <c r="S222" i="10"/>
  <c r="AN222" i="10" s="1"/>
  <c r="T223" i="10"/>
  <c r="AO223" i="10" s="1"/>
  <c r="J223" i="10"/>
  <c r="AE223" i="10" s="1"/>
  <c r="Q223" i="10"/>
  <c r="H223" i="10"/>
  <c r="AC223" i="10" s="1"/>
  <c r="O223" i="10" a="1"/>
  <c r="O223" i="10" s="1"/>
  <c r="AJ223" i="10" s="1"/>
  <c r="R223" i="10"/>
  <c r="AM223" i="10" s="1"/>
  <c r="I223" i="10"/>
  <c r="AD223" i="10" s="1"/>
  <c r="V223" i="10"/>
  <c r="AQ223" i="10" s="1"/>
  <c r="P223" i="10"/>
  <c r="AK223" i="10" s="1"/>
  <c r="U223" i="10"/>
  <c r="AP223" i="10" s="1"/>
  <c r="K223" i="10"/>
  <c r="AF223" i="10" s="1"/>
  <c r="L223" i="10"/>
  <c r="AG223" i="10" s="1"/>
  <c r="W223" i="10"/>
  <c r="AR223" i="10" s="1"/>
  <c r="S223" i="10"/>
  <c r="AN223" i="10" s="1"/>
  <c r="I224" i="10"/>
  <c r="AD224" i="10" s="1"/>
  <c r="J224" i="10"/>
  <c r="AE224" i="10" s="1"/>
  <c r="T224" i="10"/>
  <c r="AO224" i="10" s="1"/>
  <c r="O224" i="10" a="1"/>
  <c r="O224" i="10" s="1"/>
  <c r="AJ224" i="10" s="1"/>
  <c r="R224" i="10"/>
  <c r="AM224" i="10" s="1"/>
  <c r="V224" i="10"/>
  <c r="AQ224" i="10" s="1"/>
  <c r="H224" i="10"/>
  <c r="AC224" i="10" s="1"/>
  <c r="U224" i="10"/>
  <c r="AP224" i="10" s="1"/>
  <c r="Q224" i="10"/>
  <c r="K224" i="10"/>
  <c r="AF224" i="10" s="1"/>
  <c r="P224" i="10"/>
  <c r="AK224" i="10" s="1"/>
  <c r="L224" i="10"/>
  <c r="AG224" i="10" s="1"/>
  <c r="S224" i="10"/>
  <c r="AN224" i="10" s="1"/>
  <c r="W224" i="10"/>
  <c r="AR224" i="10" s="1"/>
  <c r="S225" i="10"/>
  <c r="AN225" i="10" s="1"/>
  <c r="J225" i="10"/>
  <c r="AE225" i="10" s="1"/>
  <c r="T225" i="10"/>
  <c r="AO225" i="10" s="1"/>
  <c r="P225" i="10"/>
  <c r="AK225" i="10" s="1"/>
  <c r="H225" i="10"/>
  <c r="AC225" i="10" s="1"/>
  <c r="O225" i="10" a="1"/>
  <c r="O225" i="10" s="1"/>
  <c r="AJ225" i="10" s="1"/>
  <c r="K225" i="10"/>
  <c r="AF225" i="10" s="1"/>
  <c r="Q225" i="10"/>
  <c r="V225" i="10"/>
  <c r="AQ225" i="10" s="1"/>
  <c r="I225" i="10"/>
  <c r="AD225" i="10" s="1"/>
  <c r="L225" i="10"/>
  <c r="AG225" i="10" s="1"/>
  <c r="U225" i="10"/>
  <c r="AP225" i="10" s="1"/>
  <c r="R225" i="10"/>
  <c r="AM225" i="10" s="1"/>
  <c r="W225" i="10"/>
  <c r="AR225" i="10" s="1"/>
  <c r="T226" i="10"/>
  <c r="AO226" i="10" s="1"/>
  <c r="V226" i="10"/>
  <c r="AQ226" i="10" s="1"/>
  <c r="K226" i="10"/>
  <c r="AF226" i="10" s="1"/>
  <c r="I226" i="10"/>
  <c r="AD226" i="10" s="1"/>
  <c r="P226" i="10"/>
  <c r="AK226" i="10" s="1"/>
  <c r="L226" i="10"/>
  <c r="AG226" i="10" s="1"/>
  <c r="J226" i="10"/>
  <c r="AE226" i="10" s="1"/>
  <c r="S226" i="10"/>
  <c r="AN226" i="10" s="1"/>
  <c r="U226" i="10"/>
  <c r="AP226" i="10" s="1"/>
  <c r="Q226" i="10"/>
  <c r="R226" i="10"/>
  <c r="AM226" i="10" s="1"/>
  <c r="O226" i="10" a="1"/>
  <c r="O226" i="10" s="1"/>
  <c r="AJ226" i="10" s="1"/>
  <c r="H226" i="10"/>
  <c r="AC226" i="10" s="1"/>
  <c r="W226" i="10"/>
  <c r="AR226" i="10" s="1"/>
  <c r="P227" i="10"/>
  <c r="AK227" i="10" s="1"/>
  <c r="V227" i="10"/>
  <c r="AQ227" i="10" s="1"/>
  <c r="R227" i="10"/>
  <c r="AM227" i="10" s="1"/>
  <c r="K227" i="10"/>
  <c r="AF227" i="10" s="1"/>
  <c r="U227" i="10"/>
  <c r="AP227" i="10" s="1"/>
  <c r="J227" i="10"/>
  <c r="AE227" i="10" s="1"/>
  <c r="L227" i="10"/>
  <c r="AG227" i="10" s="1"/>
  <c r="T227" i="10"/>
  <c r="AO227" i="10" s="1"/>
  <c r="I227" i="10"/>
  <c r="AD227" i="10" s="1"/>
  <c r="Q227" i="10"/>
  <c r="S227" i="10"/>
  <c r="AN227" i="10" s="1"/>
  <c r="O227" i="10" a="1"/>
  <c r="O227" i="10" s="1"/>
  <c r="AJ227" i="10" s="1"/>
  <c r="H227" i="10"/>
  <c r="AC227" i="10" s="1"/>
  <c r="W227" i="10"/>
  <c r="AR227" i="10" s="1"/>
  <c r="H228" i="10"/>
  <c r="AC228" i="10" s="1"/>
  <c r="U228" i="10"/>
  <c r="AP228" i="10" s="1"/>
  <c r="R228" i="10"/>
  <c r="AM228" i="10" s="1"/>
  <c r="L228" i="10"/>
  <c r="AG228" i="10" s="1"/>
  <c r="Q228" i="10"/>
  <c r="O228" i="10" a="1"/>
  <c r="O228" i="10" s="1"/>
  <c r="AJ228" i="10" s="1"/>
  <c r="V228" i="10"/>
  <c r="AQ228" i="10" s="1"/>
  <c r="S228" i="10"/>
  <c r="AN228" i="10" s="1"/>
  <c r="T228" i="10"/>
  <c r="AO228" i="10" s="1"/>
  <c r="P228" i="10"/>
  <c r="AK228" i="10" s="1"/>
  <c r="I228" i="10"/>
  <c r="AD228" i="10" s="1"/>
  <c r="J228" i="10"/>
  <c r="AE228" i="10" s="1"/>
  <c r="K228" i="10"/>
  <c r="AF228" i="10" s="1"/>
  <c r="W228" i="10"/>
  <c r="AR228" i="10" s="1"/>
  <c r="Q229" i="10"/>
  <c r="L229" i="10"/>
  <c r="AG229" i="10" s="1"/>
  <c r="J229" i="10"/>
  <c r="AE229" i="10" s="1"/>
  <c r="S229" i="10"/>
  <c r="AN229" i="10" s="1"/>
  <c r="R229" i="10"/>
  <c r="AM229" i="10" s="1"/>
  <c r="H229" i="10"/>
  <c r="AC229" i="10" s="1"/>
  <c r="U229" i="10"/>
  <c r="AP229" i="10" s="1"/>
  <c r="I229" i="10"/>
  <c r="AD229" i="10" s="1"/>
  <c r="K229" i="10"/>
  <c r="AF229" i="10" s="1"/>
  <c r="O229" i="10" a="1"/>
  <c r="O229" i="10" s="1"/>
  <c r="AJ229" i="10" s="1"/>
  <c r="P229" i="10"/>
  <c r="AK229" i="10" s="1"/>
  <c r="T229" i="10"/>
  <c r="AO229" i="10" s="1"/>
  <c r="V229" i="10"/>
  <c r="AQ229" i="10" s="1"/>
  <c r="W229" i="10"/>
  <c r="AR229" i="10" s="1"/>
  <c r="O230" i="10" a="1"/>
  <c r="O230" i="10" s="1"/>
  <c r="AJ230" i="10" s="1"/>
  <c r="I230" i="10"/>
  <c r="AD230" i="10" s="1"/>
  <c r="Q230" i="10"/>
  <c r="L230" i="10"/>
  <c r="AG230" i="10" s="1"/>
  <c r="T230" i="10"/>
  <c r="AO230" i="10" s="1"/>
  <c r="R230" i="10"/>
  <c r="AM230" i="10" s="1"/>
  <c r="J230" i="10"/>
  <c r="AE230" i="10" s="1"/>
  <c r="K230" i="10"/>
  <c r="AF230" i="10" s="1"/>
  <c r="H230" i="10"/>
  <c r="AC230" i="10" s="1"/>
  <c r="P230" i="10"/>
  <c r="AK230" i="10" s="1"/>
  <c r="V230" i="10"/>
  <c r="AQ230" i="10" s="1"/>
  <c r="U230" i="10"/>
  <c r="AP230" i="10" s="1"/>
  <c r="S230" i="10"/>
  <c r="AN230" i="10" s="1"/>
  <c r="W230" i="10"/>
  <c r="AR230" i="10" s="1"/>
  <c r="S231" i="10"/>
  <c r="AN231" i="10" s="1"/>
  <c r="U231" i="10"/>
  <c r="AP231" i="10" s="1"/>
  <c r="W231" i="10"/>
  <c r="AR231" i="10" s="1"/>
  <c r="J231" i="10"/>
  <c r="AE231" i="10" s="1"/>
  <c r="Q231" i="10"/>
  <c r="I231" i="10"/>
  <c r="AD231" i="10" s="1"/>
  <c r="O231" i="10" a="1"/>
  <c r="O231" i="10" s="1"/>
  <c r="AJ231" i="10" s="1"/>
  <c r="R231" i="10"/>
  <c r="AM231" i="10" s="1"/>
  <c r="T231" i="10"/>
  <c r="AO231" i="10" s="1"/>
  <c r="L231" i="10"/>
  <c r="AG231" i="10" s="1"/>
  <c r="K231" i="10"/>
  <c r="AF231" i="10" s="1"/>
  <c r="V231" i="10"/>
  <c r="AQ231" i="10" s="1"/>
  <c r="H231" i="10"/>
  <c r="AC231" i="10" s="1"/>
  <c r="P231" i="10"/>
  <c r="AK231" i="10" s="1"/>
  <c r="I232" i="10"/>
  <c r="AD232" i="10" s="1"/>
  <c r="U232" i="10"/>
  <c r="AP232" i="10" s="1"/>
  <c r="K232" i="10"/>
  <c r="AF232" i="10" s="1"/>
  <c r="Q232" i="10"/>
  <c r="S232" i="10"/>
  <c r="AN232" i="10" s="1"/>
  <c r="V232" i="10"/>
  <c r="AQ232" i="10" s="1"/>
  <c r="T232" i="10"/>
  <c r="AO232" i="10" s="1"/>
  <c r="O232" i="10" a="1"/>
  <c r="O232" i="10" s="1"/>
  <c r="AJ232" i="10" s="1"/>
  <c r="H232" i="10"/>
  <c r="AC232" i="10" s="1"/>
  <c r="L232" i="10"/>
  <c r="AG232" i="10" s="1"/>
  <c r="J232" i="10"/>
  <c r="AE232" i="10" s="1"/>
  <c r="R232" i="10"/>
  <c r="AM232" i="10" s="1"/>
  <c r="P232" i="10"/>
  <c r="AK232" i="10" s="1"/>
  <c r="W232" i="10"/>
  <c r="AR232" i="10" s="1"/>
  <c r="H233" i="10"/>
  <c r="AC233" i="10" s="1"/>
  <c r="I233" i="10"/>
  <c r="AD233" i="10" s="1"/>
  <c r="R233" i="10"/>
  <c r="AM233" i="10" s="1"/>
  <c r="J233" i="10"/>
  <c r="AE233" i="10" s="1"/>
  <c r="V233" i="10"/>
  <c r="AQ233" i="10" s="1"/>
  <c r="S233" i="10"/>
  <c r="AN233" i="10" s="1"/>
  <c r="Q233" i="10"/>
  <c r="P233" i="10"/>
  <c r="AK233" i="10" s="1"/>
  <c r="K233" i="10"/>
  <c r="AF233" i="10" s="1"/>
  <c r="L233" i="10"/>
  <c r="AG233" i="10" s="1"/>
  <c r="T233" i="10"/>
  <c r="AO233" i="10" s="1"/>
  <c r="O233" i="10" a="1"/>
  <c r="O233" i="10" s="1"/>
  <c r="AJ233" i="10" s="1"/>
  <c r="U233" i="10"/>
  <c r="AP233" i="10" s="1"/>
  <c r="W233" i="10"/>
  <c r="AR233" i="10" s="1"/>
  <c r="J234" i="10"/>
  <c r="AE234" i="10" s="1"/>
  <c r="T234" i="10"/>
  <c r="AO234" i="10" s="1"/>
  <c r="S234" i="10"/>
  <c r="AN234" i="10" s="1"/>
  <c r="V234" i="10"/>
  <c r="AQ234" i="10" s="1"/>
  <c r="K234" i="10"/>
  <c r="AF234" i="10" s="1"/>
  <c r="L234" i="10"/>
  <c r="AG234" i="10" s="1"/>
  <c r="H234" i="10"/>
  <c r="AC234" i="10" s="1"/>
  <c r="R234" i="10"/>
  <c r="AM234" i="10" s="1"/>
  <c r="O234" i="10" a="1"/>
  <c r="O234" i="10" s="1"/>
  <c r="AJ234" i="10" s="1"/>
  <c r="Q234" i="10"/>
  <c r="U234" i="10"/>
  <c r="AP234" i="10" s="1"/>
  <c r="I234" i="10"/>
  <c r="AD234" i="10" s="1"/>
  <c r="P234" i="10"/>
  <c r="AK234" i="10" s="1"/>
  <c r="W234" i="10"/>
  <c r="AR234" i="10" s="1"/>
  <c r="K235" i="10"/>
  <c r="AF235" i="10" s="1"/>
  <c r="T235" i="10"/>
  <c r="AO235" i="10" s="1"/>
  <c r="V235" i="10"/>
  <c r="AQ235" i="10" s="1"/>
  <c r="Q235" i="10"/>
  <c r="L235" i="10"/>
  <c r="AG235" i="10" s="1"/>
  <c r="H235" i="10"/>
  <c r="AC235" i="10" s="1"/>
  <c r="R235" i="10"/>
  <c r="AM235" i="10" s="1"/>
  <c r="S235" i="10"/>
  <c r="AN235" i="10" s="1"/>
  <c r="O235" i="10" a="1"/>
  <c r="O235" i="10" s="1"/>
  <c r="AJ235" i="10" s="1"/>
  <c r="J235" i="10"/>
  <c r="AE235" i="10" s="1"/>
  <c r="U235" i="10"/>
  <c r="AP235" i="10" s="1"/>
  <c r="I235" i="10"/>
  <c r="AD235" i="10" s="1"/>
  <c r="P235" i="10"/>
  <c r="AK235" i="10" s="1"/>
  <c r="W235" i="10"/>
  <c r="AR235" i="10" s="1"/>
  <c r="L236" i="10"/>
  <c r="AG236" i="10" s="1"/>
  <c r="U236" i="10"/>
  <c r="AP236" i="10" s="1"/>
  <c r="J236" i="10"/>
  <c r="AE236" i="10" s="1"/>
  <c r="T236" i="10"/>
  <c r="AO236" i="10" s="1"/>
  <c r="R236" i="10"/>
  <c r="AM236" i="10" s="1"/>
  <c r="K236" i="10"/>
  <c r="AF236" i="10" s="1"/>
  <c r="S236" i="10"/>
  <c r="AN236" i="10" s="1"/>
  <c r="H236" i="10"/>
  <c r="AC236" i="10" s="1"/>
  <c r="V236" i="10"/>
  <c r="AQ236" i="10" s="1"/>
  <c r="I236" i="10"/>
  <c r="AD236" i="10" s="1"/>
  <c r="Q236" i="10"/>
  <c r="O236" i="10" a="1"/>
  <c r="O236" i="10" s="1"/>
  <c r="AJ236" i="10" s="1"/>
  <c r="P236" i="10"/>
  <c r="AK236" i="10" s="1"/>
  <c r="W236" i="10"/>
  <c r="AR236" i="10" s="1"/>
  <c r="L237" i="10"/>
  <c r="AG237" i="10" s="1"/>
  <c r="W237" i="10"/>
  <c r="AR237" i="10" s="1"/>
  <c r="H237" i="10"/>
  <c r="AC237" i="10" s="1"/>
  <c r="U237" i="10"/>
  <c r="AP237" i="10" s="1"/>
  <c r="J237" i="10"/>
  <c r="AE237" i="10" s="1"/>
  <c r="S237" i="10"/>
  <c r="AN237" i="10" s="1"/>
  <c r="R237" i="10"/>
  <c r="AM237" i="10" s="1"/>
  <c r="Q237" i="10"/>
  <c r="I237" i="10"/>
  <c r="AD237" i="10" s="1"/>
  <c r="P237" i="10"/>
  <c r="AK237" i="10" s="1"/>
  <c r="O237" i="10" a="1"/>
  <c r="O237" i="10" s="1"/>
  <c r="AJ237" i="10" s="1"/>
  <c r="T237" i="10"/>
  <c r="AO237" i="10" s="1"/>
  <c r="K237" i="10"/>
  <c r="AF237" i="10" s="1"/>
  <c r="V237" i="10"/>
  <c r="AQ237" i="10" s="1"/>
  <c r="J238" i="10"/>
  <c r="AE238" i="10" s="1"/>
  <c r="Q238" i="10"/>
  <c r="L238" i="10"/>
  <c r="AG238" i="10" s="1"/>
  <c r="P238" i="10"/>
  <c r="AK238" i="10" s="1"/>
  <c r="T238" i="10"/>
  <c r="AO238" i="10" s="1"/>
  <c r="K238" i="10"/>
  <c r="AF238" i="10" s="1"/>
  <c r="R238" i="10"/>
  <c r="AM238" i="10" s="1"/>
  <c r="U238" i="10"/>
  <c r="AP238" i="10" s="1"/>
  <c r="V238" i="10"/>
  <c r="AQ238" i="10" s="1"/>
  <c r="H238" i="10"/>
  <c r="AC238" i="10" s="1"/>
  <c r="S238" i="10"/>
  <c r="AN238" i="10" s="1"/>
  <c r="I238" i="10"/>
  <c r="AD238" i="10" s="1"/>
  <c r="O238" i="10" a="1"/>
  <c r="O238" i="10" s="1"/>
  <c r="AJ238" i="10" s="1"/>
  <c r="W238" i="10"/>
  <c r="AR238" i="10" s="1"/>
  <c r="T239" i="10"/>
  <c r="AO239" i="10" s="1"/>
  <c r="R239" i="10"/>
  <c r="AM239" i="10" s="1"/>
  <c r="U239" i="10"/>
  <c r="AP239" i="10" s="1"/>
  <c r="L239" i="10"/>
  <c r="AG239" i="10" s="1"/>
  <c r="O239" i="10" a="1"/>
  <c r="O239" i="10" s="1"/>
  <c r="AJ239" i="10" s="1"/>
  <c r="P239" i="10"/>
  <c r="AK239" i="10" s="1"/>
  <c r="V239" i="10"/>
  <c r="AQ239" i="10" s="1"/>
  <c r="I239" i="10"/>
  <c r="AD239" i="10" s="1"/>
  <c r="S239" i="10"/>
  <c r="AN239" i="10" s="1"/>
  <c r="Q239" i="10"/>
  <c r="H239" i="10"/>
  <c r="AC239" i="10" s="1"/>
  <c r="J239" i="10"/>
  <c r="AE239" i="10" s="1"/>
  <c r="K239" i="10"/>
  <c r="AF239" i="10" s="1"/>
  <c r="W239" i="10"/>
  <c r="AR239" i="10" s="1"/>
  <c r="V240" i="10"/>
  <c r="AQ240" i="10" s="1"/>
  <c r="U240" i="10"/>
  <c r="AP240" i="10" s="1"/>
  <c r="H240" i="10"/>
  <c r="AC240" i="10" s="1"/>
  <c r="K240" i="10"/>
  <c r="AF240" i="10" s="1"/>
  <c r="I240" i="10"/>
  <c r="AD240" i="10" s="1"/>
  <c r="L240" i="10"/>
  <c r="AG240" i="10" s="1"/>
  <c r="S240" i="10"/>
  <c r="AN240" i="10" s="1"/>
  <c r="O240" i="10" a="1"/>
  <c r="O240" i="10" s="1"/>
  <c r="AJ240" i="10" s="1"/>
  <c r="R240" i="10"/>
  <c r="AM240" i="10" s="1"/>
  <c r="P240" i="10"/>
  <c r="AK240" i="10" s="1"/>
  <c r="J240" i="10"/>
  <c r="AE240" i="10" s="1"/>
  <c r="T240" i="10"/>
  <c r="AO240" i="10" s="1"/>
  <c r="Q240" i="10"/>
  <c r="W240" i="10"/>
  <c r="AR240" i="10" s="1"/>
  <c r="I241" i="10"/>
  <c r="AD241" i="10" s="1"/>
  <c r="J241" i="10"/>
  <c r="AE241" i="10" s="1"/>
  <c r="H241" i="10"/>
  <c r="AC241" i="10" s="1"/>
  <c r="R241" i="10"/>
  <c r="AM241" i="10" s="1"/>
  <c r="L241" i="10"/>
  <c r="AG241" i="10" s="1"/>
  <c r="K241" i="10"/>
  <c r="AF241" i="10" s="1"/>
  <c r="Q241" i="10"/>
  <c r="S241" i="10"/>
  <c r="AN241" i="10" s="1"/>
  <c r="U241" i="10"/>
  <c r="AP241" i="10" s="1"/>
  <c r="O241" i="10" a="1"/>
  <c r="O241" i="10" s="1"/>
  <c r="AJ241" i="10" s="1"/>
  <c r="T241" i="10"/>
  <c r="AO241" i="10" s="1"/>
  <c r="P241" i="10"/>
  <c r="AK241" i="10" s="1"/>
  <c r="V241" i="10"/>
  <c r="AQ241" i="10" s="1"/>
  <c r="W241" i="10"/>
  <c r="AR241" i="10" s="1"/>
  <c r="P242" i="10"/>
  <c r="AK242" i="10" s="1"/>
  <c r="V242" i="10"/>
  <c r="AQ242" i="10" s="1"/>
  <c r="H242" i="10"/>
  <c r="AC242" i="10" s="1"/>
  <c r="K242" i="10"/>
  <c r="AF242" i="10" s="1"/>
  <c r="U242" i="10"/>
  <c r="AP242" i="10" s="1"/>
  <c r="L242" i="10"/>
  <c r="AG242" i="10" s="1"/>
  <c r="O242" i="10" a="1"/>
  <c r="O242" i="10" s="1"/>
  <c r="AJ242" i="10" s="1"/>
  <c r="I242" i="10"/>
  <c r="AD242" i="10" s="1"/>
  <c r="W242" i="10"/>
  <c r="AR242" i="10" s="1"/>
  <c r="T242" i="10"/>
  <c r="AO242" i="10" s="1"/>
  <c r="S242" i="10"/>
  <c r="AN242" i="10" s="1"/>
  <c r="Q242" i="10"/>
  <c r="J242" i="10"/>
  <c r="AE242" i="10" s="1"/>
  <c r="R242" i="10"/>
  <c r="AM242" i="10" s="1"/>
  <c r="V243" i="10"/>
  <c r="AQ243" i="10" s="1"/>
  <c r="I243" i="10"/>
  <c r="AD243" i="10" s="1"/>
  <c r="W243" i="10"/>
  <c r="AR243" i="10" s="1"/>
  <c r="K243" i="10"/>
  <c r="AF243" i="10" s="1"/>
  <c r="J243" i="10"/>
  <c r="AE243" i="10" s="1"/>
  <c r="U243" i="10"/>
  <c r="AP243" i="10" s="1"/>
  <c r="Q243" i="10"/>
  <c r="O243" i="10" a="1"/>
  <c r="O243" i="10" s="1"/>
  <c r="AJ243" i="10" s="1"/>
  <c r="L243" i="10"/>
  <c r="AG243" i="10" s="1"/>
  <c r="P243" i="10"/>
  <c r="AK243" i="10" s="1"/>
  <c r="R243" i="10"/>
  <c r="AM243" i="10" s="1"/>
  <c r="S243" i="10"/>
  <c r="AN243" i="10" s="1"/>
  <c r="T243" i="10"/>
  <c r="AO243" i="10" s="1"/>
  <c r="H243" i="10"/>
  <c r="AC243" i="10" s="1"/>
  <c r="J244" i="10"/>
  <c r="AE244" i="10" s="1"/>
  <c r="O244" i="10" a="1"/>
  <c r="O244" i="10" s="1"/>
  <c r="AJ244" i="10" s="1"/>
  <c r="L244" i="10"/>
  <c r="AG244" i="10" s="1"/>
  <c r="U244" i="10"/>
  <c r="AP244" i="10" s="1"/>
  <c r="P244" i="10"/>
  <c r="AK244" i="10" s="1"/>
  <c r="Q244" i="10"/>
  <c r="I244" i="10"/>
  <c r="AD244" i="10" s="1"/>
  <c r="T244" i="10"/>
  <c r="AO244" i="10" s="1"/>
  <c r="S244" i="10"/>
  <c r="AN244" i="10" s="1"/>
  <c r="H244" i="10"/>
  <c r="AC244" i="10" s="1"/>
  <c r="W244" i="10"/>
  <c r="AR244" i="10" s="1"/>
  <c r="R244" i="10"/>
  <c r="AM244" i="10" s="1"/>
  <c r="K244" i="10"/>
  <c r="AF244" i="10" s="1"/>
  <c r="V244" i="10"/>
  <c r="AQ244" i="10" s="1"/>
  <c r="R245" i="10"/>
  <c r="AM245" i="10" s="1"/>
  <c r="W245" i="10"/>
  <c r="AR245" i="10" s="1"/>
  <c r="H245" i="10"/>
  <c r="AC245" i="10" s="1"/>
  <c r="O245" i="10" a="1"/>
  <c r="O245" i="10" s="1"/>
  <c r="AJ245" i="10" s="1"/>
  <c r="K245" i="10"/>
  <c r="AF245" i="10" s="1"/>
  <c r="S245" i="10"/>
  <c r="AN245" i="10" s="1"/>
  <c r="I245" i="10"/>
  <c r="AD245" i="10" s="1"/>
  <c r="T245" i="10"/>
  <c r="AO245" i="10" s="1"/>
  <c r="P245" i="10"/>
  <c r="AK245" i="10" s="1"/>
  <c r="J245" i="10"/>
  <c r="AE245" i="10" s="1"/>
  <c r="U245" i="10"/>
  <c r="AP245" i="10" s="1"/>
  <c r="L245" i="10"/>
  <c r="AG245" i="10" s="1"/>
  <c r="Q245" i="10"/>
  <c r="V245" i="10"/>
  <c r="AQ245" i="10" s="1"/>
  <c r="I246" i="10"/>
  <c r="AD246" i="10" s="1"/>
  <c r="O246" i="10" a="1"/>
  <c r="O246" i="10" s="1"/>
  <c r="AJ246" i="10" s="1"/>
  <c r="S246" i="10"/>
  <c r="AN246" i="10" s="1"/>
  <c r="V246" i="10"/>
  <c r="AQ246" i="10" s="1"/>
  <c r="R246" i="10"/>
  <c r="AM246" i="10" s="1"/>
  <c r="H246" i="10"/>
  <c r="AC246" i="10" s="1"/>
  <c r="Q246" i="10"/>
  <c r="U246" i="10"/>
  <c r="AP246" i="10" s="1"/>
  <c r="L246" i="10"/>
  <c r="AG246" i="10" s="1"/>
  <c r="T246" i="10"/>
  <c r="AO246" i="10" s="1"/>
  <c r="P246" i="10"/>
  <c r="AK246" i="10" s="1"/>
  <c r="K246" i="10"/>
  <c r="AF246" i="10" s="1"/>
  <c r="W246" i="10"/>
  <c r="AR246" i="10" s="1"/>
  <c r="J246" i="10"/>
  <c r="AE246" i="10" s="1"/>
  <c r="V247" i="10"/>
  <c r="AQ247" i="10" s="1"/>
  <c r="J247" i="10"/>
  <c r="AE247" i="10" s="1"/>
  <c r="I247" i="10"/>
  <c r="AD247" i="10" s="1"/>
  <c r="W247" i="10"/>
  <c r="AR247" i="10" s="1"/>
  <c r="U247" i="10"/>
  <c r="AP247" i="10" s="1"/>
  <c r="L247" i="10"/>
  <c r="AG247" i="10" s="1"/>
  <c r="O247" i="10" a="1"/>
  <c r="O247" i="10" s="1"/>
  <c r="AJ247" i="10" s="1"/>
  <c r="T247" i="10"/>
  <c r="AO247" i="10" s="1"/>
  <c r="P247" i="10"/>
  <c r="AK247" i="10" s="1"/>
  <c r="S247" i="10"/>
  <c r="AN247" i="10" s="1"/>
  <c r="R247" i="10"/>
  <c r="AM247" i="10" s="1"/>
  <c r="K247" i="10"/>
  <c r="AF247" i="10" s="1"/>
  <c r="Q247" i="10"/>
  <c r="H247" i="10"/>
  <c r="AC247" i="10" s="1"/>
  <c r="R248" i="10"/>
  <c r="AM248" i="10" s="1"/>
  <c r="I248" i="10"/>
  <c r="AD248" i="10" s="1"/>
  <c r="U248" i="10"/>
  <c r="AP248" i="10" s="1"/>
  <c r="O248" i="10" a="1"/>
  <c r="O248" i="10" s="1"/>
  <c r="AJ248" i="10" s="1"/>
  <c r="P248" i="10"/>
  <c r="AK248" i="10" s="1"/>
  <c r="J248" i="10"/>
  <c r="AE248" i="10" s="1"/>
  <c r="L248" i="10"/>
  <c r="AG248" i="10" s="1"/>
  <c r="S248" i="10"/>
  <c r="AN248" i="10" s="1"/>
  <c r="T248" i="10"/>
  <c r="AO248" i="10" s="1"/>
  <c r="H248" i="10"/>
  <c r="AC248" i="10" s="1"/>
  <c r="K248" i="10"/>
  <c r="AF248" i="10" s="1"/>
  <c r="V248" i="10"/>
  <c r="AQ248" i="10" s="1"/>
  <c r="Q248" i="10"/>
  <c r="W248" i="10"/>
  <c r="AR248" i="10" s="1"/>
  <c r="U249" i="10"/>
  <c r="AP249" i="10" s="1"/>
  <c r="R249" i="10"/>
  <c r="AM249" i="10" s="1"/>
  <c r="L249" i="10"/>
  <c r="AG249" i="10" s="1"/>
  <c r="P249" i="10"/>
  <c r="AK249" i="10" s="1"/>
  <c r="I249" i="10"/>
  <c r="AD249" i="10" s="1"/>
  <c r="S249" i="10"/>
  <c r="AN249" i="10" s="1"/>
  <c r="V249" i="10"/>
  <c r="AQ249" i="10" s="1"/>
  <c r="K249" i="10"/>
  <c r="AF249" i="10" s="1"/>
  <c r="H249" i="10"/>
  <c r="AC249" i="10" s="1"/>
  <c r="J249" i="10"/>
  <c r="AE249" i="10" s="1"/>
  <c r="O249" i="10" a="1"/>
  <c r="O249" i="10" s="1"/>
  <c r="AJ249" i="10" s="1"/>
  <c r="Q249" i="10"/>
  <c r="W249" i="10"/>
  <c r="AR249" i="10" s="1"/>
  <c r="T249" i="10"/>
  <c r="AO249" i="10" s="1"/>
  <c r="O250" i="10" a="1"/>
  <c r="O250" i="10" s="1"/>
  <c r="AJ250" i="10" s="1"/>
  <c r="V250" i="10"/>
  <c r="AQ250" i="10" s="1"/>
  <c r="J250" i="10"/>
  <c r="AE250" i="10" s="1"/>
  <c r="U250" i="10"/>
  <c r="AP250" i="10" s="1"/>
  <c r="R250" i="10"/>
  <c r="AM250" i="10" s="1"/>
  <c r="Q250" i="10"/>
  <c r="K250" i="10"/>
  <c r="AF250" i="10" s="1"/>
  <c r="S250" i="10"/>
  <c r="AN250" i="10" s="1"/>
  <c r="P250" i="10"/>
  <c r="AK250" i="10" s="1"/>
  <c r="H250" i="10"/>
  <c r="AC250" i="10" s="1"/>
  <c r="I250" i="10"/>
  <c r="AD250" i="10" s="1"/>
  <c r="W250" i="10"/>
  <c r="AR250" i="10" s="1"/>
  <c r="L250" i="10"/>
  <c r="AG250" i="10" s="1"/>
  <c r="T250" i="10"/>
  <c r="AO250" i="10" s="1"/>
  <c r="I251" i="10"/>
  <c r="AD251" i="10" s="1"/>
  <c r="Q251" i="10"/>
  <c r="V251" i="10"/>
  <c r="AQ251" i="10" s="1"/>
  <c r="J251" i="10"/>
  <c r="AE251" i="10" s="1"/>
  <c r="S251" i="10"/>
  <c r="AN251" i="10" s="1"/>
  <c r="K251" i="10"/>
  <c r="AF251" i="10" s="1"/>
  <c r="U251" i="10"/>
  <c r="AP251" i="10" s="1"/>
  <c r="T251" i="10"/>
  <c r="AO251" i="10" s="1"/>
  <c r="R251" i="10"/>
  <c r="AM251" i="10" s="1"/>
  <c r="L251" i="10"/>
  <c r="AG251" i="10" s="1"/>
  <c r="W251" i="10"/>
  <c r="AR251" i="10" s="1"/>
  <c r="O251" i="10" a="1"/>
  <c r="O251" i="10" s="1"/>
  <c r="AJ251" i="10" s="1"/>
  <c r="H251" i="10"/>
  <c r="AC251" i="10" s="1"/>
  <c r="P251" i="10"/>
  <c r="AK251" i="10" s="1"/>
  <c r="Q252" i="10"/>
  <c r="R252" i="10"/>
  <c r="AM252" i="10" s="1"/>
  <c r="S252" i="10"/>
  <c r="AN252" i="10" s="1"/>
  <c r="T252" i="10"/>
  <c r="AO252" i="10" s="1"/>
  <c r="J252" i="10"/>
  <c r="AE252" i="10" s="1"/>
  <c r="H252" i="10"/>
  <c r="AC252" i="10" s="1"/>
  <c r="V252" i="10"/>
  <c r="AQ252" i="10" s="1"/>
  <c r="I252" i="10"/>
  <c r="AD252" i="10" s="1"/>
  <c r="U252" i="10"/>
  <c r="AP252" i="10" s="1"/>
  <c r="K252" i="10"/>
  <c r="AF252" i="10" s="1"/>
  <c r="W252" i="10"/>
  <c r="AR252" i="10" s="1"/>
  <c r="L252" i="10"/>
  <c r="AG252" i="10" s="1"/>
  <c r="O252" i="10" a="1"/>
  <c r="O252" i="10" s="1"/>
  <c r="AJ252" i="10" s="1"/>
  <c r="P252" i="10"/>
  <c r="AK252" i="10" s="1"/>
  <c r="U253" i="10"/>
  <c r="AP253" i="10" s="1"/>
  <c r="L253" i="10"/>
  <c r="AG253" i="10" s="1"/>
  <c r="K253" i="10"/>
  <c r="AF253" i="10" s="1"/>
  <c r="J253" i="10"/>
  <c r="AE253" i="10" s="1"/>
  <c r="I253" i="10"/>
  <c r="AD253" i="10" s="1"/>
  <c r="H253" i="10"/>
  <c r="AC253" i="10" s="1"/>
  <c r="O253" i="10" a="1"/>
  <c r="O253" i="10" s="1"/>
  <c r="AJ253" i="10" s="1"/>
  <c r="T253" i="10"/>
  <c r="AO253" i="10" s="1"/>
  <c r="S253" i="10"/>
  <c r="AN253" i="10" s="1"/>
  <c r="V253" i="10"/>
  <c r="AQ253" i="10" s="1"/>
  <c r="R253" i="10"/>
  <c r="AM253" i="10" s="1"/>
  <c r="Q253" i="10"/>
  <c r="P253" i="10"/>
  <c r="AK253" i="10" s="1"/>
  <c r="W253" i="10"/>
  <c r="AR253" i="10" s="1"/>
  <c r="M2" i="9"/>
  <c r="AH2" i="9" s="1"/>
  <c r="T2" i="9"/>
  <c r="AO2" i="9" s="1"/>
  <c r="N2" i="9"/>
  <c r="AI2" i="9" s="1"/>
  <c r="S2" i="9"/>
  <c r="AN2" i="9" s="1"/>
  <c r="N3" i="9"/>
  <c r="AI3" i="9" s="1"/>
  <c r="S3" i="9"/>
  <c r="AN3" i="9" s="1"/>
  <c r="T3" i="9"/>
  <c r="AO3" i="9" s="1"/>
  <c r="M3" i="9"/>
  <c r="AH3" i="9" s="1"/>
  <c r="N4" i="9"/>
  <c r="AI4" i="9" s="1"/>
  <c r="S4" i="9"/>
  <c r="AN4" i="9" s="1"/>
  <c r="T4" i="9"/>
  <c r="AO4" i="9" s="1"/>
  <c r="M4" i="9"/>
  <c r="AH4" i="9" s="1"/>
  <c r="N5" i="9"/>
  <c r="AI5" i="9" s="1"/>
  <c r="T5" i="9"/>
  <c r="AO5" i="9" s="1"/>
  <c r="S5" i="9"/>
  <c r="AN5" i="9" s="1"/>
  <c r="M5" i="9"/>
  <c r="AH5" i="9" s="1"/>
  <c r="T6" i="9"/>
  <c r="AO6" i="9" s="1"/>
  <c r="S6" i="9"/>
  <c r="AN6" i="9" s="1"/>
  <c r="N6" i="9"/>
  <c r="AI6" i="9" s="1"/>
  <c r="M6" i="9"/>
  <c r="AH6" i="9" s="1"/>
  <c r="T7" i="9"/>
  <c r="AO7" i="9" s="1"/>
  <c r="S7" i="9"/>
  <c r="AN7" i="9" s="1"/>
  <c r="M7" i="9"/>
  <c r="AH7" i="9" s="1"/>
  <c r="N7" i="9"/>
  <c r="AI7" i="9" s="1"/>
  <c r="T8" i="9"/>
  <c r="AO8" i="9" s="1"/>
  <c r="M8" i="9"/>
  <c r="AH8" i="9" s="1"/>
  <c r="N8" i="9"/>
  <c r="AI8" i="9" s="1"/>
  <c r="S8" i="9"/>
  <c r="AN8" i="9" s="1"/>
  <c r="T9" i="9"/>
  <c r="AO9" i="9" s="1"/>
  <c r="M9" i="9"/>
  <c r="AH9" i="9" s="1"/>
  <c r="N9" i="9"/>
  <c r="AI9" i="9" s="1"/>
  <c r="S9" i="9"/>
  <c r="AN9" i="9" s="1"/>
  <c r="M10" i="9"/>
  <c r="AH10" i="9" s="1"/>
  <c r="T10" i="9"/>
  <c r="AO10" i="9" s="1"/>
  <c r="S10" i="9"/>
  <c r="AN10" i="9" s="1"/>
  <c r="N10" i="9"/>
  <c r="AI10" i="9" s="1"/>
  <c r="S11" i="9"/>
  <c r="AN11" i="9" s="1"/>
  <c r="T11" i="9"/>
  <c r="AO11" i="9" s="1"/>
  <c r="N11" i="9"/>
  <c r="AI11" i="9" s="1"/>
  <c r="M11" i="9"/>
  <c r="AH11" i="9" s="1"/>
  <c r="T12" i="9"/>
  <c r="AO12" i="9" s="1"/>
  <c r="S12" i="9"/>
  <c r="AN12" i="9" s="1"/>
  <c r="M12" i="9"/>
  <c r="AH12" i="9" s="1"/>
  <c r="N12" i="9"/>
  <c r="AI12" i="9" s="1"/>
  <c r="T13" i="9"/>
  <c r="AO13" i="9" s="1"/>
  <c r="N13" i="9"/>
  <c r="AI13" i="9" s="1"/>
  <c r="S13" i="9"/>
  <c r="AN13" i="9" s="1"/>
  <c r="M13" i="9"/>
  <c r="AH13" i="9" s="1"/>
  <c r="T14" i="9"/>
  <c r="AO14" i="9" s="1"/>
  <c r="N14" i="9"/>
  <c r="AI14" i="9" s="1"/>
  <c r="M14" i="9"/>
  <c r="AH14" i="9" s="1"/>
  <c r="S14" i="9"/>
  <c r="AN14" i="9" s="1"/>
  <c r="M15" i="9"/>
  <c r="AH15" i="9" s="1"/>
  <c r="T15" i="9"/>
  <c r="AO15" i="9" s="1"/>
  <c r="N15" i="9"/>
  <c r="AI15" i="9" s="1"/>
  <c r="S15" i="9"/>
  <c r="AN15" i="9" s="1"/>
  <c r="T16" i="9"/>
  <c r="AO16" i="9" s="1"/>
  <c r="N16" i="9"/>
  <c r="AI16" i="9" s="1"/>
  <c r="M16" i="9"/>
  <c r="AH16" i="9" s="1"/>
  <c r="S16" i="9"/>
  <c r="AN16" i="9" s="1"/>
  <c r="M17" i="9"/>
  <c r="AH17" i="9" s="1"/>
  <c r="S17" i="9"/>
  <c r="AN17" i="9" s="1"/>
  <c r="T17" i="9"/>
  <c r="AO17" i="9" s="1"/>
  <c r="N17" i="9"/>
  <c r="AI17" i="9" s="1"/>
  <c r="N18" i="9"/>
  <c r="AI18" i="9" s="1"/>
  <c r="S18" i="9"/>
  <c r="AN18" i="9" s="1"/>
  <c r="T18" i="9"/>
  <c r="AO18" i="9" s="1"/>
  <c r="M18" i="9"/>
  <c r="AH18" i="9" s="1"/>
  <c r="T19" i="9"/>
  <c r="AO19" i="9" s="1"/>
  <c r="S19" i="9"/>
  <c r="AN19" i="9" s="1"/>
  <c r="M19" i="9"/>
  <c r="AH19" i="9" s="1"/>
  <c r="N19" i="9"/>
  <c r="AI19" i="9" s="1"/>
  <c r="S20" i="9"/>
  <c r="AN20" i="9" s="1"/>
  <c r="T20" i="9"/>
  <c r="AO20" i="9" s="1"/>
  <c r="M20" i="9"/>
  <c r="AH20" i="9" s="1"/>
  <c r="N20" i="9"/>
  <c r="AI20" i="9" s="1"/>
  <c r="S21" i="9"/>
  <c r="AN21" i="9" s="1"/>
  <c r="T21" i="9"/>
  <c r="AO21" i="9" s="1"/>
  <c r="M21" i="9"/>
  <c r="AH21" i="9" s="1"/>
  <c r="N21" i="9"/>
  <c r="AI21" i="9" s="1"/>
  <c r="M22" i="9"/>
  <c r="AH22" i="9" s="1"/>
  <c r="S22" i="9"/>
  <c r="AN22" i="9" s="1"/>
  <c r="T22" i="9"/>
  <c r="AO22" i="9" s="1"/>
  <c r="N22" i="9"/>
  <c r="AI22" i="9" s="1"/>
  <c r="S23" i="9"/>
  <c r="AN23" i="9" s="1"/>
  <c r="N23" i="9"/>
  <c r="AI23" i="9" s="1"/>
  <c r="M23" i="9"/>
  <c r="AH23" i="9" s="1"/>
  <c r="T23" i="9"/>
  <c r="AO23" i="9" s="1"/>
  <c r="M24" i="9"/>
  <c r="AH24" i="9" s="1"/>
  <c r="S24" i="9"/>
  <c r="AN24" i="9" s="1"/>
  <c r="N24" i="9"/>
  <c r="AI24" i="9" s="1"/>
  <c r="T24" i="9"/>
  <c r="AO24" i="9" s="1"/>
  <c r="N25" i="9"/>
  <c r="AI25" i="9" s="1"/>
  <c r="M25" i="9"/>
  <c r="AH25" i="9" s="1"/>
  <c r="S25" i="9"/>
  <c r="AN25" i="9" s="1"/>
  <c r="T25" i="9"/>
  <c r="AO25" i="9" s="1"/>
  <c r="M26" i="9"/>
  <c r="AH26" i="9" s="1"/>
  <c r="N26" i="9"/>
  <c r="AI26" i="9" s="1"/>
  <c r="T26" i="9"/>
  <c r="AO26" i="9" s="1"/>
  <c r="S26" i="9"/>
  <c r="AN26" i="9" s="1"/>
  <c r="N27" i="9"/>
  <c r="AI27" i="9" s="1"/>
  <c r="M27" i="9"/>
  <c r="AH27" i="9" s="1"/>
  <c r="S27" i="9"/>
  <c r="AN27" i="9" s="1"/>
  <c r="S28" i="9"/>
  <c r="AN28" i="9" s="1"/>
  <c r="M28" i="9"/>
  <c r="AH28" i="9" s="1"/>
  <c r="N28" i="9"/>
  <c r="AI28" i="9" s="1"/>
  <c r="M29" i="9"/>
  <c r="AH29" i="9" s="1"/>
  <c r="N29" i="9"/>
  <c r="AI29" i="9" s="1"/>
  <c r="S29" i="9"/>
  <c r="AN29" i="9" s="1"/>
  <c r="M30" i="9"/>
  <c r="AH30" i="9" s="1"/>
  <c r="N30" i="9"/>
  <c r="AI30" i="9" s="1"/>
  <c r="S30" i="9"/>
  <c r="AN30" i="9" s="1"/>
  <c r="N31" i="9"/>
  <c r="AI31" i="9" s="1"/>
  <c r="S31" i="9"/>
  <c r="AN31" i="9" s="1"/>
  <c r="M31" i="9"/>
  <c r="AH31" i="9" s="1"/>
  <c r="M32" i="9"/>
  <c r="AH32" i="9" s="1"/>
  <c r="N32" i="9"/>
  <c r="AI32" i="9" s="1"/>
  <c r="S32" i="9"/>
  <c r="AN32" i="9" s="1"/>
  <c r="N33" i="9"/>
  <c r="AI33" i="9" s="1"/>
  <c r="M33" i="9"/>
  <c r="AH33" i="9" s="1"/>
  <c r="S33" i="9"/>
  <c r="AN33" i="9" s="1"/>
  <c r="M34" i="9"/>
  <c r="AH34" i="9" s="1"/>
  <c r="N34" i="9"/>
  <c r="AI34" i="9" s="1"/>
  <c r="S34" i="9"/>
  <c r="AN34" i="9" s="1"/>
  <c r="M35" i="9"/>
  <c r="AH35" i="9" s="1"/>
  <c r="N35" i="9"/>
  <c r="AI35" i="9" s="1"/>
  <c r="S35" i="9"/>
  <c r="AN35" i="9" s="1"/>
  <c r="M36" i="9"/>
  <c r="AH36" i="9" s="1"/>
  <c r="S36" i="9"/>
  <c r="AN36" i="9" s="1"/>
  <c r="N36" i="9"/>
  <c r="AI36" i="9" s="1"/>
  <c r="N37" i="9"/>
  <c r="AI37" i="9" s="1"/>
  <c r="S37" i="9"/>
  <c r="AN37" i="9" s="1"/>
  <c r="M37" i="9"/>
  <c r="AH37" i="9" s="1"/>
  <c r="M38" i="9"/>
  <c r="AH38" i="9" s="1"/>
  <c r="N38" i="9"/>
  <c r="AI38" i="9" s="1"/>
  <c r="S38" i="9"/>
  <c r="AN38" i="9" s="1"/>
  <c r="M39" i="9"/>
  <c r="AH39" i="9" s="1"/>
  <c r="N39" i="9"/>
  <c r="AI39" i="9" s="1"/>
  <c r="S39" i="9"/>
  <c r="AN39" i="9" s="1"/>
  <c r="M40" i="9"/>
  <c r="AH40" i="9" s="1"/>
  <c r="S40" i="9"/>
  <c r="AN40" i="9" s="1"/>
  <c r="N40" i="9"/>
  <c r="AI40" i="9" s="1"/>
  <c r="M41" i="9"/>
  <c r="AH41" i="9" s="1"/>
  <c r="N41" i="9"/>
  <c r="AI41" i="9" s="1"/>
  <c r="S41" i="9"/>
  <c r="AN41" i="9" s="1"/>
  <c r="N42" i="9"/>
  <c r="AI42" i="9" s="1"/>
  <c r="M42" i="9"/>
  <c r="AH42" i="9" s="1"/>
  <c r="S42" i="9"/>
  <c r="AN42" i="9" s="1"/>
  <c r="M43" i="9"/>
  <c r="AH43" i="9" s="1"/>
  <c r="N43" i="9"/>
  <c r="AI43" i="9" s="1"/>
  <c r="S43" i="9"/>
  <c r="AN43" i="9" s="1"/>
  <c r="M44" i="9"/>
  <c r="AH44" i="9" s="1"/>
  <c r="N44" i="9"/>
  <c r="AI44" i="9" s="1"/>
  <c r="S44" i="9"/>
  <c r="AN44" i="9" s="1"/>
  <c r="M45" i="9"/>
  <c r="AH45" i="9" s="1"/>
  <c r="N45" i="9"/>
  <c r="AI45" i="9" s="1"/>
  <c r="S45" i="9"/>
  <c r="AN45" i="9" s="1"/>
  <c r="M46" i="9"/>
  <c r="AH46" i="9" s="1"/>
  <c r="S46" i="9"/>
  <c r="AN46" i="9" s="1"/>
  <c r="N46" i="9"/>
  <c r="AI46" i="9" s="1"/>
  <c r="S47" i="9"/>
  <c r="AN47" i="9" s="1"/>
  <c r="N47" i="9"/>
  <c r="AI47" i="9" s="1"/>
  <c r="M47" i="9"/>
  <c r="AH47" i="9" s="1"/>
  <c r="N48" i="9"/>
  <c r="AI48" i="9" s="1"/>
  <c r="S48" i="9"/>
  <c r="AN48" i="9" s="1"/>
  <c r="M48" i="9"/>
  <c r="AH48" i="9" s="1"/>
  <c r="S49" i="9"/>
  <c r="AN49" i="9" s="1"/>
  <c r="N49" i="9"/>
  <c r="AI49" i="9" s="1"/>
  <c r="M49" i="9"/>
  <c r="AH49" i="9" s="1"/>
  <c r="N50" i="9"/>
  <c r="AI50" i="9" s="1"/>
  <c r="S50" i="9"/>
  <c r="AN50" i="9" s="1"/>
  <c r="M50" i="9"/>
  <c r="AH50" i="9" s="1"/>
  <c r="N51" i="9"/>
  <c r="AI51" i="9" s="1"/>
  <c r="S51" i="9"/>
  <c r="AN51" i="9" s="1"/>
  <c r="M51" i="9"/>
  <c r="AH51" i="9" s="1"/>
  <c r="N52" i="9"/>
  <c r="AI52" i="9" s="1"/>
  <c r="S52" i="9"/>
  <c r="AN52" i="9" s="1"/>
  <c r="M52" i="9"/>
  <c r="AH52" i="9" s="1"/>
  <c r="S53" i="9"/>
  <c r="AN53" i="9" s="1"/>
  <c r="N53" i="9"/>
  <c r="AI53" i="9" s="1"/>
  <c r="M53" i="9"/>
  <c r="AH53" i="9" s="1"/>
  <c r="S54" i="9"/>
  <c r="AN54" i="9" s="1"/>
  <c r="N54" i="9"/>
  <c r="AI54" i="9" s="1"/>
  <c r="M54" i="9"/>
  <c r="AH54" i="9" s="1"/>
  <c r="M55" i="9"/>
  <c r="AH55" i="9" s="1"/>
  <c r="N55" i="9"/>
  <c r="AI55" i="9" s="1"/>
  <c r="S55" i="9"/>
  <c r="AN55" i="9" s="1"/>
  <c r="M56" i="9"/>
  <c r="AH56" i="9" s="1"/>
  <c r="N56" i="9"/>
  <c r="AI56" i="9" s="1"/>
  <c r="S56" i="9"/>
  <c r="AN56" i="9" s="1"/>
  <c r="N57" i="9"/>
  <c r="AI57" i="9" s="1"/>
  <c r="S57" i="9"/>
  <c r="AN57" i="9" s="1"/>
  <c r="M57" i="9"/>
  <c r="AH57" i="9" s="1"/>
  <c r="N58" i="9"/>
  <c r="AI58" i="9" s="1"/>
  <c r="S58" i="9"/>
  <c r="AN58" i="9" s="1"/>
  <c r="M58" i="9"/>
  <c r="AH58" i="9" s="1"/>
  <c r="S59" i="9"/>
  <c r="AN59" i="9" s="1"/>
  <c r="N59" i="9"/>
  <c r="AI59" i="9" s="1"/>
  <c r="M59" i="9"/>
  <c r="AH59" i="9" s="1"/>
  <c r="S60" i="9"/>
  <c r="AN60" i="9" s="1"/>
  <c r="N60" i="9"/>
  <c r="AI60" i="9" s="1"/>
  <c r="M60" i="9"/>
  <c r="AH60" i="9" s="1"/>
  <c r="S61" i="9"/>
  <c r="AN61" i="9" s="1"/>
  <c r="N61" i="9"/>
  <c r="AI61" i="9" s="1"/>
  <c r="M61" i="9"/>
  <c r="AH61" i="9" s="1"/>
  <c r="S62" i="9"/>
  <c r="AN62" i="9" s="1"/>
  <c r="N62" i="9"/>
  <c r="AI62" i="9" s="1"/>
  <c r="M62" i="9"/>
  <c r="AH62" i="9" s="1"/>
  <c r="N63" i="9"/>
  <c r="AI63" i="9" s="1"/>
  <c r="S63" i="9"/>
  <c r="AN63" i="9" s="1"/>
  <c r="M63" i="9"/>
  <c r="AH63" i="9" s="1"/>
  <c r="M64" i="9"/>
  <c r="AH64" i="9" s="1"/>
  <c r="N64" i="9"/>
  <c r="AI64" i="9" s="1"/>
  <c r="S64" i="9"/>
  <c r="AN64" i="9" s="1"/>
  <c r="N65" i="9"/>
  <c r="AI65" i="9" s="1"/>
  <c r="S65" i="9"/>
  <c r="AN65" i="9" s="1"/>
  <c r="M65" i="9"/>
  <c r="AH65" i="9" s="1"/>
  <c r="M66" i="9"/>
  <c r="AH66" i="9" s="1"/>
  <c r="N66" i="9"/>
  <c r="AI66" i="9" s="1"/>
  <c r="S66" i="9"/>
  <c r="AN66" i="9" s="1"/>
  <c r="N67" i="9"/>
  <c r="AI67" i="9" s="1"/>
  <c r="S67" i="9"/>
  <c r="AN67" i="9" s="1"/>
  <c r="M67" i="9"/>
  <c r="AH67" i="9" s="1"/>
  <c r="M68" i="9"/>
  <c r="AH68" i="9" s="1"/>
  <c r="S68" i="9"/>
  <c r="AN68" i="9" s="1"/>
  <c r="N68" i="9"/>
  <c r="AI68" i="9" s="1"/>
  <c r="M69" i="9"/>
  <c r="AH69" i="9" s="1"/>
  <c r="S69" i="9"/>
  <c r="AN69" i="9" s="1"/>
  <c r="N69" i="9"/>
  <c r="AI69" i="9" s="1"/>
  <c r="S70" i="9"/>
  <c r="AN70" i="9" s="1"/>
  <c r="M70" i="9"/>
  <c r="AH70" i="9" s="1"/>
  <c r="N70" i="9"/>
  <c r="AI70" i="9" s="1"/>
  <c r="S71" i="9"/>
  <c r="AN71" i="9" s="1"/>
  <c r="M71" i="9"/>
  <c r="AH71" i="9" s="1"/>
  <c r="N71" i="9"/>
  <c r="AI71" i="9" s="1"/>
  <c r="S72" i="9"/>
  <c r="AN72" i="9" s="1"/>
  <c r="M72" i="9"/>
  <c r="AH72" i="9" s="1"/>
  <c r="N72" i="9"/>
  <c r="AI72" i="9" s="1"/>
  <c r="S73" i="9"/>
  <c r="AN73" i="9" s="1"/>
  <c r="M73" i="9"/>
  <c r="AH73" i="9" s="1"/>
  <c r="N73" i="9"/>
  <c r="AI73" i="9" s="1"/>
  <c r="S74" i="9"/>
  <c r="AN74" i="9" s="1"/>
  <c r="M74" i="9"/>
  <c r="AH74" i="9" s="1"/>
  <c r="N74" i="9"/>
  <c r="AI74" i="9" s="1"/>
  <c r="N75" i="9"/>
  <c r="AI75" i="9" s="1"/>
  <c r="S75" i="9"/>
  <c r="AN75" i="9" s="1"/>
  <c r="M75" i="9"/>
  <c r="AH75" i="9" s="1"/>
  <c r="N76" i="9"/>
  <c r="AI76" i="9" s="1"/>
  <c r="M76" i="9"/>
  <c r="AH76" i="9" s="1"/>
  <c r="S76" i="9"/>
  <c r="AN76" i="9" s="1"/>
  <c r="S77" i="9"/>
  <c r="AN77" i="9" s="1"/>
  <c r="N77" i="9"/>
  <c r="AI77" i="9" s="1"/>
  <c r="M77" i="9"/>
  <c r="AH77" i="9" s="1"/>
  <c r="M78" i="9"/>
  <c r="AH78" i="9" s="1"/>
  <c r="N78" i="9"/>
  <c r="AI78" i="9" s="1"/>
  <c r="S78" i="9"/>
  <c r="AN78" i="9" s="1"/>
  <c r="N79" i="9"/>
  <c r="AI79" i="9" s="1"/>
  <c r="S79" i="9"/>
  <c r="AN79" i="9" s="1"/>
  <c r="M79" i="9"/>
  <c r="AH79" i="9" s="1"/>
  <c r="S80" i="9"/>
  <c r="AN80" i="9" s="1"/>
  <c r="M80" i="9"/>
  <c r="AH80" i="9" s="1"/>
  <c r="N80" i="9"/>
  <c r="AI80" i="9" s="1"/>
  <c r="R80" i="9"/>
  <c r="AM80" i="9" s="1"/>
  <c r="N81" i="9"/>
  <c r="AI81" i="9" s="1"/>
  <c r="M81" i="9"/>
  <c r="AH81" i="9" s="1"/>
  <c r="R81" i="9"/>
  <c r="AM81" i="9" s="1"/>
  <c r="S81" i="9"/>
  <c r="AN81" i="9" s="1"/>
  <c r="M82" i="9"/>
  <c r="AH82" i="9" s="1"/>
  <c r="S82" i="9"/>
  <c r="AN82" i="9" s="1"/>
  <c r="R82" i="9"/>
  <c r="AM82" i="9" s="1"/>
  <c r="N82" i="9"/>
  <c r="AI82" i="9" s="1"/>
  <c r="S83" i="9"/>
  <c r="AN83" i="9" s="1"/>
  <c r="R83" i="9"/>
  <c r="AM83" i="9" s="1"/>
  <c r="N83" i="9"/>
  <c r="AI83" i="9" s="1"/>
  <c r="M83" i="9"/>
  <c r="AH83" i="9" s="1"/>
  <c r="S84" i="9"/>
  <c r="AN84" i="9" s="1"/>
  <c r="R84" i="9"/>
  <c r="AM84" i="9" s="1"/>
  <c r="M84" i="9"/>
  <c r="AH84" i="9" s="1"/>
  <c r="N84" i="9"/>
  <c r="AI84" i="9" s="1"/>
  <c r="R85" i="9"/>
  <c r="AM85" i="9" s="1"/>
  <c r="M85" i="9"/>
  <c r="AH85" i="9" s="1"/>
  <c r="N85" i="9"/>
  <c r="AI85" i="9" s="1"/>
  <c r="S85" i="9"/>
  <c r="AN85" i="9" s="1"/>
  <c r="M86" i="9"/>
  <c r="AH86" i="9" s="1"/>
  <c r="S86" i="9"/>
  <c r="AN86" i="9" s="1"/>
  <c r="N86" i="9"/>
  <c r="AI86" i="9" s="1"/>
  <c r="R87" i="9"/>
  <c r="AM87" i="9" s="1"/>
  <c r="N87" i="9"/>
  <c r="AI87" i="9" s="1"/>
  <c r="M87" i="9"/>
  <c r="AH87" i="9" s="1"/>
  <c r="S87" i="9"/>
  <c r="AN87" i="9" s="1"/>
  <c r="R88" i="9"/>
  <c r="AM88" i="9" s="1"/>
  <c r="M88" i="9"/>
  <c r="AH88" i="9" s="1"/>
  <c r="N88" i="9"/>
  <c r="AI88" i="9" s="1"/>
  <c r="S88" i="9"/>
  <c r="AN88" i="9" s="1"/>
  <c r="R89" i="9"/>
  <c r="AM89" i="9" s="1"/>
  <c r="M89" i="9"/>
  <c r="AH89" i="9" s="1"/>
  <c r="S89" i="9"/>
  <c r="AN89" i="9" s="1"/>
  <c r="N89" i="9"/>
  <c r="AI89" i="9" s="1"/>
  <c r="M90" i="9"/>
  <c r="AH90" i="9" s="1"/>
  <c r="N90" i="9"/>
  <c r="AI90" i="9" s="1"/>
  <c r="S90" i="9"/>
  <c r="AN90" i="9" s="1"/>
  <c r="R90" i="9"/>
  <c r="AM90" i="9" s="1"/>
  <c r="M91" i="9"/>
  <c r="AH91" i="9" s="1"/>
  <c r="S91" i="9"/>
  <c r="AN91" i="9" s="1"/>
  <c r="N91" i="9"/>
  <c r="AI91" i="9" s="1"/>
  <c r="R91" i="9"/>
  <c r="AM91" i="9" s="1"/>
  <c r="S92" i="9"/>
  <c r="AN92" i="9" s="1"/>
  <c r="M92" i="9"/>
  <c r="AH92" i="9" s="1"/>
  <c r="N92" i="9"/>
  <c r="AI92" i="9" s="1"/>
  <c r="N93" i="9"/>
  <c r="AI93" i="9" s="1"/>
  <c r="R93" i="9"/>
  <c r="AM93" i="9" s="1"/>
  <c r="S93" i="9"/>
  <c r="AN93" i="9" s="1"/>
  <c r="M93" i="9"/>
  <c r="AH93" i="9" s="1"/>
  <c r="N94" i="9"/>
  <c r="AI94" i="9" s="1"/>
  <c r="R94" i="9"/>
  <c r="AM94" i="9" s="1"/>
  <c r="S94" i="9"/>
  <c r="AN94" i="9" s="1"/>
  <c r="M94" i="9"/>
  <c r="AH94" i="9" s="1"/>
  <c r="N95" i="9"/>
  <c r="AI95" i="9" s="1"/>
  <c r="R95" i="9"/>
  <c r="AM95" i="9" s="1"/>
  <c r="M95" i="9"/>
  <c r="AH95" i="9" s="1"/>
  <c r="S95" i="9"/>
  <c r="AN95" i="9" s="1"/>
  <c r="N96" i="9"/>
  <c r="AI96" i="9" s="1"/>
  <c r="R96" i="9"/>
  <c r="AM96" i="9" s="1"/>
  <c r="S96" i="9"/>
  <c r="AN96" i="9" s="1"/>
  <c r="M96" i="9"/>
  <c r="AH96" i="9" s="1"/>
  <c r="N97" i="9"/>
  <c r="AI97" i="9" s="1"/>
  <c r="R97" i="9"/>
  <c r="AM97" i="9" s="1"/>
  <c r="M97" i="9"/>
  <c r="AH97" i="9" s="1"/>
  <c r="S97" i="9"/>
  <c r="AN97" i="9" s="1"/>
  <c r="M98" i="9"/>
  <c r="AH98" i="9" s="1"/>
  <c r="N98" i="9"/>
  <c r="AI98" i="9" s="1"/>
  <c r="R98" i="9"/>
  <c r="AM98" i="9" s="1"/>
  <c r="S98" i="9"/>
  <c r="AN98" i="9" s="1"/>
  <c r="R99" i="9"/>
  <c r="AM99" i="9" s="1"/>
  <c r="S99" i="9"/>
  <c r="AN99" i="9" s="1"/>
  <c r="M99" i="9"/>
  <c r="AH99" i="9" s="1"/>
  <c r="N99" i="9"/>
  <c r="AI99" i="9" s="1"/>
  <c r="R100" i="9"/>
  <c r="AM100" i="9" s="1"/>
  <c r="M100" i="9"/>
  <c r="AH100" i="9" s="1"/>
  <c r="N100" i="9"/>
  <c r="AI100" i="9" s="1"/>
  <c r="S100" i="9"/>
  <c r="AN100" i="9" s="1"/>
  <c r="M101" i="9"/>
  <c r="AH101" i="9" s="1"/>
  <c r="R101" i="9"/>
  <c r="AM101" i="9" s="1"/>
  <c r="S101" i="9"/>
  <c r="AN101" i="9" s="1"/>
  <c r="N101" i="9"/>
  <c r="AI101" i="9" s="1"/>
  <c r="R102" i="9"/>
  <c r="AM102" i="9" s="1"/>
  <c r="S102" i="9"/>
  <c r="AN102" i="9" s="1"/>
  <c r="M102" i="9"/>
  <c r="AH102" i="9" s="1"/>
  <c r="N102" i="9"/>
  <c r="AI102" i="9" s="1"/>
  <c r="M103" i="9"/>
  <c r="AH103" i="9" s="1"/>
  <c r="S103" i="9"/>
  <c r="AN103" i="9" s="1"/>
  <c r="N103" i="9"/>
  <c r="AI103" i="9" s="1"/>
  <c r="R104" i="9"/>
  <c r="AM104" i="9" s="1"/>
  <c r="S104" i="9"/>
  <c r="AN104" i="9" s="1"/>
  <c r="M104" i="9"/>
  <c r="AH104" i="9" s="1"/>
  <c r="N104" i="9"/>
  <c r="AI104" i="9" s="1"/>
  <c r="N105" i="9"/>
  <c r="AI105" i="9" s="1"/>
  <c r="S105" i="9"/>
  <c r="AN105" i="9" s="1"/>
  <c r="R105" i="9"/>
  <c r="AM105" i="9" s="1"/>
  <c r="M105" i="9"/>
  <c r="AH105" i="9" s="1"/>
  <c r="R106" i="9"/>
  <c r="AM106" i="9" s="1"/>
  <c r="M106" i="9"/>
  <c r="AH106" i="9" s="1"/>
  <c r="S106" i="9"/>
  <c r="AN106" i="9" s="1"/>
  <c r="N106" i="9"/>
  <c r="AI106" i="9" s="1"/>
  <c r="R107" i="9"/>
  <c r="AM107" i="9" s="1"/>
  <c r="M107" i="9"/>
  <c r="AH107" i="9" s="1"/>
  <c r="S107" i="9"/>
  <c r="AN107" i="9" s="1"/>
  <c r="N107" i="9"/>
  <c r="AI107" i="9" s="1"/>
  <c r="R108" i="9"/>
  <c r="AM108" i="9" s="1"/>
  <c r="M108" i="9"/>
  <c r="AH108" i="9" s="1"/>
  <c r="S108" i="9"/>
  <c r="AN108" i="9" s="1"/>
  <c r="N108" i="9"/>
  <c r="AI108" i="9" s="1"/>
  <c r="M109" i="9"/>
  <c r="AH109" i="9" s="1"/>
  <c r="S109" i="9"/>
  <c r="AN109" i="9" s="1"/>
  <c r="N109" i="9"/>
  <c r="AI109" i="9" s="1"/>
  <c r="R110" i="9"/>
  <c r="AM110" i="9" s="1"/>
  <c r="S110" i="9"/>
  <c r="AN110" i="9" s="1"/>
  <c r="M110" i="9"/>
  <c r="AH110" i="9" s="1"/>
  <c r="N110" i="9"/>
  <c r="AI110" i="9" s="1"/>
  <c r="M111" i="9"/>
  <c r="AH111" i="9" s="1"/>
  <c r="N111" i="9"/>
  <c r="AI111" i="9" s="1"/>
  <c r="R111" i="9"/>
  <c r="AM111" i="9" s="1"/>
  <c r="S111" i="9"/>
  <c r="AN111" i="9" s="1"/>
  <c r="N112" i="9"/>
  <c r="AI112" i="9" s="1"/>
  <c r="R112" i="9"/>
  <c r="AM112" i="9" s="1"/>
  <c r="M112" i="9"/>
  <c r="AH112" i="9" s="1"/>
  <c r="S112" i="9"/>
  <c r="AN112" i="9" s="1"/>
  <c r="M113" i="9"/>
  <c r="AH113" i="9" s="1"/>
  <c r="N113" i="9"/>
  <c r="AI113" i="9" s="1"/>
  <c r="R113" i="9"/>
  <c r="AM113" i="9" s="1"/>
  <c r="S113" i="9"/>
  <c r="AN113" i="9" s="1"/>
  <c r="M114" i="9"/>
  <c r="AH114" i="9" s="1"/>
  <c r="N114" i="9"/>
  <c r="AI114" i="9" s="1"/>
  <c r="R114" i="9"/>
  <c r="AM114" i="9" s="1"/>
  <c r="S114" i="9"/>
  <c r="AN114" i="9" s="1"/>
  <c r="N115" i="9"/>
  <c r="AI115" i="9" s="1"/>
  <c r="R115" i="9"/>
  <c r="AM115" i="9" s="1"/>
  <c r="S115" i="9"/>
  <c r="AN115" i="9" s="1"/>
  <c r="M115" i="9"/>
  <c r="AH115" i="9" s="1"/>
  <c r="N116" i="9"/>
  <c r="AI116" i="9" s="1"/>
  <c r="S116" i="9"/>
  <c r="AN116" i="9" s="1"/>
  <c r="M116" i="9"/>
  <c r="AH116" i="9" s="1"/>
  <c r="R116" i="9"/>
  <c r="AM116" i="9" s="1"/>
  <c r="S117" i="9"/>
  <c r="AN117" i="9" s="1"/>
  <c r="R117" i="9"/>
  <c r="AM117" i="9" s="1"/>
  <c r="M117" i="9"/>
  <c r="AH117" i="9" s="1"/>
  <c r="N117" i="9"/>
  <c r="AI117" i="9" s="1"/>
  <c r="S118" i="9"/>
  <c r="AN118" i="9" s="1"/>
  <c r="R118" i="9"/>
  <c r="AM118" i="9" s="1"/>
  <c r="N118" i="9"/>
  <c r="AI118" i="9" s="1"/>
  <c r="M118" i="9"/>
  <c r="AH118" i="9" s="1"/>
  <c r="R119" i="9"/>
  <c r="AM119" i="9" s="1"/>
  <c r="N119" i="9"/>
  <c r="AI119" i="9" s="1"/>
  <c r="S119" i="9"/>
  <c r="AN119" i="9" s="1"/>
  <c r="M119" i="9"/>
  <c r="AH119" i="9" s="1"/>
  <c r="M120" i="9"/>
  <c r="AH120" i="9" s="1"/>
  <c r="R120" i="9"/>
  <c r="AM120" i="9" s="1"/>
  <c r="S120" i="9"/>
  <c r="AN120" i="9" s="1"/>
  <c r="N120" i="9"/>
  <c r="AI120" i="9" s="1"/>
  <c r="R121" i="9"/>
  <c r="AM121" i="9" s="1"/>
  <c r="M121" i="9"/>
  <c r="AH121" i="9" s="1"/>
  <c r="S121" i="9"/>
  <c r="AN121" i="9" s="1"/>
  <c r="N121" i="9"/>
  <c r="AI121" i="9" s="1"/>
  <c r="M122" i="9"/>
  <c r="AH122" i="9" s="1"/>
  <c r="R122" i="9"/>
  <c r="AM122" i="9" s="1"/>
  <c r="S122" i="9"/>
  <c r="AN122" i="9" s="1"/>
  <c r="N122" i="9"/>
  <c r="AI122" i="9" s="1"/>
  <c r="M123" i="9"/>
  <c r="AH123" i="9" s="1"/>
  <c r="R123" i="9"/>
  <c r="AM123" i="9" s="1"/>
  <c r="S123" i="9"/>
  <c r="AN123" i="9" s="1"/>
  <c r="N123" i="9"/>
  <c r="AI123" i="9" s="1"/>
  <c r="M124" i="9"/>
  <c r="AH124" i="9" s="1"/>
  <c r="N124" i="9"/>
  <c r="AI124" i="9" s="1"/>
  <c r="R124" i="9"/>
  <c r="AM124" i="9" s="1"/>
  <c r="S124" i="9"/>
  <c r="AN124" i="9" s="1"/>
  <c r="N125" i="9"/>
  <c r="AI125" i="9" s="1"/>
  <c r="M125" i="9"/>
  <c r="AH125" i="9" s="1"/>
  <c r="R125" i="9"/>
  <c r="AM125" i="9" s="1"/>
  <c r="S125" i="9"/>
  <c r="AN125" i="9" s="1"/>
  <c r="N126" i="9"/>
  <c r="AI126" i="9" s="1"/>
  <c r="R126" i="9"/>
  <c r="AM126" i="9" s="1"/>
  <c r="M126" i="9"/>
  <c r="AH126" i="9" s="1"/>
  <c r="S126" i="9"/>
  <c r="AN126" i="9" s="1"/>
  <c r="M127" i="9"/>
  <c r="AH127" i="9" s="1"/>
  <c r="N127" i="9"/>
  <c r="AI127" i="9" s="1"/>
  <c r="R127" i="9"/>
  <c r="AM127" i="9" s="1"/>
  <c r="S127" i="9"/>
  <c r="AN127" i="9" s="1"/>
  <c r="M128" i="9"/>
  <c r="AH128" i="9" s="1"/>
  <c r="R128" i="9"/>
  <c r="AM128" i="9" s="1"/>
  <c r="N128" i="9"/>
  <c r="AI128" i="9" s="1"/>
  <c r="S128" i="9"/>
  <c r="AN128" i="9" s="1"/>
  <c r="R129" i="9"/>
  <c r="AM129" i="9" s="1"/>
  <c r="M129" i="9"/>
  <c r="AH129" i="9" s="1"/>
  <c r="S129" i="9"/>
  <c r="AN129" i="9" s="1"/>
  <c r="N129" i="9"/>
  <c r="AI129" i="9" s="1"/>
  <c r="R130" i="9"/>
  <c r="AM130" i="9" s="1"/>
  <c r="M130" i="9"/>
  <c r="AH130" i="9" s="1"/>
  <c r="S130" i="9"/>
  <c r="AN130" i="9" s="1"/>
  <c r="N130" i="9"/>
  <c r="AI130" i="9" s="1"/>
  <c r="M131" i="9"/>
  <c r="AH131" i="9" s="1"/>
  <c r="R131" i="9"/>
  <c r="AM131" i="9" s="1"/>
  <c r="S131" i="9"/>
  <c r="AN131" i="9" s="1"/>
  <c r="N131" i="9"/>
  <c r="AI131" i="9" s="1"/>
  <c r="S132" i="9"/>
  <c r="AN132" i="9" s="1"/>
  <c r="N132" i="9"/>
  <c r="AI132" i="9" s="1"/>
  <c r="M132" i="9"/>
  <c r="AH132" i="9" s="1"/>
  <c r="R132" i="9"/>
  <c r="AM132" i="9" s="1"/>
  <c r="M133" i="9"/>
  <c r="AH133" i="9" s="1"/>
  <c r="S133" i="9"/>
  <c r="AN133" i="9" s="1"/>
  <c r="N133" i="9"/>
  <c r="AI133" i="9" s="1"/>
  <c r="R133" i="9"/>
  <c r="AM133" i="9" s="1"/>
  <c r="N134" i="9"/>
  <c r="AI134" i="9" s="1"/>
  <c r="M134" i="9"/>
  <c r="AH134" i="9" s="1"/>
  <c r="S134" i="9"/>
  <c r="AN134" i="9" s="1"/>
  <c r="R134" i="9"/>
  <c r="AM134" i="9" s="1"/>
  <c r="S135" i="9"/>
  <c r="AN135" i="9" s="1"/>
  <c r="N135" i="9"/>
  <c r="AI135" i="9" s="1"/>
  <c r="M135" i="9"/>
  <c r="AH135" i="9" s="1"/>
  <c r="R135" i="9"/>
  <c r="AM135" i="9" s="1"/>
  <c r="T135" i="9"/>
  <c r="AO135" i="9" s="1"/>
  <c r="N136" i="9"/>
  <c r="AI136" i="9" s="1"/>
  <c r="T136" i="9"/>
  <c r="AO136" i="9" s="1"/>
  <c r="M136" i="9"/>
  <c r="AH136" i="9" s="1"/>
  <c r="R136" i="9"/>
  <c r="AM136" i="9" s="1"/>
  <c r="S136" i="9"/>
  <c r="AN136" i="9" s="1"/>
  <c r="S137" i="9"/>
  <c r="AN137" i="9" s="1"/>
  <c r="R137" i="9"/>
  <c r="AM137" i="9" s="1"/>
  <c r="M137" i="9"/>
  <c r="AH137" i="9" s="1"/>
  <c r="N137" i="9"/>
  <c r="AI137" i="9" s="1"/>
  <c r="N138" i="9"/>
  <c r="AI138" i="9" s="1"/>
  <c r="S138" i="9"/>
  <c r="AN138" i="9" s="1"/>
  <c r="R138" i="9"/>
  <c r="AM138" i="9" s="1"/>
  <c r="M138" i="9"/>
  <c r="AH138" i="9" s="1"/>
  <c r="N139" i="9"/>
  <c r="AI139" i="9" s="1"/>
  <c r="S139" i="9"/>
  <c r="AN139" i="9" s="1"/>
  <c r="R139" i="9"/>
  <c r="AM139" i="9" s="1"/>
  <c r="M139" i="9"/>
  <c r="AH139" i="9" s="1"/>
  <c r="S140" i="9"/>
  <c r="AN140" i="9" s="1"/>
  <c r="N140" i="9"/>
  <c r="AI140" i="9" s="1"/>
  <c r="M140" i="9"/>
  <c r="AH140" i="9" s="1"/>
  <c r="R140" i="9"/>
  <c r="AM140" i="9" s="1"/>
  <c r="M141" i="9"/>
  <c r="AH141" i="9" s="1"/>
  <c r="N141" i="9"/>
  <c r="AI141" i="9" s="1"/>
  <c r="S141" i="9"/>
  <c r="AN141" i="9" s="1"/>
  <c r="R141" i="9"/>
  <c r="AM141" i="9" s="1"/>
  <c r="M142" i="9"/>
  <c r="AH142" i="9" s="1"/>
  <c r="S142" i="9"/>
  <c r="AN142" i="9" s="1"/>
  <c r="N142" i="9"/>
  <c r="AI142" i="9" s="1"/>
  <c r="R142" i="9"/>
  <c r="AM142" i="9" s="1"/>
  <c r="M143" i="9"/>
  <c r="AH143" i="9" s="1"/>
  <c r="S143" i="9"/>
  <c r="AN143" i="9" s="1"/>
  <c r="R143" i="9"/>
  <c r="AM143" i="9" s="1"/>
  <c r="N143" i="9"/>
  <c r="AI143" i="9" s="1"/>
  <c r="M144" i="9"/>
  <c r="AH144" i="9" s="1"/>
  <c r="N144" i="9"/>
  <c r="AI144" i="9" s="1"/>
  <c r="R144" i="9"/>
  <c r="AM144" i="9" s="1"/>
  <c r="S144" i="9"/>
  <c r="AN144" i="9" s="1"/>
  <c r="N145" i="9"/>
  <c r="AI145" i="9" s="1"/>
  <c r="R145" i="9"/>
  <c r="AM145" i="9" s="1"/>
  <c r="S145" i="9"/>
  <c r="AN145" i="9" s="1"/>
  <c r="M145" i="9"/>
  <c r="AH145" i="9" s="1"/>
  <c r="N146" i="9"/>
  <c r="AI146" i="9" s="1"/>
  <c r="M146" i="9"/>
  <c r="AH146" i="9" s="1"/>
  <c r="R146" i="9"/>
  <c r="AM146" i="9" s="1"/>
  <c r="S146" i="9"/>
  <c r="AN146" i="9" s="1"/>
  <c r="N147" i="9"/>
  <c r="AI147" i="9" s="1"/>
  <c r="M147" i="9"/>
  <c r="AH147" i="9" s="1"/>
  <c r="S147" i="9"/>
  <c r="AN147" i="9" s="1"/>
  <c r="R147" i="9"/>
  <c r="AM147" i="9" s="1"/>
  <c r="N148" i="9"/>
  <c r="AI148" i="9" s="1"/>
  <c r="R148" i="9"/>
  <c r="AM148" i="9" s="1"/>
  <c r="S148" i="9"/>
  <c r="AN148" i="9" s="1"/>
  <c r="M148" i="9"/>
  <c r="AH148" i="9" s="1"/>
  <c r="R149" i="9"/>
  <c r="AM149" i="9" s="1"/>
  <c r="S149" i="9"/>
  <c r="AN149" i="9" s="1"/>
  <c r="N149" i="9"/>
  <c r="AI149" i="9" s="1"/>
  <c r="M149" i="9"/>
  <c r="AH149" i="9" s="1"/>
  <c r="M150" i="9"/>
  <c r="AH150" i="9" s="1"/>
  <c r="R150" i="9"/>
  <c r="AM150" i="9" s="1"/>
  <c r="N150" i="9"/>
  <c r="AI150" i="9" s="1"/>
  <c r="S150" i="9"/>
  <c r="AN150" i="9" s="1"/>
  <c r="N151" i="9"/>
  <c r="AI151" i="9" s="1"/>
  <c r="M151" i="9"/>
  <c r="AH151" i="9" s="1"/>
  <c r="S151" i="9"/>
  <c r="AN151" i="9" s="1"/>
  <c r="R151" i="9"/>
  <c r="AM151" i="9" s="1"/>
  <c r="N152" i="9"/>
  <c r="AI152" i="9" s="1"/>
  <c r="M152" i="9"/>
  <c r="AH152" i="9" s="1"/>
  <c r="S152" i="9"/>
  <c r="AN152" i="9" s="1"/>
  <c r="R152" i="9"/>
  <c r="AM152" i="9" s="1"/>
  <c r="N153" i="9"/>
  <c r="AI153" i="9" s="1"/>
  <c r="M153" i="9"/>
  <c r="AH153" i="9" s="1"/>
  <c r="S153" i="9"/>
  <c r="AN153" i="9" s="1"/>
  <c r="R153" i="9"/>
  <c r="AM153" i="9" s="1"/>
  <c r="N154" i="9"/>
  <c r="AI154" i="9" s="1"/>
  <c r="R154" i="9"/>
  <c r="AM154" i="9" s="1"/>
  <c r="S154" i="9"/>
  <c r="AN154" i="9" s="1"/>
  <c r="M154" i="9"/>
  <c r="AH154" i="9" s="1"/>
  <c r="N155" i="9"/>
  <c r="AI155" i="9" s="1"/>
  <c r="M155" i="9"/>
  <c r="AH155" i="9" s="1"/>
  <c r="S155" i="9"/>
  <c r="AN155" i="9" s="1"/>
  <c r="R155" i="9"/>
  <c r="AM155" i="9" s="1"/>
  <c r="N156" i="9"/>
  <c r="AI156" i="9" s="1"/>
  <c r="M156" i="9"/>
  <c r="AH156" i="9" s="1"/>
  <c r="S156" i="9"/>
  <c r="AN156" i="9" s="1"/>
  <c r="R156" i="9"/>
  <c r="AM156" i="9" s="1"/>
  <c r="N157" i="9"/>
  <c r="AI157" i="9" s="1"/>
  <c r="S157" i="9"/>
  <c r="AN157" i="9" s="1"/>
  <c r="M157" i="9"/>
  <c r="AH157" i="9" s="1"/>
  <c r="R157" i="9"/>
  <c r="AM157" i="9" s="1"/>
  <c r="R158" i="9"/>
  <c r="AM158" i="9" s="1"/>
  <c r="N158" i="9"/>
  <c r="AI158" i="9" s="1"/>
  <c r="M158" i="9"/>
  <c r="AH158" i="9" s="1"/>
  <c r="S158" i="9"/>
  <c r="AN158" i="9" s="1"/>
  <c r="R159" i="9"/>
  <c r="AM159" i="9" s="1"/>
  <c r="S159" i="9"/>
  <c r="AN159" i="9" s="1"/>
  <c r="M159" i="9"/>
  <c r="AH159" i="9" s="1"/>
  <c r="N159" i="9"/>
  <c r="AI159" i="9" s="1"/>
  <c r="R160" i="9"/>
  <c r="AM160" i="9" s="1"/>
  <c r="S160" i="9"/>
  <c r="AN160" i="9" s="1"/>
  <c r="M160" i="9"/>
  <c r="AH160" i="9" s="1"/>
  <c r="N160" i="9"/>
  <c r="AI160" i="9" s="1"/>
  <c r="S161" i="9"/>
  <c r="AN161" i="9" s="1"/>
  <c r="R161" i="9"/>
  <c r="AM161" i="9" s="1"/>
  <c r="M161" i="9"/>
  <c r="AH161" i="9" s="1"/>
  <c r="N161" i="9"/>
  <c r="AI161" i="9" s="1"/>
  <c r="S162" i="9"/>
  <c r="AN162" i="9" s="1"/>
  <c r="R162" i="9"/>
  <c r="AM162" i="9" s="1"/>
  <c r="M162" i="9"/>
  <c r="AH162" i="9" s="1"/>
  <c r="N162" i="9"/>
  <c r="AI162" i="9" s="1"/>
  <c r="S163" i="9"/>
  <c r="AN163" i="9" s="1"/>
  <c r="R163" i="9"/>
  <c r="AM163" i="9" s="1"/>
  <c r="N163" i="9"/>
  <c r="AI163" i="9" s="1"/>
  <c r="M163" i="9"/>
  <c r="AH163" i="9" s="1"/>
  <c r="S164" i="9"/>
  <c r="AN164" i="9" s="1"/>
  <c r="M164" i="9"/>
  <c r="AH164" i="9" s="1"/>
  <c r="N164" i="9"/>
  <c r="AI164" i="9" s="1"/>
  <c r="R164" i="9"/>
  <c r="AM164" i="9" s="1"/>
  <c r="M165" i="9"/>
  <c r="AH165" i="9" s="1"/>
  <c r="S165" i="9"/>
  <c r="AN165" i="9" s="1"/>
  <c r="N165" i="9"/>
  <c r="AI165" i="9" s="1"/>
  <c r="R165" i="9"/>
  <c r="AM165" i="9" s="1"/>
  <c r="M166" i="9"/>
  <c r="AH166" i="9" s="1"/>
  <c r="S166" i="9"/>
  <c r="AN166" i="9" s="1"/>
  <c r="N166" i="9"/>
  <c r="AI166" i="9" s="1"/>
  <c r="R166" i="9"/>
  <c r="AM166" i="9" s="1"/>
  <c r="M167" i="9"/>
  <c r="AH167" i="9" s="1"/>
  <c r="S167" i="9"/>
  <c r="AN167" i="9" s="1"/>
  <c r="N167" i="9"/>
  <c r="AI167" i="9" s="1"/>
  <c r="R167" i="9"/>
  <c r="AM167" i="9" s="1"/>
  <c r="N168" i="9"/>
  <c r="AI168" i="9" s="1"/>
  <c r="S168" i="9"/>
  <c r="AN168" i="9" s="1"/>
  <c r="R168" i="9"/>
  <c r="AM168" i="9" s="1"/>
  <c r="M168" i="9"/>
  <c r="AH168" i="9" s="1"/>
  <c r="S169" i="9"/>
  <c r="AN169" i="9" s="1"/>
  <c r="R169" i="9"/>
  <c r="AM169" i="9" s="1"/>
  <c r="N169" i="9"/>
  <c r="AI169" i="9" s="1"/>
  <c r="M169" i="9"/>
  <c r="AH169" i="9" s="1"/>
  <c r="M170" i="9"/>
  <c r="AH170" i="9" s="1"/>
  <c r="N170" i="9"/>
  <c r="AI170" i="9" s="1"/>
  <c r="S170" i="9"/>
  <c r="AN170" i="9" s="1"/>
  <c r="R170" i="9"/>
  <c r="AM170" i="9" s="1"/>
  <c r="N171" i="9"/>
  <c r="AI171" i="9" s="1"/>
  <c r="R171" i="9"/>
  <c r="AM171" i="9" s="1"/>
  <c r="S171" i="9"/>
  <c r="AN171" i="9" s="1"/>
  <c r="M171" i="9"/>
  <c r="AH171" i="9" s="1"/>
  <c r="R172" i="9"/>
  <c r="AM172" i="9" s="1"/>
  <c r="S172" i="9"/>
  <c r="AN172" i="9" s="1"/>
  <c r="M172" i="9"/>
  <c r="AH172" i="9" s="1"/>
  <c r="N172" i="9"/>
  <c r="AI172" i="9" s="1"/>
  <c r="M173" i="9"/>
  <c r="AH173" i="9" s="1"/>
  <c r="S173" i="9"/>
  <c r="AN173" i="9" s="1"/>
  <c r="N173" i="9"/>
  <c r="AI173" i="9" s="1"/>
  <c r="R173" i="9"/>
  <c r="AM173" i="9" s="1"/>
  <c r="R174" i="9"/>
  <c r="AM174" i="9" s="1"/>
  <c r="N174" i="9"/>
  <c r="AI174" i="9" s="1"/>
  <c r="M174" i="9"/>
  <c r="AH174" i="9" s="1"/>
  <c r="S174" i="9"/>
  <c r="AN174" i="9" s="1"/>
  <c r="N175" i="9"/>
  <c r="AI175" i="9" s="1"/>
  <c r="M175" i="9"/>
  <c r="AH175" i="9" s="1"/>
  <c r="R175" i="9"/>
  <c r="AM175" i="9" s="1"/>
  <c r="S175" i="9"/>
  <c r="AN175" i="9" s="1"/>
  <c r="M176" i="9"/>
  <c r="AH176" i="9" s="1"/>
  <c r="R176" i="9"/>
  <c r="AM176" i="9" s="1"/>
  <c r="S176" i="9"/>
  <c r="AN176" i="9" s="1"/>
  <c r="N176" i="9"/>
  <c r="AI176" i="9" s="1"/>
  <c r="R177" i="9"/>
  <c r="AM177" i="9" s="1"/>
  <c r="N177" i="9"/>
  <c r="AI177" i="9" s="1"/>
  <c r="M177" i="9"/>
  <c r="AH177" i="9" s="1"/>
  <c r="S177" i="9"/>
  <c r="AN177" i="9" s="1"/>
  <c r="S178" i="9"/>
  <c r="AN178" i="9" s="1"/>
  <c r="N178" i="9"/>
  <c r="AI178" i="9" s="1"/>
  <c r="R178" i="9"/>
  <c r="AM178" i="9" s="1"/>
  <c r="M178" i="9"/>
  <c r="AH178" i="9" s="1"/>
  <c r="S179" i="9"/>
  <c r="AN179" i="9" s="1"/>
  <c r="N179" i="9"/>
  <c r="AI179" i="9" s="1"/>
  <c r="M179" i="9"/>
  <c r="AH179" i="9" s="1"/>
  <c r="R179" i="9"/>
  <c r="AM179" i="9" s="1"/>
  <c r="S180" i="9"/>
  <c r="AN180" i="9" s="1"/>
  <c r="N180" i="9"/>
  <c r="AI180" i="9" s="1"/>
  <c r="M180" i="9"/>
  <c r="AH180" i="9" s="1"/>
  <c r="R180" i="9"/>
  <c r="AM180" i="9" s="1"/>
  <c r="M181" i="9"/>
  <c r="AH181" i="9" s="1"/>
  <c r="R181" i="9"/>
  <c r="AM181" i="9" s="1"/>
  <c r="N181" i="9"/>
  <c r="AI181" i="9" s="1"/>
  <c r="S181" i="9"/>
  <c r="AN181" i="9" s="1"/>
  <c r="R182" i="9"/>
  <c r="AM182" i="9" s="1"/>
  <c r="M182" i="9"/>
  <c r="AH182" i="9" s="1"/>
  <c r="S182" i="9"/>
  <c r="AN182" i="9" s="1"/>
  <c r="N182" i="9"/>
  <c r="AI182" i="9" s="1"/>
  <c r="R183" i="9"/>
  <c r="AM183" i="9" s="1"/>
  <c r="S183" i="9"/>
  <c r="AN183" i="9" s="1"/>
  <c r="N183" i="9"/>
  <c r="AI183" i="9" s="1"/>
  <c r="M183" i="9"/>
  <c r="AH183" i="9" s="1"/>
  <c r="N184" i="9"/>
  <c r="AI184" i="9" s="1"/>
  <c r="S184" i="9"/>
  <c r="AN184" i="9" s="1"/>
  <c r="R184" i="9"/>
  <c r="AM184" i="9" s="1"/>
  <c r="M184" i="9"/>
  <c r="AH184" i="9" s="1"/>
  <c r="N185" i="9"/>
  <c r="AI185" i="9" s="1"/>
  <c r="R185" i="9"/>
  <c r="AM185" i="9" s="1"/>
  <c r="S185" i="9"/>
  <c r="AN185" i="9" s="1"/>
  <c r="M185" i="9"/>
  <c r="AH185" i="9" s="1"/>
  <c r="N186" i="9"/>
  <c r="AI186" i="9" s="1"/>
  <c r="R186" i="9"/>
  <c r="AM186" i="9" s="1"/>
  <c r="S186" i="9"/>
  <c r="AN186" i="9" s="1"/>
  <c r="M186" i="9"/>
  <c r="AH186" i="9" s="1"/>
  <c r="R187" i="9"/>
  <c r="AM187" i="9" s="1"/>
  <c r="S187" i="9"/>
  <c r="AN187" i="9" s="1"/>
  <c r="M187" i="9"/>
  <c r="AH187" i="9" s="1"/>
  <c r="N187" i="9"/>
  <c r="AI187" i="9" s="1"/>
  <c r="M188" i="9"/>
  <c r="AH188" i="9" s="1"/>
  <c r="S188" i="9"/>
  <c r="AN188" i="9" s="1"/>
  <c r="N188" i="9"/>
  <c r="AI188" i="9" s="1"/>
  <c r="R188" i="9"/>
  <c r="AM188" i="9" s="1"/>
  <c r="R189" i="9"/>
  <c r="AM189" i="9" s="1"/>
  <c r="S189" i="9"/>
  <c r="AN189" i="9" s="1"/>
  <c r="M189" i="9"/>
  <c r="AH189" i="9" s="1"/>
  <c r="N189" i="9"/>
  <c r="AI189" i="9" s="1"/>
  <c r="S190" i="9"/>
  <c r="AN190" i="9" s="1"/>
  <c r="R190" i="9"/>
  <c r="AM190" i="9" s="1"/>
  <c r="N190" i="9"/>
  <c r="AI190" i="9" s="1"/>
  <c r="M190" i="9"/>
  <c r="AH190" i="9" s="1"/>
  <c r="S191" i="9"/>
  <c r="AN191" i="9" s="1"/>
  <c r="R191" i="9"/>
  <c r="AM191" i="9" s="1"/>
  <c r="N191" i="9"/>
  <c r="AI191" i="9" s="1"/>
  <c r="M191" i="9"/>
  <c r="AH191" i="9" s="1"/>
  <c r="N192" i="9"/>
  <c r="AI192" i="9" s="1"/>
  <c r="S192" i="9"/>
  <c r="AN192" i="9" s="1"/>
  <c r="R192" i="9"/>
  <c r="AM192" i="9" s="1"/>
  <c r="M192" i="9"/>
  <c r="AH192" i="9" s="1"/>
  <c r="N193" i="9"/>
  <c r="AI193" i="9" s="1"/>
  <c r="R193" i="9"/>
  <c r="AM193" i="9" s="1"/>
  <c r="S193" i="9"/>
  <c r="AN193" i="9" s="1"/>
  <c r="M193" i="9"/>
  <c r="AH193" i="9" s="1"/>
  <c r="M194" i="9"/>
  <c r="AH194" i="9" s="1"/>
  <c r="R194" i="9"/>
  <c r="AM194" i="9" s="1"/>
  <c r="N194" i="9"/>
  <c r="AI194" i="9" s="1"/>
  <c r="S194" i="9"/>
  <c r="AN194" i="9" s="1"/>
  <c r="M195" i="9"/>
  <c r="AH195" i="9" s="1"/>
  <c r="N195" i="9"/>
  <c r="AI195" i="9" s="1"/>
  <c r="R195" i="9"/>
  <c r="AM195" i="9" s="1"/>
  <c r="S195" i="9"/>
  <c r="AN195" i="9" s="1"/>
  <c r="N196" i="9"/>
  <c r="AI196" i="9" s="1"/>
  <c r="R196" i="9"/>
  <c r="AM196" i="9" s="1"/>
  <c r="S196" i="9"/>
  <c r="AN196" i="9" s="1"/>
  <c r="M196" i="9"/>
  <c r="AH196" i="9" s="1"/>
  <c r="M197" i="9"/>
  <c r="AH197" i="9" s="1"/>
  <c r="S197" i="9"/>
  <c r="AN197" i="9" s="1"/>
  <c r="N197" i="9"/>
  <c r="AI197" i="9" s="1"/>
  <c r="R197" i="9"/>
  <c r="AM197" i="9" s="1"/>
  <c r="M198" i="9"/>
  <c r="AH198" i="9" s="1"/>
  <c r="N198" i="9"/>
  <c r="AI198" i="9" s="1"/>
  <c r="R198" i="9"/>
  <c r="AM198" i="9" s="1"/>
  <c r="S198" i="9"/>
  <c r="AN198" i="9" s="1"/>
  <c r="S199" i="9"/>
  <c r="AN199" i="9" s="1"/>
  <c r="R199" i="9"/>
  <c r="AM199" i="9" s="1"/>
  <c r="M199" i="9"/>
  <c r="AH199" i="9" s="1"/>
  <c r="N199" i="9"/>
  <c r="AI199" i="9" s="1"/>
  <c r="S200" i="9"/>
  <c r="AN200" i="9" s="1"/>
  <c r="R200" i="9"/>
  <c r="AM200" i="9" s="1"/>
  <c r="M200" i="9"/>
  <c r="AH200" i="9" s="1"/>
  <c r="N200" i="9"/>
  <c r="AI200" i="9" s="1"/>
  <c r="S201" i="9"/>
  <c r="AN201" i="9" s="1"/>
  <c r="R201" i="9"/>
  <c r="AM201" i="9" s="1"/>
  <c r="M201" i="9"/>
  <c r="AH201" i="9" s="1"/>
  <c r="N201" i="9"/>
  <c r="AI201" i="9" s="1"/>
  <c r="S202" i="9"/>
  <c r="AN202" i="9" s="1"/>
  <c r="R202" i="9"/>
  <c r="AM202" i="9" s="1"/>
  <c r="M202" i="9"/>
  <c r="AH202" i="9" s="1"/>
  <c r="N202" i="9"/>
  <c r="AI202" i="9" s="1"/>
  <c r="S203" i="9"/>
  <c r="AN203" i="9" s="1"/>
  <c r="N203" i="9"/>
  <c r="AI203" i="9" s="1"/>
  <c r="R203" i="9"/>
  <c r="AM203" i="9" s="1"/>
  <c r="M203" i="9"/>
  <c r="AH203" i="9" s="1"/>
  <c r="N204" i="9"/>
  <c r="AI204" i="9" s="1"/>
  <c r="R204" i="9"/>
  <c r="AM204" i="9" s="1"/>
  <c r="M204" i="9"/>
  <c r="AH204" i="9" s="1"/>
  <c r="S204" i="9"/>
  <c r="AN204" i="9" s="1"/>
  <c r="N205" i="9"/>
  <c r="AI205" i="9" s="1"/>
  <c r="R205" i="9"/>
  <c r="AM205" i="9" s="1"/>
  <c r="M205" i="9"/>
  <c r="AH205" i="9" s="1"/>
  <c r="S205" i="9"/>
  <c r="AN205" i="9" s="1"/>
  <c r="M206" i="9"/>
  <c r="AH206" i="9" s="1"/>
  <c r="R206" i="9"/>
  <c r="AM206" i="9" s="1"/>
  <c r="S206" i="9"/>
  <c r="AN206" i="9" s="1"/>
  <c r="N206" i="9"/>
  <c r="AI206" i="9" s="1"/>
  <c r="M207" i="9"/>
  <c r="AH207" i="9" s="1"/>
  <c r="R207" i="9"/>
  <c r="AM207" i="9" s="1"/>
  <c r="N207" i="9"/>
  <c r="AI207" i="9" s="1"/>
  <c r="S207" i="9"/>
  <c r="AN207" i="9" s="1"/>
  <c r="R208" i="9"/>
  <c r="AM208" i="9" s="1"/>
  <c r="M208" i="9"/>
  <c r="AH208" i="9" s="1"/>
  <c r="S208" i="9"/>
  <c r="AN208" i="9" s="1"/>
  <c r="N208" i="9"/>
  <c r="AI208" i="9" s="1"/>
  <c r="N209" i="9"/>
  <c r="AI209" i="9" s="1"/>
  <c r="R209" i="9"/>
  <c r="AM209" i="9" s="1"/>
  <c r="M209" i="9"/>
  <c r="AH209" i="9" s="1"/>
  <c r="S209" i="9"/>
  <c r="AN209" i="9" s="1"/>
  <c r="N210" i="9"/>
  <c r="AI210" i="9" s="1"/>
  <c r="R210" i="9"/>
  <c r="AM210" i="9" s="1"/>
  <c r="S210" i="9"/>
  <c r="AN210" i="9" s="1"/>
  <c r="M210" i="9"/>
  <c r="AH210" i="9" s="1"/>
  <c r="M211" i="9"/>
  <c r="AH211" i="9" s="1"/>
  <c r="S211" i="9"/>
  <c r="AN211" i="9" s="1"/>
  <c r="R211" i="9"/>
  <c r="AM211" i="9" s="1"/>
  <c r="N211" i="9"/>
  <c r="AI211" i="9" s="1"/>
  <c r="N212" i="9"/>
  <c r="AI212" i="9" s="1"/>
  <c r="S212" i="9"/>
  <c r="AN212" i="9" s="1"/>
  <c r="M212" i="9"/>
  <c r="AH212" i="9" s="1"/>
  <c r="R212" i="9"/>
  <c r="AM212" i="9" s="1"/>
  <c r="M213" i="9"/>
  <c r="AH213" i="9" s="1"/>
  <c r="S213" i="9"/>
  <c r="AN213" i="9" s="1"/>
  <c r="N213" i="9"/>
  <c r="AI213" i="9" s="1"/>
  <c r="R213" i="9"/>
  <c r="AM213" i="9" s="1"/>
  <c r="S214" i="9"/>
  <c r="AN214" i="9" s="1"/>
  <c r="R214" i="9"/>
  <c r="AM214" i="9" s="1"/>
  <c r="N214" i="9"/>
  <c r="AI214" i="9" s="1"/>
  <c r="M214" i="9"/>
  <c r="AH214" i="9" s="1"/>
  <c r="S215" i="9"/>
  <c r="AN215" i="9" s="1"/>
  <c r="R215" i="9"/>
  <c r="AM215" i="9" s="1"/>
  <c r="N215" i="9"/>
  <c r="AI215" i="9" s="1"/>
  <c r="M215" i="9"/>
  <c r="AH215" i="9" s="1"/>
  <c r="S216" i="9"/>
  <c r="AN216" i="9" s="1"/>
  <c r="M216" i="9"/>
  <c r="AH216" i="9" s="1"/>
  <c r="R216" i="9"/>
  <c r="AM216" i="9" s="1"/>
  <c r="N216" i="9"/>
  <c r="AI216" i="9" s="1"/>
  <c r="S217" i="9"/>
  <c r="AN217" i="9" s="1"/>
  <c r="M217" i="9"/>
  <c r="AH217" i="9" s="1"/>
  <c r="R217" i="9"/>
  <c r="AM217" i="9" s="1"/>
  <c r="N217" i="9"/>
  <c r="AI217" i="9" s="1"/>
  <c r="R218" i="9"/>
  <c r="AM218" i="9" s="1"/>
  <c r="M218" i="9"/>
  <c r="AH218" i="9" s="1"/>
  <c r="N218" i="9"/>
  <c r="AI218" i="9" s="1"/>
  <c r="S218" i="9"/>
  <c r="AN218" i="9" s="1"/>
  <c r="R219" i="9"/>
  <c r="AM219" i="9" s="1"/>
  <c r="N219" i="9"/>
  <c r="AI219" i="9" s="1"/>
  <c r="M219" i="9"/>
  <c r="AH219" i="9" s="1"/>
  <c r="S219" i="9"/>
  <c r="AN219" i="9" s="1"/>
  <c r="R220" i="9"/>
  <c r="AM220" i="9" s="1"/>
  <c r="N220" i="9"/>
  <c r="AI220" i="9" s="1"/>
  <c r="M220" i="9"/>
  <c r="AH220" i="9" s="1"/>
  <c r="S220" i="9"/>
  <c r="AN220" i="9" s="1"/>
  <c r="R222" i="9"/>
  <c r="AM222" i="9" s="1"/>
  <c r="M222" i="9"/>
  <c r="AH222" i="9" s="1"/>
  <c r="L222" i="9"/>
  <c r="AG222" i="9" s="1"/>
  <c r="N222" i="9"/>
  <c r="AI222" i="9" s="1"/>
  <c r="S222" i="9"/>
  <c r="AN222" i="9" s="1"/>
  <c r="L223" i="9"/>
  <c r="AG223" i="9" s="1"/>
  <c r="R223" i="9"/>
  <c r="AM223" i="9" s="1"/>
  <c r="M223" i="9"/>
  <c r="AH223" i="9" s="1"/>
  <c r="S223" i="9"/>
  <c r="AN223" i="9" s="1"/>
  <c r="N223" i="9"/>
  <c r="AI223" i="9" s="1"/>
  <c r="N224" i="9"/>
  <c r="AI224" i="9" s="1"/>
  <c r="L224" i="9"/>
  <c r="AG224" i="9" s="1"/>
  <c r="R224" i="9"/>
  <c r="AM224" i="9" s="1"/>
  <c r="M224" i="9"/>
  <c r="AH224" i="9" s="1"/>
  <c r="S224" i="9"/>
  <c r="AN224" i="9" s="1"/>
  <c r="N225" i="9"/>
  <c r="AI225" i="9" s="1"/>
  <c r="L225" i="9"/>
  <c r="AG225" i="9" s="1"/>
  <c r="M225" i="9"/>
  <c r="AH225" i="9" s="1"/>
  <c r="S225" i="9"/>
  <c r="AN225" i="9" s="1"/>
  <c r="R225" i="9"/>
  <c r="AM225" i="9" s="1"/>
  <c r="N226" i="9"/>
  <c r="AI226" i="9" s="1"/>
  <c r="R226" i="9"/>
  <c r="AM226" i="9" s="1"/>
  <c r="M226" i="9"/>
  <c r="AH226" i="9" s="1"/>
  <c r="L226" i="9"/>
  <c r="AG226" i="9" s="1"/>
  <c r="S226" i="9"/>
  <c r="AN226" i="9" s="1"/>
  <c r="N227" i="9"/>
  <c r="AI227" i="9" s="1"/>
  <c r="S227" i="9"/>
  <c r="AN227" i="9" s="1"/>
  <c r="R227" i="9"/>
  <c r="AM227" i="9" s="1"/>
  <c r="L227" i="9"/>
  <c r="AG227" i="9" s="1"/>
  <c r="M227" i="9"/>
  <c r="AH227" i="9" s="1"/>
  <c r="S228" i="9"/>
  <c r="AN228" i="9" s="1"/>
  <c r="R228" i="9"/>
  <c r="AM228" i="9" s="1"/>
  <c r="L228" i="9"/>
  <c r="AG228" i="9" s="1"/>
  <c r="N228" i="9"/>
  <c r="AI228" i="9" s="1"/>
  <c r="M228" i="9"/>
  <c r="AH228" i="9" s="1"/>
  <c r="L229" i="9"/>
  <c r="AG229" i="9" s="1"/>
  <c r="S229" i="9"/>
  <c r="AN229" i="9" s="1"/>
  <c r="R229" i="9"/>
  <c r="AM229" i="9" s="1"/>
  <c r="N229" i="9"/>
  <c r="AI229" i="9" s="1"/>
  <c r="M229" i="9"/>
  <c r="AH229" i="9" s="1"/>
  <c r="R230" i="9"/>
  <c r="AM230" i="9" s="1"/>
  <c r="S230" i="9"/>
  <c r="AN230" i="9" s="1"/>
  <c r="L230" i="9"/>
  <c r="AG230" i="9" s="1"/>
  <c r="N230" i="9"/>
  <c r="AI230" i="9" s="1"/>
  <c r="M230" i="9"/>
  <c r="AH230" i="9" s="1"/>
  <c r="M231" i="9"/>
  <c r="AH231" i="9" s="1"/>
  <c r="R231" i="9"/>
  <c r="AM231" i="9" s="1"/>
  <c r="N231" i="9"/>
  <c r="AI231" i="9" s="1"/>
  <c r="S231" i="9"/>
  <c r="AN231" i="9" s="1"/>
  <c r="L231" i="9"/>
  <c r="AG231" i="9" s="1"/>
  <c r="M232" i="9"/>
  <c r="AH232" i="9" s="1"/>
  <c r="S232" i="9"/>
  <c r="AN232" i="9" s="1"/>
  <c r="R232" i="9"/>
  <c r="AM232" i="9" s="1"/>
  <c r="N232" i="9"/>
  <c r="AI232" i="9" s="1"/>
  <c r="L232" i="9"/>
  <c r="AG232" i="9" s="1"/>
  <c r="R233" i="9"/>
  <c r="AM233" i="9" s="1"/>
  <c r="N233" i="9"/>
  <c r="AI233" i="9" s="1"/>
  <c r="S233" i="9"/>
  <c r="AN233" i="9" s="1"/>
  <c r="M233" i="9"/>
  <c r="AH233" i="9" s="1"/>
  <c r="L233" i="9"/>
  <c r="AG233" i="9" s="1"/>
  <c r="R234" i="9"/>
  <c r="AM234" i="9" s="1"/>
  <c r="N234" i="9"/>
  <c r="AI234" i="9" s="1"/>
  <c r="M234" i="9"/>
  <c r="AH234" i="9" s="1"/>
  <c r="S234" i="9"/>
  <c r="AN234" i="9" s="1"/>
  <c r="L234" i="9"/>
  <c r="AG234" i="9" s="1"/>
  <c r="R235" i="9"/>
  <c r="AM235" i="9" s="1"/>
  <c r="N235" i="9"/>
  <c r="AI235" i="9" s="1"/>
  <c r="S235" i="9"/>
  <c r="AN235" i="9" s="1"/>
  <c r="M235" i="9"/>
  <c r="AH235" i="9" s="1"/>
  <c r="L235" i="9"/>
  <c r="AG235" i="9" s="1"/>
  <c r="N236" i="9"/>
  <c r="AI236" i="9" s="1"/>
  <c r="R236" i="9"/>
  <c r="AM236" i="9" s="1"/>
  <c r="L236" i="9"/>
  <c r="AG236" i="9" s="1"/>
  <c r="M236" i="9"/>
  <c r="AH236" i="9" s="1"/>
  <c r="S236" i="9"/>
  <c r="AN236" i="9" s="1"/>
  <c r="N237" i="9"/>
  <c r="AI237" i="9" s="1"/>
  <c r="R237" i="9"/>
  <c r="AM237" i="9" s="1"/>
  <c r="S237" i="9"/>
  <c r="AN237" i="9" s="1"/>
  <c r="M237" i="9"/>
  <c r="AH237" i="9" s="1"/>
  <c r="L237" i="9"/>
  <c r="AG237" i="9" s="1"/>
  <c r="N238" i="9"/>
  <c r="AI238" i="9" s="1"/>
  <c r="S238" i="9"/>
  <c r="AN238" i="9" s="1"/>
  <c r="R238" i="9"/>
  <c r="AM238" i="9" s="1"/>
  <c r="L238" i="9"/>
  <c r="AG238" i="9" s="1"/>
  <c r="M238" i="9"/>
  <c r="AH238" i="9" s="1"/>
  <c r="N239" i="9"/>
  <c r="AI239" i="9" s="1"/>
  <c r="S239" i="9"/>
  <c r="AN239" i="9" s="1"/>
  <c r="R239" i="9"/>
  <c r="AM239" i="9" s="1"/>
  <c r="M239" i="9"/>
  <c r="AH239" i="9" s="1"/>
  <c r="L239" i="9"/>
  <c r="AG239" i="9" s="1"/>
  <c r="N240" i="9"/>
  <c r="AI240" i="9" s="1"/>
  <c r="S240" i="9"/>
  <c r="AN240" i="9" s="1"/>
  <c r="L240" i="9"/>
  <c r="AG240" i="9" s="1"/>
  <c r="M240" i="9"/>
  <c r="AH240" i="9" s="1"/>
  <c r="R240" i="9"/>
  <c r="AM240" i="9" s="1"/>
  <c r="N241" i="9"/>
  <c r="AI241" i="9" s="1"/>
  <c r="L241" i="9"/>
  <c r="AG241" i="9" s="1"/>
  <c r="S241" i="9"/>
  <c r="AN241" i="9" s="1"/>
  <c r="R241" i="9"/>
  <c r="AM241" i="9" s="1"/>
  <c r="M241" i="9"/>
  <c r="AH241" i="9" s="1"/>
  <c r="N242" i="9"/>
  <c r="AI242" i="9" s="1"/>
  <c r="L242" i="9"/>
  <c r="AG242" i="9" s="1"/>
  <c r="R242" i="9"/>
  <c r="AM242" i="9" s="1"/>
  <c r="S242" i="9"/>
  <c r="AN242" i="9" s="1"/>
  <c r="M242" i="9"/>
  <c r="AH242" i="9" s="1"/>
  <c r="M243" i="9"/>
  <c r="AH243" i="9" s="1"/>
  <c r="L243" i="9"/>
  <c r="AG243" i="9" s="1"/>
  <c r="R243" i="9"/>
  <c r="AM243" i="9" s="1"/>
  <c r="S243" i="9"/>
  <c r="AN243" i="9" s="1"/>
  <c r="N243" i="9"/>
  <c r="AI243" i="9" s="1"/>
  <c r="M244" i="9"/>
  <c r="AH244" i="9" s="1"/>
  <c r="L244" i="9"/>
  <c r="AG244" i="9" s="1"/>
  <c r="R244" i="9"/>
  <c r="AM244" i="9" s="1"/>
  <c r="S244" i="9"/>
  <c r="AN244" i="9" s="1"/>
  <c r="N244" i="9"/>
  <c r="AI244" i="9" s="1"/>
  <c r="M245" i="9"/>
  <c r="AH245" i="9" s="1"/>
  <c r="L245" i="9"/>
  <c r="AG245" i="9" s="1"/>
  <c r="R245" i="9"/>
  <c r="AM245" i="9" s="1"/>
  <c r="S245" i="9"/>
  <c r="AN245" i="9" s="1"/>
  <c r="N245" i="9"/>
  <c r="AI245" i="9" s="1"/>
  <c r="R246" i="9"/>
  <c r="AM246" i="9" s="1"/>
  <c r="L246" i="9"/>
  <c r="AG246" i="9" s="1"/>
  <c r="N246" i="9"/>
  <c r="AI246" i="9" s="1"/>
  <c r="S246" i="9"/>
  <c r="AN246" i="9" s="1"/>
  <c r="M246" i="9"/>
  <c r="AH246" i="9" s="1"/>
  <c r="L247" i="9"/>
  <c r="AG247" i="9" s="1"/>
  <c r="N247" i="9"/>
  <c r="AI247" i="9" s="1"/>
  <c r="S247" i="9"/>
  <c r="AN247" i="9" s="1"/>
  <c r="M247" i="9"/>
  <c r="AH247" i="9" s="1"/>
  <c r="R247" i="9"/>
  <c r="AM247" i="9" s="1"/>
  <c r="N248" i="9"/>
  <c r="AI248" i="9" s="1"/>
  <c r="M248" i="9"/>
  <c r="AH248" i="9" s="1"/>
  <c r="S248" i="9"/>
  <c r="AN248" i="9" s="1"/>
  <c r="R248" i="9"/>
  <c r="AM248" i="9" s="1"/>
  <c r="L248" i="9"/>
  <c r="AG248" i="9" s="1"/>
  <c r="S251" i="9"/>
  <c r="AN251" i="9" s="1"/>
  <c r="N251" i="9"/>
  <c r="AI251" i="9" s="1"/>
  <c r="M251" i="9"/>
  <c r="AH251" i="9" s="1"/>
  <c r="R251" i="9"/>
  <c r="AM251" i="9" s="1"/>
  <c r="L251" i="9"/>
  <c r="AG251" i="9" s="1"/>
  <c r="N252" i="9"/>
  <c r="AI252" i="9" s="1"/>
  <c r="R252" i="9"/>
  <c r="AM252" i="9" s="1"/>
  <c r="L252" i="9"/>
  <c r="AG252" i="9" s="1"/>
  <c r="S252" i="9"/>
  <c r="AN252" i="9" s="1"/>
  <c r="M252" i="9"/>
  <c r="AH252" i="9" s="1"/>
  <c r="R253" i="9"/>
  <c r="AM253" i="9" s="1"/>
  <c r="L253" i="9"/>
  <c r="AG253" i="9" s="1"/>
  <c r="N253" i="9"/>
  <c r="AI253" i="9" s="1"/>
  <c r="M253" i="9"/>
  <c r="AH253" i="9" s="1"/>
  <c r="S253" i="9"/>
  <c r="AN253" i="9" s="1"/>
  <c r="R2" i="9"/>
  <c r="AM2" i="9" s="1"/>
  <c r="Q2" i="9"/>
  <c r="W2" i="9"/>
  <c r="AR2" i="9" s="1"/>
  <c r="J2" i="9"/>
  <c r="AE2" i="9" s="1"/>
  <c r="K2" i="9"/>
  <c r="AF2" i="9" s="1"/>
  <c r="U2" i="9"/>
  <c r="AP2" i="9" s="1"/>
  <c r="V2" i="9"/>
  <c r="AQ2" i="9" s="1"/>
  <c r="P2" i="9"/>
  <c r="AK2" i="9" s="1"/>
  <c r="I2" i="9"/>
  <c r="AD2" i="9" s="1"/>
  <c r="I3" i="9"/>
  <c r="AD3" i="9" s="1"/>
  <c r="J3" i="9"/>
  <c r="AE3" i="9" s="1"/>
  <c r="W3" i="9"/>
  <c r="AR3" i="9" s="1"/>
  <c r="P3" i="9"/>
  <c r="AK3" i="9" s="1"/>
  <c r="R3" i="9"/>
  <c r="AM3" i="9" s="1"/>
  <c r="Q3" i="9"/>
  <c r="K3" i="9"/>
  <c r="AF3" i="9" s="1"/>
  <c r="U3" i="9"/>
  <c r="AP3" i="9" s="1"/>
  <c r="V3" i="9"/>
  <c r="AQ3" i="9" s="1"/>
  <c r="R4" i="9"/>
  <c r="AM4" i="9" s="1"/>
  <c r="P4" i="9"/>
  <c r="AK4" i="9" s="1"/>
  <c r="Q4" i="9"/>
  <c r="U4" i="9"/>
  <c r="AP4" i="9" s="1"/>
  <c r="K4" i="9"/>
  <c r="AF4" i="9" s="1"/>
  <c r="V4" i="9"/>
  <c r="AQ4" i="9" s="1"/>
  <c r="J4" i="9"/>
  <c r="AE4" i="9" s="1"/>
  <c r="I4" i="9"/>
  <c r="AD4" i="9" s="1"/>
  <c r="W4" i="9"/>
  <c r="AR4" i="9" s="1"/>
  <c r="Q5" i="9"/>
  <c r="R5" i="9"/>
  <c r="AM5" i="9" s="1"/>
  <c r="P5" i="9"/>
  <c r="AK5" i="9" s="1"/>
  <c r="O5" i="9" a="1"/>
  <c r="O5" i="9" s="1"/>
  <c r="AJ5" i="9" s="1"/>
  <c r="U5" i="9"/>
  <c r="AP5" i="9" s="1"/>
  <c r="V5" i="9"/>
  <c r="AQ5" i="9" s="1"/>
  <c r="J5" i="9"/>
  <c r="AE5" i="9" s="1"/>
  <c r="I5" i="9"/>
  <c r="AD5" i="9" s="1"/>
  <c r="K5" i="9"/>
  <c r="AF5" i="9" s="1"/>
  <c r="W5" i="9"/>
  <c r="AR5" i="9" s="1"/>
  <c r="R6" i="9"/>
  <c r="AM6" i="9" s="1"/>
  <c r="Q6" i="9"/>
  <c r="P6" i="9"/>
  <c r="AK6" i="9" s="1"/>
  <c r="V6" i="9"/>
  <c r="AQ6" i="9" s="1"/>
  <c r="U6" i="9"/>
  <c r="AP6" i="9" s="1"/>
  <c r="W6" i="9"/>
  <c r="AR6" i="9" s="1"/>
  <c r="K6" i="9"/>
  <c r="AF6" i="9" s="1"/>
  <c r="J6" i="9"/>
  <c r="AE6" i="9" s="1"/>
  <c r="O6" i="9" a="1"/>
  <c r="O6" i="9" s="1"/>
  <c r="AJ6" i="9" s="1"/>
  <c r="I6" i="9"/>
  <c r="AD6" i="9" s="1"/>
  <c r="V7" i="9"/>
  <c r="AQ7" i="9" s="1"/>
  <c r="R7" i="9"/>
  <c r="AM7" i="9" s="1"/>
  <c r="P7" i="9"/>
  <c r="AK7" i="9" s="1"/>
  <c r="O7" i="9" a="1"/>
  <c r="O7" i="9" s="1"/>
  <c r="AJ7" i="9" s="1"/>
  <c r="K7" i="9"/>
  <c r="AF7" i="9" s="1"/>
  <c r="Q7" i="9"/>
  <c r="J7" i="9"/>
  <c r="AE7" i="9" s="1"/>
  <c r="W7" i="9"/>
  <c r="AR7" i="9" s="1"/>
  <c r="I7" i="9"/>
  <c r="AD7" i="9" s="1"/>
  <c r="U7" i="9"/>
  <c r="AP7" i="9" s="1"/>
  <c r="V8" i="9"/>
  <c r="AQ8" i="9" s="1"/>
  <c r="R8" i="9"/>
  <c r="AM8" i="9" s="1"/>
  <c r="K8" i="9"/>
  <c r="AF8" i="9" s="1"/>
  <c r="W8" i="9"/>
  <c r="AR8" i="9" s="1"/>
  <c r="Q8" i="9"/>
  <c r="J8" i="9"/>
  <c r="AE8" i="9" s="1"/>
  <c r="U8" i="9"/>
  <c r="AP8" i="9" s="1"/>
  <c r="P8" i="9"/>
  <c r="AK8" i="9" s="1"/>
  <c r="I8" i="9"/>
  <c r="AD8" i="9" s="1"/>
  <c r="O8" i="9" a="1"/>
  <c r="O8" i="9" s="1"/>
  <c r="AJ8" i="9" s="1"/>
  <c r="J9" i="9"/>
  <c r="AE9" i="9" s="1"/>
  <c r="K9" i="9"/>
  <c r="AF9" i="9" s="1"/>
  <c r="Q9" i="9"/>
  <c r="W9" i="9"/>
  <c r="AR9" i="9" s="1"/>
  <c r="V9" i="9"/>
  <c r="AQ9" i="9" s="1"/>
  <c r="P9" i="9"/>
  <c r="AK9" i="9" s="1"/>
  <c r="U9" i="9"/>
  <c r="AP9" i="9" s="1"/>
  <c r="I9" i="9"/>
  <c r="AD9" i="9" s="1"/>
  <c r="R9" i="9"/>
  <c r="AM9" i="9" s="1"/>
  <c r="O9" i="9" a="1"/>
  <c r="O9" i="9" s="1"/>
  <c r="AJ9" i="9" s="1"/>
  <c r="J10" i="9"/>
  <c r="AE10" i="9" s="1"/>
  <c r="Q10" i="9"/>
  <c r="W10" i="9"/>
  <c r="AR10" i="9" s="1"/>
  <c r="P10" i="9"/>
  <c r="AK10" i="9" s="1"/>
  <c r="I10" i="9"/>
  <c r="AD10" i="9" s="1"/>
  <c r="V10" i="9"/>
  <c r="AQ10" i="9" s="1"/>
  <c r="U10" i="9"/>
  <c r="AP10" i="9" s="1"/>
  <c r="O10" i="9" a="1"/>
  <c r="O10" i="9" s="1"/>
  <c r="AJ10" i="9" s="1"/>
  <c r="K10" i="9"/>
  <c r="AF10" i="9" s="1"/>
  <c r="R10" i="9"/>
  <c r="AM10" i="9" s="1"/>
  <c r="J11" i="9"/>
  <c r="AE11" i="9" s="1"/>
  <c r="K11" i="9"/>
  <c r="AF11" i="9" s="1"/>
  <c r="O11" i="9" a="1"/>
  <c r="O11" i="9" s="1"/>
  <c r="AJ11" i="9" s="1"/>
  <c r="P11" i="9"/>
  <c r="AK11" i="9" s="1"/>
  <c r="V11" i="9"/>
  <c r="AQ11" i="9" s="1"/>
  <c r="W11" i="9"/>
  <c r="AR11" i="9" s="1"/>
  <c r="R11" i="9"/>
  <c r="AM11" i="9" s="1"/>
  <c r="Q11" i="9"/>
  <c r="I11" i="9"/>
  <c r="AD11" i="9" s="1"/>
  <c r="U11" i="9"/>
  <c r="AP11" i="9" s="1"/>
  <c r="J12" i="9"/>
  <c r="AE12" i="9" s="1"/>
  <c r="O12" i="9" a="1"/>
  <c r="O12" i="9" s="1"/>
  <c r="AJ12" i="9" s="1"/>
  <c r="K12" i="9"/>
  <c r="AF12" i="9" s="1"/>
  <c r="P12" i="9"/>
  <c r="AK12" i="9" s="1"/>
  <c r="Q12" i="9"/>
  <c r="R12" i="9"/>
  <c r="AM12" i="9" s="1"/>
  <c r="W12" i="9"/>
  <c r="AR12" i="9" s="1"/>
  <c r="U12" i="9"/>
  <c r="AP12" i="9" s="1"/>
  <c r="I12" i="9"/>
  <c r="AD12" i="9" s="1"/>
  <c r="V12" i="9"/>
  <c r="AQ12" i="9" s="1"/>
  <c r="R13" i="9"/>
  <c r="AM13" i="9" s="1"/>
  <c r="P13" i="9"/>
  <c r="AK13" i="9" s="1"/>
  <c r="K13" i="9"/>
  <c r="AF13" i="9" s="1"/>
  <c r="Q13" i="9"/>
  <c r="W13" i="9"/>
  <c r="AR13" i="9" s="1"/>
  <c r="U13" i="9"/>
  <c r="AP13" i="9" s="1"/>
  <c r="V13" i="9"/>
  <c r="AQ13" i="9" s="1"/>
  <c r="J13" i="9"/>
  <c r="AE13" i="9" s="1"/>
  <c r="I13" i="9"/>
  <c r="AD13" i="9" s="1"/>
  <c r="O13" i="9" a="1"/>
  <c r="O13" i="9" s="1"/>
  <c r="AJ13" i="9" s="1"/>
  <c r="W14" i="9"/>
  <c r="AR14" i="9" s="1"/>
  <c r="J14" i="9"/>
  <c r="AE14" i="9" s="1"/>
  <c r="V14" i="9"/>
  <c r="AQ14" i="9" s="1"/>
  <c r="U14" i="9"/>
  <c r="AP14" i="9" s="1"/>
  <c r="I14" i="9"/>
  <c r="AD14" i="9" s="1"/>
  <c r="P14" i="9"/>
  <c r="AK14" i="9" s="1"/>
  <c r="O14" i="9" a="1"/>
  <c r="O14" i="9" s="1"/>
  <c r="AJ14" i="9" s="1"/>
  <c r="R14" i="9"/>
  <c r="AM14" i="9" s="1"/>
  <c r="Q14" i="9"/>
  <c r="K14" i="9"/>
  <c r="AF14" i="9" s="1"/>
  <c r="U15" i="9"/>
  <c r="AP15" i="9" s="1"/>
  <c r="R15" i="9"/>
  <c r="AM15" i="9" s="1"/>
  <c r="J15" i="9"/>
  <c r="AE15" i="9" s="1"/>
  <c r="V15" i="9"/>
  <c r="AQ15" i="9" s="1"/>
  <c r="K15" i="9"/>
  <c r="AF15" i="9" s="1"/>
  <c r="O15" i="9" a="1"/>
  <c r="O15" i="9" s="1"/>
  <c r="AJ15" i="9" s="1"/>
  <c r="I15" i="9"/>
  <c r="AD15" i="9" s="1"/>
  <c r="P15" i="9"/>
  <c r="AK15" i="9" s="1"/>
  <c r="W15" i="9"/>
  <c r="AR15" i="9" s="1"/>
  <c r="Q15" i="9"/>
  <c r="I16" i="9"/>
  <c r="AD16" i="9" s="1"/>
  <c r="R16" i="9"/>
  <c r="AM16" i="9" s="1"/>
  <c r="W16" i="9"/>
  <c r="AR16" i="9" s="1"/>
  <c r="O16" i="9" a="1"/>
  <c r="O16" i="9" s="1"/>
  <c r="AJ16" i="9" s="1"/>
  <c r="J16" i="9"/>
  <c r="AE16" i="9" s="1"/>
  <c r="U16" i="9"/>
  <c r="AP16" i="9" s="1"/>
  <c r="V16" i="9"/>
  <c r="AQ16" i="9" s="1"/>
  <c r="Q16" i="9"/>
  <c r="P16" i="9"/>
  <c r="AK16" i="9" s="1"/>
  <c r="K16" i="9"/>
  <c r="AF16" i="9" s="1"/>
  <c r="I17" i="9"/>
  <c r="AD17" i="9" s="1"/>
  <c r="J17" i="9"/>
  <c r="AE17" i="9" s="1"/>
  <c r="R17" i="9"/>
  <c r="AM17" i="9" s="1"/>
  <c r="P17" i="9"/>
  <c r="AK17" i="9" s="1"/>
  <c r="U17" i="9"/>
  <c r="AP17" i="9" s="1"/>
  <c r="K17" i="9"/>
  <c r="AF17" i="9" s="1"/>
  <c r="Q17" i="9"/>
  <c r="O17" i="9" a="1"/>
  <c r="O17" i="9" s="1"/>
  <c r="AJ17" i="9" s="1"/>
  <c r="W17" i="9"/>
  <c r="AR17" i="9" s="1"/>
  <c r="V17" i="9"/>
  <c r="AQ17" i="9" s="1"/>
  <c r="U18" i="9"/>
  <c r="AP18" i="9" s="1"/>
  <c r="I18" i="9"/>
  <c r="AD18" i="9" s="1"/>
  <c r="V18" i="9"/>
  <c r="AQ18" i="9" s="1"/>
  <c r="Q18" i="9"/>
  <c r="O18" i="9" a="1"/>
  <c r="O18" i="9" s="1"/>
  <c r="AJ18" i="9" s="1"/>
  <c r="J18" i="9"/>
  <c r="AE18" i="9" s="1"/>
  <c r="W18" i="9"/>
  <c r="AR18" i="9" s="1"/>
  <c r="P18" i="9"/>
  <c r="AK18" i="9" s="1"/>
  <c r="R18" i="9"/>
  <c r="AM18" i="9" s="1"/>
  <c r="K18" i="9"/>
  <c r="AF18" i="9" s="1"/>
  <c r="K19" i="9"/>
  <c r="AF19" i="9" s="1"/>
  <c r="J19" i="9"/>
  <c r="AE19" i="9" s="1"/>
  <c r="Q19" i="9"/>
  <c r="V19" i="9"/>
  <c r="AQ19" i="9" s="1"/>
  <c r="U19" i="9"/>
  <c r="AP19" i="9" s="1"/>
  <c r="O19" i="9" a="1"/>
  <c r="O19" i="9" s="1"/>
  <c r="AJ19" i="9" s="1"/>
  <c r="W19" i="9"/>
  <c r="AR19" i="9" s="1"/>
  <c r="P19" i="9"/>
  <c r="AK19" i="9" s="1"/>
  <c r="I19" i="9"/>
  <c r="AD19" i="9" s="1"/>
  <c r="R19" i="9"/>
  <c r="AM19" i="9" s="1"/>
  <c r="Q20" i="9"/>
  <c r="P20" i="9"/>
  <c r="AK20" i="9" s="1"/>
  <c r="K20" i="9"/>
  <c r="AF20" i="9" s="1"/>
  <c r="O20" i="9" a="1"/>
  <c r="O20" i="9" s="1"/>
  <c r="AJ20" i="9" s="1"/>
  <c r="W20" i="9"/>
  <c r="AR20" i="9" s="1"/>
  <c r="U20" i="9"/>
  <c r="AP20" i="9" s="1"/>
  <c r="V20" i="9"/>
  <c r="AQ20" i="9" s="1"/>
  <c r="J20" i="9"/>
  <c r="AE20" i="9" s="1"/>
  <c r="R20" i="9"/>
  <c r="AM20" i="9" s="1"/>
  <c r="I20" i="9"/>
  <c r="AD20" i="9" s="1"/>
  <c r="K21" i="9"/>
  <c r="AF21" i="9" s="1"/>
  <c r="W21" i="9"/>
  <c r="AR21" i="9" s="1"/>
  <c r="U21" i="9"/>
  <c r="AP21" i="9" s="1"/>
  <c r="Q21" i="9"/>
  <c r="O21" i="9" a="1"/>
  <c r="O21" i="9" s="1"/>
  <c r="AJ21" i="9" s="1"/>
  <c r="V21" i="9"/>
  <c r="AQ21" i="9" s="1"/>
  <c r="J21" i="9"/>
  <c r="AE21" i="9" s="1"/>
  <c r="I21" i="9"/>
  <c r="AD21" i="9" s="1"/>
  <c r="P21" i="9"/>
  <c r="AK21" i="9" s="1"/>
  <c r="R21" i="9"/>
  <c r="AM21" i="9" s="1"/>
  <c r="K22" i="9"/>
  <c r="AF22" i="9" s="1"/>
  <c r="W22" i="9"/>
  <c r="AR22" i="9" s="1"/>
  <c r="P22" i="9"/>
  <c r="AK22" i="9" s="1"/>
  <c r="O22" i="9" a="1"/>
  <c r="O22" i="9" s="1"/>
  <c r="AJ22" i="9" s="1"/>
  <c r="U22" i="9"/>
  <c r="AP22" i="9" s="1"/>
  <c r="R22" i="9"/>
  <c r="AM22" i="9" s="1"/>
  <c r="J22" i="9"/>
  <c r="AE22" i="9" s="1"/>
  <c r="I22" i="9"/>
  <c r="AD22" i="9" s="1"/>
  <c r="V22" i="9"/>
  <c r="AQ22" i="9" s="1"/>
  <c r="Q22" i="9"/>
  <c r="W23" i="9"/>
  <c r="AR23" i="9" s="1"/>
  <c r="I23" i="9"/>
  <c r="AD23" i="9" s="1"/>
  <c r="K23" i="9"/>
  <c r="AF23" i="9" s="1"/>
  <c r="R23" i="9"/>
  <c r="AM23" i="9" s="1"/>
  <c r="Q23" i="9"/>
  <c r="P23" i="9"/>
  <c r="AK23" i="9" s="1"/>
  <c r="O23" i="9" a="1"/>
  <c r="O23" i="9" s="1"/>
  <c r="AJ23" i="9" s="1"/>
  <c r="J23" i="9"/>
  <c r="AE23" i="9" s="1"/>
  <c r="U23" i="9"/>
  <c r="AP23" i="9" s="1"/>
  <c r="V23" i="9"/>
  <c r="AQ23" i="9" s="1"/>
  <c r="R24" i="9"/>
  <c r="AM24" i="9" s="1"/>
  <c r="Q24" i="9"/>
  <c r="V24" i="9"/>
  <c r="AQ24" i="9" s="1"/>
  <c r="K24" i="9"/>
  <c r="AF24" i="9" s="1"/>
  <c r="P24" i="9"/>
  <c r="AK24" i="9" s="1"/>
  <c r="J24" i="9"/>
  <c r="AE24" i="9" s="1"/>
  <c r="O24" i="9" a="1"/>
  <c r="O24" i="9" s="1"/>
  <c r="AJ24" i="9" s="1"/>
  <c r="U24" i="9"/>
  <c r="AP24" i="9" s="1"/>
  <c r="I24" i="9"/>
  <c r="AD24" i="9" s="1"/>
  <c r="W24" i="9"/>
  <c r="AR24" i="9" s="1"/>
  <c r="J25" i="9"/>
  <c r="AE25" i="9" s="1"/>
  <c r="V25" i="9"/>
  <c r="AQ25" i="9" s="1"/>
  <c r="P25" i="9"/>
  <c r="AK25" i="9" s="1"/>
  <c r="O25" i="9" a="1"/>
  <c r="O25" i="9" s="1"/>
  <c r="AJ25" i="9" s="1"/>
  <c r="I25" i="9"/>
  <c r="AD25" i="9" s="1"/>
  <c r="W25" i="9"/>
  <c r="AR25" i="9" s="1"/>
  <c r="R25" i="9"/>
  <c r="AM25" i="9" s="1"/>
  <c r="Q25" i="9"/>
  <c r="U25" i="9"/>
  <c r="AP25" i="9" s="1"/>
  <c r="K25" i="9"/>
  <c r="AF25" i="9" s="1"/>
  <c r="I26" i="9"/>
  <c r="AD26" i="9" s="1"/>
  <c r="W26" i="9"/>
  <c r="AR26" i="9" s="1"/>
  <c r="P26" i="9"/>
  <c r="AK26" i="9" s="1"/>
  <c r="O26" i="9" a="1"/>
  <c r="O26" i="9" s="1"/>
  <c r="AJ26" i="9" s="1"/>
  <c r="K26" i="9"/>
  <c r="AF26" i="9" s="1"/>
  <c r="J26" i="9"/>
  <c r="AE26" i="9" s="1"/>
  <c r="R26" i="9"/>
  <c r="AM26" i="9" s="1"/>
  <c r="U26" i="9"/>
  <c r="AP26" i="9" s="1"/>
  <c r="Q26" i="9"/>
  <c r="V26" i="9"/>
  <c r="AQ26" i="9" s="1"/>
  <c r="I27" i="9"/>
  <c r="AD27" i="9" s="1"/>
  <c r="W27" i="9"/>
  <c r="AR27" i="9" s="1"/>
  <c r="U27" i="9"/>
  <c r="AP27" i="9" s="1"/>
  <c r="V27" i="9"/>
  <c r="AQ27" i="9" s="1"/>
  <c r="P27" i="9"/>
  <c r="AK27" i="9" s="1"/>
  <c r="Q27" i="9"/>
  <c r="O27" i="9" a="1"/>
  <c r="O27" i="9" s="1"/>
  <c r="AJ27" i="9" s="1"/>
  <c r="R27" i="9"/>
  <c r="AM27" i="9" s="1"/>
  <c r="K27" i="9"/>
  <c r="AF27" i="9" s="1"/>
  <c r="J27" i="9"/>
  <c r="AE27" i="9" s="1"/>
  <c r="O28" i="9" a="1"/>
  <c r="O28" i="9" s="1"/>
  <c r="AJ28" i="9" s="1"/>
  <c r="U28" i="9"/>
  <c r="AP28" i="9" s="1"/>
  <c r="Q28" i="9"/>
  <c r="V28" i="9"/>
  <c r="AQ28" i="9" s="1"/>
  <c r="W28" i="9"/>
  <c r="AR28" i="9" s="1"/>
  <c r="P28" i="9"/>
  <c r="AK28" i="9" s="1"/>
  <c r="I28" i="9"/>
  <c r="AD28" i="9" s="1"/>
  <c r="J28" i="9"/>
  <c r="AE28" i="9" s="1"/>
  <c r="K28" i="9"/>
  <c r="AF28" i="9" s="1"/>
  <c r="R28" i="9"/>
  <c r="AM28" i="9" s="1"/>
  <c r="W29" i="9"/>
  <c r="AR29" i="9" s="1"/>
  <c r="R29" i="9"/>
  <c r="AM29" i="9" s="1"/>
  <c r="Q29" i="9"/>
  <c r="P29" i="9"/>
  <c r="AK29" i="9" s="1"/>
  <c r="I29" i="9"/>
  <c r="AD29" i="9" s="1"/>
  <c r="K29" i="9"/>
  <c r="AF29" i="9" s="1"/>
  <c r="J29" i="9"/>
  <c r="AE29" i="9" s="1"/>
  <c r="O29" i="9" a="1"/>
  <c r="O29" i="9" s="1"/>
  <c r="AJ29" i="9" s="1"/>
  <c r="V29" i="9"/>
  <c r="AQ29" i="9" s="1"/>
  <c r="U29" i="9"/>
  <c r="AP29" i="9" s="1"/>
  <c r="W30" i="9"/>
  <c r="AR30" i="9" s="1"/>
  <c r="P30" i="9"/>
  <c r="AK30" i="9" s="1"/>
  <c r="R30" i="9"/>
  <c r="AM30" i="9" s="1"/>
  <c r="Q30" i="9"/>
  <c r="O30" i="9" a="1"/>
  <c r="O30" i="9" s="1"/>
  <c r="AJ30" i="9" s="1"/>
  <c r="K30" i="9"/>
  <c r="AF30" i="9" s="1"/>
  <c r="J30" i="9"/>
  <c r="AE30" i="9" s="1"/>
  <c r="I30" i="9"/>
  <c r="AD30" i="9" s="1"/>
  <c r="V30" i="9"/>
  <c r="AQ30" i="9" s="1"/>
  <c r="U30" i="9"/>
  <c r="AP30" i="9" s="1"/>
  <c r="Q31" i="9"/>
  <c r="W31" i="9"/>
  <c r="AR31" i="9" s="1"/>
  <c r="R31" i="9"/>
  <c r="AM31" i="9" s="1"/>
  <c r="I31" i="9"/>
  <c r="AD31" i="9" s="1"/>
  <c r="O31" i="9" a="1"/>
  <c r="O31" i="9" s="1"/>
  <c r="AJ31" i="9" s="1"/>
  <c r="J31" i="9"/>
  <c r="AE31" i="9" s="1"/>
  <c r="P31" i="9"/>
  <c r="AK31" i="9" s="1"/>
  <c r="V31" i="9"/>
  <c r="AQ31" i="9" s="1"/>
  <c r="K31" i="9"/>
  <c r="AF31" i="9" s="1"/>
  <c r="U31" i="9"/>
  <c r="AP31" i="9" s="1"/>
  <c r="J32" i="9"/>
  <c r="AE32" i="9" s="1"/>
  <c r="V32" i="9"/>
  <c r="AQ32" i="9" s="1"/>
  <c r="K32" i="9"/>
  <c r="AF32" i="9" s="1"/>
  <c r="I32" i="9"/>
  <c r="AD32" i="9" s="1"/>
  <c r="R32" i="9"/>
  <c r="AM32" i="9" s="1"/>
  <c r="P32" i="9"/>
  <c r="AK32" i="9" s="1"/>
  <c r="Q32" i="9"/>
  <c r="W32" i="9"/>
  <c r="AR32" i="9" s="1"/>
  <c r="O32" i="9" a="1"/>
  <c r="O32" i="9" s="1"/>
  <c r="AJ32" i="9" s="1"/>
  <c r="U32" i="9"/>
  <c r="AP32" i="9" s="1"/>
  <c r="Q33" i="9"/>
  <c r="W33" i="9"/>
  <c r="AR33" i="9" s="1"/>
  <c r="R33" i="9"/>
  <c r="AM33" i="9" s="1"/>
  <c r="K33" i="9"/>
  <c r="AF33" i="9" s="1"/>
  <c r="J33" i="9"/>
  <c r="AE33" i="9" s="1"/>
  <c r="O33" i="9" a="1"/>
  <c r="O33" i="9" s="1"/>
  <c r="AJ33" i="9" s="1"/>
  <c r="P33" i="9"/>
  <c r="AK33" i="9" s="1"/>
  <c r="V33" i="9"/>
  <c r="AQ33" i="9" s="1"/>
  <c r="I33" i="9"/>
  <c r="AD33" i="9" s="1"/>
  <c r="U33" i="9"/>
  <c r="AP33" i="9" s="1"/>
  <c r="R34" i="9"/>
  <c r="AM34" i="9" s="1"/>
  <c r="K34" i="9"/>
  <c r="AF34" i="9" s="1"/>
  <c r="V34" i="9"/>
  <c r="AQ34" i="9" s="1"/>
  <c r="J34" i="9"/>
  <c r="AE34" i="9" s="1"/>
  <c r="I34" i="9"/>
  <c r="AD34" i="9" s="1"/>
  <c r="W34" i="9"/>
  <c r="AR34" i="9" s="1"/>
  <c r="O34" i="9" a="1"/>
  <c r="O34" i="9" s="1"/>
  <c r="AJ34" i="9" s="1"/>
  <c r="P34" i="9"/>
  <c r="AK34" i="9" s="1"/>
  <c r="Q34" i="9"/>
  <c r="U34" i="9"/>
  <c r="AP34" i="9" s="1"/>
  <c r="J35" i="9"/>
  <c r="AE35" i="9" s="1"/>
  <c r="I35" i="9"/>
  <c r="AD35" i="9" s="1"/>
  <c r="V35" i="9"/>
  <c r="AQ35" i="9" s="1"/>
  <c r="O35" i="9" a="1"/>
  <c r="O35" i="9" s="1"/>
  <c r="AJ35" i="9" s="1"/>
  <c r="P35" i="9"/>
  <c r="AK35" i="9" s="1"/>
  <c r="Q35" i="9"/>
  <c r="R35" i="9"/>
  <c r="AM35" i="9" s="1"/>
  <c r="K35" i="9"/>
  <c r="AF35" i="9" s="1"/>
  <c r="W35" i="9"/>
  <c r="AR35" i="9" s="1"/>
  <c r="U35" i="9"/>
  <c r="AP35" i="9" s="1"/>
  <c r="Q36" i="9"/>
  <c r="W36" i="9"/>
  <c r="AR36" i="9" s="1"/>
  <c r="P36" i="9"/>
  <c r="AK36" i="9" s="1"/>
  <c r="J36" i="9"/>
  <c r="AE36" i="9" s="1"/>
  <c r="R36" i="9"/>
  <c r="AM36" i="9" s="1"/>
  <c r="O36" i="9" a="1"/>
  <c r="O36" i="9" s="1"/>
  <c r="AJ36" i="9" s="1"/>
  <c r="V36" i="9"/>
  <c r="AQ36" i="9" s="1"/>
  <c r="I36" i="9"/>
  <c r="AD36" i="9" s="1"/>
  <c r="K36" i="9"/>
  <c r="AF36" i="9" s="1"/>
  <c r="U36" i="9"/>
  <c r="AP36" i="9" s="1"/>
  <c r="V37" i="9"/>
  <c r="AQ37" i="9" s="1"/>
  <c r="R37" i="9"/>
  <c r="AM37" i="9" s="1"/>
  <c r="P37" i="9"/>
  <c r="AK37" i="9" s="1"/>
  <c r="O37" i="9" a="1"/>
  <c r="O37" i="9" s="1"/>
  <c r="AJ37" i="9" s="1"/>
  <c r="I37" i="9"/>
  <c r="AD37" i="9" s="1"/>
  <c r="W37" i="9"/>
  <c r="AR37" i="9" s="1"/>
  <c r="K37" i="9"/>
  <c r="AF37" i="9" s="1"/>
  <c r="Q37" i="9"/>
  <c r="J37" i="9"/>
  <c r="AE37" i="9" s="1"/>
  <c r="U37" i="9"/>
  <c r="AP37" i="9" s="1"/>
  <c r="W38" i="9"/>
  <c r="AR38" i="9" s="1"/>
  <c r="R38" i="9"/>
  <c r="AM38" i="9" s="1"/>
  <c r="V38" i="9"/>
  <c r="AQ38" i="9" s="1"/>
  <c r="I38" i="9"/>
  <c r="AD38" i="9" s="1"/>
  <c r="P38" i="9"/>
  <c r="AK38" i="9" s="1"/>
  <c r="O38" i="9" a="1"/>
  <c r="O38" i="9" s="1"/>
  <c r="AJ38" i="9" s="1"/>
  <c r="K38" i="9"/>
  <c r="AF38" i="9" s="1"/>
  <c r="Q38" i="9"/>
  <c r="J38" i="9"/>
  <c r="AE38" i="9" s="1"/>
  <c r="U38" i="9"/>
  <c r="AP38" i="9" s="1"/>
  <c r="J39" i="9"/>
  <c r="AE39" i="9" s="1"/>
  <c r="R39" i="9"/>
  <c r="AM39" i="9" s="1"/>
  <c r="W39" i="9"/>
  <c r="AR39" i="9" s="1"/>
  <c r="Q39" i="9"/>
  <c r="K39" i="9"/>
  <c r="AF39" i="9" s="1"/>
  <c r="V39" i="9"/>
  <c r="AQ39" i="9" s="1"/>
  <c r="P39" i="9"/>
  <c r="AK39" i="9" s="1"/>
  <c r="I39" i="9"/>
  <c r="AD39" i="9" s="1"/>
  <c r="O39" i="9" a="1"/>
  <c r="O39" i="9" s="1"/>
  <c r="AJ39" i="9" s="1"/>
  <c r="U39" i="9"/>
  <c r="AP39" i="9" s="1"/>
  <c r="Q40" i="9"/>
  <c r="V40" i="9"/>
  <c r="AQ40" i="9" s="1"/>
  <c r="I40" i="9"/>
  <c r="AD40" i="9" s="1"/>
  <c r="K40" i="9"/>
  <c r="AF40" i="9" s="1"/>
  <c r="O40" i="9" a="1"/>
  <c r="O40" i="9" s="1"/>
  <c r="AJ40" i="9" s="1"/>
  <c r="P40" i="9"/>
  <c r="AK40" i="9" s="1"/>
  <c r="U40" i="9"/>
  <c r="AP40" i="9" s="1"/>
  <c r="R40" i="9"/>
  <c r="AM40" i="9" s="1"/>
  <c r="W40" i="9"/>
  <c r="AR40" i="9" s="1"/>
  <c r="J40" i="9"/>
  <c r="AE40" i="9" s="1"/>
  <c r="O41" i="9" a="1"/>
  <c r="O41" i="9" s="1"/>
  <c r="AJ41" i="9" s="1"/>
  <c r="V41" i="9"/>
  <c r="AQ41" i="9" s="1"/>
  <c r="K41" i="9"/>
  <c r="AF41" i="9" s="1"/>
  <c r="P41" i="9"/>
  <c r="AK41" i="9" s="1"/>
  <c r="Q41" i="9"/>
  <c r="U41" i="9"/>
  <c r="AP41" i="9" s="1"/>
  <c r="R41" i="9"/>
  <c r="AM41" i="9" s="1"/>
  <c r="W41" i="9"/>
  <c r="AR41" i="9" s="1"/>
  <c r="J41" i="9"/>
  <c r="AE41" i="9" s="1"/>
  <c r="I41" i="9"/>
  <c r="AD41" i="9" s="1"/>
  <c r="O42" i="9" a="1"/>
  <c r="O42" i="9" s="1"/>
  <c r="AJ42" i="9" s="1"/>
  <c r="Q42" i="9"/>
  <c r="W42" i="9"/>
  <c r="AR42" i="9" s="1"/>
  <c r="K42" i="9"/>
  <c r="AF42" i="9" s="1"/>
  <c r="R42" i="9"/>
  <c r="AM42" i="9" s="1"/>
  <c r="V42" i="9"/>
  <c r="AQ42" i="9" s="1"/>
  <c r="I42" i="9"/>
  <c r="AD42" i="9" s="1"/>
  <c r="P42" i="9"/>
  <c r="AK42" i="9" s="1"/>
  <c r="J42" i="9"/>
  <c r="AE42" i="9" s="1"/>
  <c r="U42" i="9"/>
  <c r="AP42" i="9" s="1"/>
  <c r="W43" i="9"/>
  <c r="AR43" i="9" s="1"/>
  <c r="U43" i="9"/>
  <c r="AP43" i="9" s="1"/>
  <c r="Q43" i="9"/>
  <c r="P43" i="9"/>
  <c r="AK43" i="9" s="1"/>
  <c r="I43" i="9"/>
  <c r="AD43" i="9" s="1"/>
  <c r="O43" i="9" a="1"/>
  <c r="O43" i="9" s="1"/>
  <c r="AJ43" i="9" s="1"/>
  <c r="K43" i="9"/>
  <c r="AF43" i="9" s="1"/>
  <c r="R43" i="9"/>
  <c r="AM43" i="9" s="1"/>
  <c r="V43" i="9"/>
  <c r="AQ43" i="9" s="1"/>
  <c r="J43" i="9"/>
  <c r="AE43" i="9" s="1"/>
  <c r="P44" i="9"/>
  <c r="AK44" i="9" s="1"/>
  <c r="K44" i="9"/>
  <c r="AF44" i="9" s="1"/>
  <c r="Q44" i="9"/>
  <c r="I44" i="9"/>
  <c r="AD44" i="9" s="1"/>
  <c r="R44" i="9"/>
  <c r="AM44" i="9" s="1"/>
  <c r="W44" i="9"/>
  <c r="AR44" i="9" s="1"/>
  <c r="V44" i="9"/>
  <c r="AQ44" i="9" s="1"/>
  <c r="U44" i="9"/>
  <c r="AP44" i="9" s="1"/>
  <c r="O44" i="9" a="1"/>
  <c r="O44" i="9" s="1"/>
  <c r="AJ44" i="9" s="1"/>
  <c r="J44" i="9"/>
  <c r="AE44" i="9" s="1"/>
  <c r="I45" i="9"/>
  <c r="AD45" i="9" s="1"/>
  <c r="Q45" i="9"/>
  <c r="P45" i="9"/>
  <c r="AK45" i="9" s="1"/>
  <c r="O45" i="9" a="1"/>
  <c r="O45" i="9" s="1"/>
  <c r="AJ45" i="9" s="1"/>
  <c r="W45" i="9"/>
  <c r="AR45" i="9" s="1"/>
  <c r="V45" i="9"/>
  <c r="AQ45" i="9" s="1"/>
  <c r="U45" i="9"/>
  <c r="AP45" i="9" s="1"/>
  <c r="K45" i="9"/>
  <c r="AF45" i="9" s="1"/>
  <c r="R45" i="9"/>
  <c r="AM45" i="9" s="1"/>
  <c r="J45" i="9"/>
  <c r="AE45" i="9" s="1"/>
  <c r="P46" i="9"/>
  <c r="AK46" i="9" s="1"/>
  <c r="O46" i="9" a="1"/>
  <c r="O46" i="9" s="1"/>
  <c r="AJ46" i="9" s="1"/>
  <c r="U46" i="9"/>
  <c r="AP46" i="9" s="1"/>
  <c r="V46" i="9"/>
  <c r="AQ46" i="9" s="1"/>
  <c r="K46" i="9"/>
  <c r="AF46" i="9" s="1"/>
  <c r="J46" i="9"/>
  <c r="AE46" i="9" s="1"/>
  <c r="R46" i="9"/>
  <c r="AM46" i="9" s="1"/>
  <c r="I46" i="9"/>
  <c r="AD46" i="9" s="1"/>
  <c r="Q46" i="9"/>
  <c r="W46" i="9"/>
  <c r="AR46" i="9" s="1"/>
  <c r="U47" i="9"/>
  <c r="AP47" i="9" s="1"/>
  <c r="J47" i="9"/>
  <c r="AE47" i="9" s="1"/>
  <c r="V47" i="9"/>
  <c r="AQ47" i="9" s="1"/>
  <c r="R47" i="9"/>
  <c r="AM47" i="9" s="1"/>
  <c r="W47" i="9"/>
  <c r="AR47" i="9" s="1"/>
  <c r="O47" i="9" a="1"/>
  <c r="O47" i="9" s="1"/>
  <c r="AJ47" i="9" s="1"/>
  <c r="I47" i="9"/>
  <c r="AD47" i="9" s="1"/>
  <c r="Q47" i="9"/>
  <c r="K47" i="9"/>
  <c r="AF47" i="9" s="1"/>
  <c r="P47" i="9"/>
  <c r="AK47" i="9" s="1"/>
  <c r="I48" i="9"/>
  <c r="AD48" i="9" s="1"/>
  <c r="Q48" i="9"/>
  <c r="K48" i="9"/>
  <c r="AF48" i="9" s="1"/>
  <c r="O48" i="9" a="1"/>
  <c r="O48" i="9" s="1"/>
  <c r="AJ48" i="9" s="1"/>
  <c r="J48" i="9"/>
  <c r="AE48" i="9" s="1"/>
  <c r="P48" i="9"/>
  <c r="AK48" i="9" s="1"/>
  <c r="R48" i="9"/>
  <c r="AM48" i="9" s="1"/>
  <c r="V48" i="9"/>
  <c r="AQ48" i="9" s="1"/>
  <c r="U48" i="9"/>
  <c r="AP48" i="9" s="1"/>
  <c r="W48" i="9"/>
  <c r="AR48" i="9" s="1"/>
  <c r="W49" i="9"/>
  <c r="AR49" i="9" s="1"/>
  <c r="I49" i="9"/>
  <c r="AD49" i="9" s="1"/>
  <c r="K49" i="9"/>
  <c r="AF49" i="9" s="1"/>
  <c r="O49" i="9" a="1"/>
  <c r="O49" i="9" s="1"/>
  <c r="AJ49" i="9" s="1"/>
  <c r="V49" i="9"/>
  <c r="AQ49" i="9" s="1"/>
  <c r="P49" i="9"/>
  <c r="AK49" i="9" s="1"/>
  <c r="R49" i="9"/>
  <c r="AM49" i="9" s="1"/>
  <c r="J49" i="9"/>
  <c r="AE49" i="9" s="1"/>
  <c r="Q49" i="9"/>
  <c r="U49" i="9"/>
  <c r="AP49" i="9" s="1"/>
  <c r="J50" i="9"/>
  <c r="AE50" i="9" s="1"/>
  <c r="P50" i="9"/>
  <c r="AK50" i="9" s="1"/>
  <c r="K50" i="9"/>
  <c r="AF50" i="9" s="1"/>
  <c r="R50" i="9"/>
  <c r="AM50" i="9" s="1"/>
  <c r="I50" i="9"/>
  <c r="AD50" i="9" s="1"/>
  <c r="Q50" i="9"/>
  <c r="W50" i="9"/>
  <c r="AR50" i="9" s="1"/>
  <c r="O50" i="9" a="1"/>
  <c r="O50" i="9" s="1"/>
  <c r="AJ50" i="9" s="1"/>
  <c r="U50" i="9"/>
  <c r="AP50" i="9" s="1"/>
  <c r="V50" i="9"/>
  <c r="AQ50" i="9" s="1"/>
  <c r="J51" i="9"/>
  <c r="AE51" i="9" s="1"/>
  <c r="Q51" i="9"/>
  <c r="K51" i="9"/>
  <c r="AF51" i="9" s="1"/>
  <c r="I51" i="9"/>
  <c r="AD51" i="9" s="1"/>
  <c r="W51" i="9"/>
  <c r="AR51" i="9" s="1"/>
  <c r="U51" i="9"/>
  <c r="AP51" i="9" s="1"/>
  <c r="V51" i="9"/>
  <c r="AQ51" i="9" s="1"/>
  <c r="P51" i="9"/>
  <c r="AK51" i="9" s="1"/>
  <c r="R51" i="9"/>
  <c r="AM51" i="9" s="1"/>
  <c r="O51" i="9" a="1"/>
  <c r="O51" i="9" s="1"/>
  <c r="AJ51" i="9" s="1"/>
  <c r="J52" i="9"/>
  <c r="AE52" i="9" s="1"/>
  <c r="Q52" i="9"/>
  <c r="U52" i="9"/>
  <c r="AP52" i="9" s="1"/>
  <c r="K52" i="9"/>
  <c r="AF52" i="9" s="1"/>
  <c r="V52" i="9"/>
  <c r="AQ52" i="9" s="1"/>
  <c r="O52" i="9" a="1"/>
  <c r="O52" i="9" s="1"/>
  <c r="AJ52" i="9" s="1"/>
  <c r="P52" i="9"/>
  <c r="AK52" i="9" s="1"/>
  <c r="R52" i="9"/>
  <c r="AM52" i="9" s="1"/>
  <c r="W52" i="9"/>
  <c r="AR52" i="9" s="1"/>
  <c r="I52" i="9"/>
  <c r="AD52" i="9" s="1"/>
  <c r="J53" i="9"/>
  <c r="AE53" i="9" s="1"/>
  <c r="Q53" i="9"/>
  <c r="I53" i="9"/>
  <c r="AD53" i="9" s="1"/>
  <c r="P53" i="9"/>
  <c r="AK53" i="9" s="1"/>
  <c r="V53" i="9"/>
  <c r="AQ53" i="9" s="1"/>
  <c r="O53" i="9" a="1"/>
  <c r="O53" i="9" s="1"/>
  <c r="AJ53" i="9" s="1"/>
  <c r="K53" i="9"/>
  <c r="AF53" i="9" s="1"/>
  <c r="U53" i="9"/>
  <c r="AP53" i="9" s="1"/>
  <c r="W53" i="9"/>
  <c r="AR53" i="9" s="1"/>
  <c r="R53" i="9"/>
  <c r="AM53" i="9" s="1"/>
  <c r="U54" i="9"/>
  <c r="AP54" i="9" s="1"/>
  <c r="I54" i="9"/>
  <c r="AD54" i="9" s="1"/>
  <c r="Q54" i="9"/>
  <c r="J54" i="9"/>
  <c r="AE54" i="9" s="1"/>
  <c r="R54" i="9"/>
  <c r="AM54" i="9" s="1"/>
  <c r="K54" i="9"/>
  <c r="AF54" i="9" s="1"/>
  <c r="P54" i="9"/>
  <c r="AK54" i="9" s="1"/>
  <c r="W54" i="9"/>
  <c r="AR54" i="9" s="1"/>
  <c r="V54" i="9"/>
  <c r="AQ54" i="9" s="1"/>
  <c r="O54" i="9" a="1"/>
  <c r="O54" i="9" s="1"/>
  <c r="AJ54" i="9" s="1"/>
  <c r="V55" i="9"/>
  <c r="AQ55" i="9" s="1"/>
  <c r="Q55" i="9"/>
  <c r="O55" i="9" a="1"/>
  <c r="O55" i="9" s="1"/>
  <c r="AJ55" i="9" s="1"/>
  <c r="J55" i="9"/>
  <c r="AE55" i="9" s="1"/>
  <c r="R55" i="9"/>
  <c r="AM55" i="9" s="1"/>
  <c r="I55" i="9"/>
  <c r="AD55" i="9" s="1"/>
  <c r="U55" i="9"/>
  <c r="AP55" i="9" s="1"/>
  <c r="W55" i="9"/>
  <c r="AR55" i="9" s="1"/>
  <c r="P55" i="9"/>
  <c r="AK55" i="9" s="1"/>
  <c r="K55" i="9"/>
  <c r="AF55" i="9" s="1"/>
  <c r="J56" i="9"/>
  <c r="AE56" i="9" s="1"/>
  <c r="I56" i="9"/>
  <c r="AD56" i="9" s="1"/>
  <c r="V56" i="9"/>
  <c r="AQ56" i="9" s="1"/>
  <c r="O56" i="9" a="1"/>
  <c r="O56" i="9" s="1"/>
  <c r="AJ56" i="9" s="1"/>
  <c r="P56" i="9"/>
  <c r="AK56" i="9" s="1"/>
  <c r="R56" i="9"/>
  <c r="AM56" i="9" s="1"/>
  <c r="U56" i="9"/>
  <c r="AP56" i="9" s="1"/>
  <c r="W56" i="9"/>
  <c r="AR56" i="9" s="1"/>
  <c r="K56" i="9"/>
  <c r="AF56" i="9" s="1"/>
  <c r="Q56" i="9"/>
  <c r="R57" i="9"/>
  <c r="AM57" i="9" s="1"/>
  <c r="V57" i="9"/>
  <c r="AQ57" i="9" s="1"/>
  <c r="P57" i="9"/>
  <c r="AK57" i="9" s="1"/>
  <c r="U57" i="9"/>
  <c r="AP57" i="9" s="1"/>
  <c r="I57" i="9"/>
  <c r="AD57" i="9" s="1"/>
  <c r="W57" i="9"/>
  <c r="AR57" i="9" s="1"/>
  <c r="J57" i="9"/>
  <c r="AE57" i="9" s="1"/>
  <c r="O57" i="9" a="1"/>
  <c r="O57" i="9" s="1"/>
  <c r="AJ57" i="9" s="1"/>
  <c r="K57" i="9"/>
  <c r="AF57" i="9" s="1"/>
  <c r="Q57" i="9"/>
  <c r="U58" i="9"/>
  <c r="AP58" i="9" s="1"/>
  <c r="W58" i="9"/>
  <c r="AR58" i="9" s="1"/>
  <c r="I58" i="9"/>
  <c r="AD58" i="9" s="1"/>
  <c r="O58" i="9" a="1"/>
  <c r="O58" i="9" s="1"/>
  <c r="AJ58" i="9" s="1"/>
  <c r="P58" i="9"/>
  <c r="AK58" i="9" s="1"/>
  <c r="K58" i="9"/>
  <c r="AF58" i="9" s="1"/>
  <c r="R58" i="9"/>
  <c r="AM58" i="9" s="1"/>
  <c r="V58" i="9"/>
  <c r="AQ58" i="9" s="1"/>
  <c r="J58" i="9"/>
  <c r="AE58" i="9" s="1"/>
  <c r="Q58" i="9"/>
  <c r="V59" i="9"/>
  <c r="AQ59" i="9" s="1"/>
  <c r="U59" i="9"/>
  <c r="AP59" i="9" s="1"/>
  <c r="K59" i="9"/>
  <c r="AF59" i="9" s="1"/>
  <c r="P59" i="9"/>
  <c r="AK59" i="9" s="1"/>
  <c r="R59" i="9"/>
  <c r="AM59" i="9" s="1"/>
  <c r="J59" i="9"/>
  <c r="AE59" i="9" s="1"/>
  <c r="I59" i="9"/>
  <c r="AD59" i="9" s="1"/>
  <c r="O59" i="9" a="1"/>
  <c r="O59" i="9" s="1"/>
  <c r="AJ59" i="9" s="1"/>
  <c r="W59" i="9"/>
  <c r="AR59" i="9" s="1"/>
  <c r="Q59" i="9"/>
  <c r="Q60" i="9"/>
  <c r="W60" i="9"/>
  <c r="AR60" i="9" s="1"/>
  <c r="I60" i="9"/>
  <c r="AD60" i="9" s="1"/>
  <c r="P60" i="9"/>
  <c r="AK60" i="9" s="1"/>
  <c r="V60" i="9"/>
  <c r="AQ60" i="9" s="1"/>
  <c r="O60" i="9" a="1"/>
  <c r="O60" i="9" s="1"/>
  <c r="AJ60" i="9" s="1"/>
  <c r="U60" i="9"/>
  <c r="AP60" i="9" s="1"/>
  <c r="J60" i="9"/>
  <c r="AE60" i="9" s="1"/>
  <c r="K60" i="9"/>
  <c r="AF60" i="9" s="1"/>
  <c r="O61" i="9" a="1"/>
  <c r="O61" i="9" s="1"/>
  <c r="AJ61" i="9" s="1"/>
  <c r="V61" i="9"/>
  <c r="AQ61" i="9" s="1"/>
  <c r="W61" i="9"/>
  <c r="AR61" i="9" s="1"/>
  <c r="I61" i="9"/>
  <c r="AD61" i="9" s="1"/>
  <c r="P61" i="9"/>
  <c r="AK61" i="9" s="1"/>
  <c r="U61" i="9"/>
  <c r="AP61" i="9" s="1"/>
  <c r="K61" i="9"/>
  <c r="AF61" i="9" s="1"/>
  <c r="J61" i="9"/>
  <c r="AE61" i="9" s="1"/>
  <c r="Q61" i="9"/>
  <c r="J62" i="9"/>
  <c r="AE62" i="9" s="1"/>
  <c r="O62" i="9" a="1"/>
  <c r="O62" i="9" s="1"/>
  <c r="AJ62" i="9" s="1"/>
  <c r="V62" i="9"/>
  <c r="AQ62" i="9" s="1"/>
  <c r="W62" i="9"/>
  <c r="AR62" i="9" s="1"/>
  <c r="I62" i="9"/>
  <c r="AD62" i="9" s="1"/>
  <c r="P62" i="9"/>
  <c r="AK62" i="9" s="1"/>
  <c r="U62" i="9"/>
  <c r="AP62" i="9" s="1"/>
  <c r="K62" i="9"/>
  <c r="AF62" i="9" s="1"/>
  <c r="Q62" i="9"/>
  <c r="O63" i="9" a="1"/>
  <c r="O63" i="9" s="1"/>
  <c r="AJ63" i="9" s="1"/>
  <c r="V63" i="9"/>
  <c r="AQ63" i="9" s="1"/>
  <c r="J63" i="9"/>
  <c r="AE63" i="9" s="1"/>
  <c r="I63" i="9"/>
  <c r="AD63" i="9" s="1"/>
  <c r="W63" i="9"/>
  <c r="AR63" i="9" s="1"/>
  <c r="U63" i="9"/>
  <c r="AP63" i="9" s="1"/>
  <c r="K63" i="9"/>
  <c r="AF63" i="9" s="1"/>
  <c r="Q63" i="9"/>
  <c r="P63" i="9"/>
  <c r="AK63" i="9" s="1"/>
  <c r="J64" i="9"/>
  <c r="AE64" i="9" s="1"/>
  <c r="Q64" i="9"/>
  <c r="K64" i="9"/>
  <c r="AF64" i="9" s="1"/>
  <c r="O64" i="9" a="1"/>
  <c r="O64" i="9" s="1"/>
  <c r="AJ64" i="9" s="1"/>
  <c r="U64" i="9"/>
  <c r="AP64" i="9" s="1"/>
  <c r="I64" i="9"/>
  <c r="AD64" i="9" s="1"/>
  <c r="P64" i="9"/>
  <c r="AK64" i="9" s="1"/>
  <c r="W64" i="9"/>
  <c r="AR64" i="9" s="1"/>
  <c r="V64" i="9"/>
  <c r="AQ64" i="9" s="1"/>
  <c r="Q65" i="9"/>
  <c r="W65" i="9"/>
  <c r="AR65" i="9" s="1"/>
  <c r="O65" i="9" a="1"/>
  <c r="O65" i="9" s="1"/>
  <c r="AJ65" i="9" s="1"/>
  <c r="U65" i="9"/>
  <c r="AP65" i="9" s="1"/>
  <c r="P65" i="9"/>
  <c r="AK65" i="9" s="1"/>
  <c r="J65" i="9"/>
  <c r="AE65" i="9" s="1"/>
  <c r="I65" i="9"/>
  <c r="AD65" i="9" s="1"/>
  <c r="K65" i="9"/>
  <c r="AF65" i="9" s="1"/>
  <c r="V65" i="9"/>
  <c r="AQ65" i="9" s="1"/>
  <c r="W66" i="9"/>
  <c r="AR66" i="9" s="1"/>
  <c r="Q66" i="9"/>
  <c r="I66" i="9"/>
  <c r="AD66" i="9" s="1"/>
  <c r="K66" i="9"/>
  <c r="AF66" i="9" s="1"/>
  <c r="V66" i="9"/>
  <c r="AQ66" i="9" s="1"/>
  <c r="U66" i="9"/>
  <c r="AP66" i="9" s="1"/>
  <c r="P66" i="9"/>
  <c r="AK66" i="9" s="1"/>
  <c r="J66" i="9"/>
  <c r="AE66" i="9" s="1"/>
  <c r="O66" i="9" a="1"/>
  <c r="O66" i="9" s="1"/>
  <c r="AJ66" i="9" s="1"/>
  <c r="W67" i="9"/>
  <c r="AR67" i="9" s="1"/>
  <c r="P67" i="9"/>
  <c r="AK67" i="9" s="1"/>
  <c r="I67" i="9"/>
  <c r="AD67" i="9" s="1"/>
  <c r="V67" i="9"/>
  <c r="AQ67" i="9" s="1"/>
  <c r="Q67" i="9"/>
  <c r="O67" i="9" a="1"/>
  <c r="O67" i="9" s="1"/>
  <c r="AJ67" i="9" s="1"/>
  <c r="K67" i="9"/>
  <c r="AF67" i="9" s="1"/>
  <c r="U67" i="9"/>
  <c r="AP67" i="9" s="1"/>
  <c r="J67" i="9"/>
  <c r="AE67" i="9" s="1"/>
  <c r="J68" i="9"/>
  <c r="AE68" i="9" s="1"/>
  <c r="W68" i="9"/>
  <c r="AR68" i="9" s="1"/>
  <c r="P68" i="9"/>
  <c r="AK68" i="9" s="1"/>
  <c r="Q68" i="9"/>
  <c r="I68" i="9"/>
  <c r="AD68" i="9" s="1"/>
  <c r="U68" i="9"/>
  <c r="AP68" i="9" s="1"/>
  <c r="K68" i="9"/>
  <c r="AF68" i="9" s="1"/>
  <c r="O68" i="9" a="1"/>
  <c r="O68" i="9" s="1"/>
  <c r="AJ68" i="9" s="1"/>
  <c r="V68" i="9"/>
  <c r="AQ68" i="9" s="1"/>
  <c r="J69" i="9"/>
  <c r="AE69" i="9" s="1"/>
  <c r="V69" i="9"/>
  <c r="AQ69" i="9" s="1"/>
  <c r="W69" i="9"/>
  <c r="AR69" i="9" s="1"/>
  <c r="P69" i="9"/>
  <c r="AK69" i="9" s="1"/>
  <c r="Q69" i="9"/>
  <c r="K69" i="9"/>
  <c r="AF69" i="9" s="1"/>
  <c r="U69" i="9"/>
  <c r="AP69" i="9" s="1"/>
  <c r="O69" i="9" a="1"/>
  <c r="O69" i="9" s="1"/>
  <c r="AJ69" i="9" s="1"/>
  <c r="I69" i="9"/>
  <c r="AD69" i="9" s="1"/>
  <c r="O70" i="9" a="1"/>
  <c r="O70" i="9" s="1"/>
  <c r="AJ70" i="9" s="1"/>
  <c r="K70" i="9"/>
  <c r="AF70" i="9" s="1"/>
  <c r="I70" i="9"/>
  <c r="AD70" i="9" s="1"/>
  <c r="J70" i="9"/>
  <c r="AE70" i="9" s="1"/>
  <c r="V70" i="9"/>
  <c r="AQ70" i="9" s="1"/>
  <c r="U70" i="9"/>
  <c r="AP70" i="9" s="1"/>
  <c r="W70" i="9"/>
  <c r="AR70" i="9" s="1"/>
  <c r="P70" i="9"/>
  <c r="AK70" i="9" s="1"/>
  <c r="Q70" i="9"/>
  <c r="Q71" i="9"/>
  <c r="I71" i="9"/>
  <c r="AD71" i="9" s="1"/>
  <c r="J71" i="9"/>
  <c r="AE71" i="9" s="1"/>
  <c r="P71" i="9"/>
  <c r="AK71" i="9" s="1"/>
  <c r="U71" i="9"/>
  <c r="AP71" i="9" s="1"/>
  <c r="O71" i="9" a="1"/>
  <c r="O71" i="9" s="1"/>
  <c r="AJ71" i="9" s="1"/>
  <c r="K71" i="9"/>
  <c r="AF71" i="9" s="1"/>
  <c r="W71" i="9"/>
  <c r="AR71" i="9" s="1"/>
  <c r="V71" i="9"/>
  <c r="AQ71" i="9" s="1"/>
  <c r="I72" i="9"/>
  <c r="AD72" i="9" s="1"/>
  <c r="Q72" i="9"/>
  <c r="P72" i="9"/>
  <c r="AK72" i="9" s="1"/>
  <c r="J72" i="9"/>
  <c r="AE72" i="9" s="1"/>
  <c r="U72" i="9"/>
  <c r="AP72" i="9" s="1"/>
  <c r="O72" i="9" a="1"/>
  <c r="O72" i="9" s="1"/>
  <c r="AJ72" i="9" s="1"/>
  <c r="W72" i="9"/>
  <c r="AR72" i="9" s="1"/>
  <c r="K72" i="9"/>
  <c r="AF72" i="9" s="1"/>
  <c r="V72" i="9"/>
  <c r="AQ72" i="9" s="1"/>
  <c r="V73" i="9"/>
  <c r="AQ73" i="9" s="1"/>
  <c r="J73" i="9"/>
  <c r="AE73" i="9" s="1"/>
  <c r="P73" i="9"/>
  <c r="AK73" i="9" s="1"/>
  <c r="W73" i="9"/>
  <c r="AR73" i="9" s="1"/>
  <c r="U73" i="9"/>
  <c r="AP73" i="9" s="1"/>
  <c r="O73" i="9" a="1"/>
  <c r="O73" i="9" s="1"/>
  <c r="AJ73" i="9" s="1"/>
  <c r="Q73" i="9"/>
  <c r="K73" i="9"/>
  <c r="AF73" i="9" s="1"/>
  <c r="I73" i="9"/>
  <c r="AD73" i="9" s="1"/>
  <c r="K74" i="9"/>
  <c r="AF74" i="9" s="1"/>
  <c r="J74" i="9"/>
  <c r="AE74" i="9" s="1"/>
  <c r="O74" i="9" a="1"/>
  <c r="O74" i="9" s="1"/>
  <c r="AJ74" i="9" s="1"/>
  <c r="W74" i="9"/>
  <c r="AR74" i="9" s="1"/>
  <c r="U74" i="9"/>
  <c r="AP74" i="9" s="1"/>
  <c r="V74" i="9"/>
  <c r="AQ74" i="9" s="1"/>
  <c r="P74" i="9"/>
  <c r="AK74" i="9" s="1"/>
  <c r="Q74" i="9"/>
  <c r="I74" i="9"/>
  <c r="AD74" i="9" s="1"/>
  <c r="U75" i="9"/>
  <c r="AP75" i="9" s="1"/>
  <c r="V75" i="9"/>
  <c r="AQ75" i="9" s="1"/>
  <c r="P75" i="9"/>
  <c r="AK75" i="9" s="1"/>
  <c r="I75" i="9"/>
  <c r="AD75" i="9" s="1"/>
  <c r="O75" i="9" a="1"/>
  <c r="O75" i="9" s="1"/>
  <c r="AJ75" i="9" s="1"/>
  <c r="J75" i="9"/>
  <c r="AE75" i="9" s="1"/>
  <c r="Q75" i="9"/>
  <c r="W75" i="9"/>
  <c r="AR75" i="9" s="1"/>
  <c r="K75" i="9"/>
  <c r="AF75" i="9" s="1"/>
  <c r="K76" i="9"/>
  <c r="AF76" i="9" s="1"/>
  <c r="V76" i="9"/>
  <c r="AQ76" i="9" s="1"/>
  <c r="I76" i="9"/>
  <c r="AD76" i="9" s="1"/>
  <c r="P76" i="9"/>
  <c r="AK76" i="9" s="1"/>
  <c r="W76" i="9"/>
  <c r="AR76" i="9" s="1"/>
  <c r="U76" i="9"/>
  <c r="AP76" i="9" s="1"/>
  <c r="J76" i="9"/>
  <c r="AE76" i="9" s="1"/>
  <c r="O76" i="9" a="1"/>
  <c r="O76" i="9" s="1"/>
  <c r="AJ76" i="9" s="1"/>
  <c r="Q76" i="9"/>
  <c r="V77" i="9"/>
  <c r="AQ77" i="9" s="1"/>
  <c r="J77" i="9"/>
  <c r="AE77" i="9" s="1"/>
  <c r="W77" i="9"/>
  <c r="AR77" i="9" s="1"/>
  <c r="Q77" i="9"/>
  <c r="K77" i="9"/>
  <c r="AF77" i="9" s="1"/>
  <c r="O77" i="9" a="1"/>
  <c r="O77" i="9" s="1"/>
  <c r="AJ77" i="9" s="1"/>
  <c r="I77" i="9"/>
  <c r="AD77" i="9" s="1"/>
  <c r="P77" i="9"/>
  <c r="AK77" i="9" s="1"/>
  <c r="U77" i="9"/>
  <c r="AP77" i="9" s="1"/>
  <c r="Q78" i="9"/>
  <c r="K78" i="9"/>
  <c r="AF78" i="9" s="1"/>
  <c r="I78" i="9"/>
  <c r="AD78" i="9" s="1"/>
  <c r="O78" i="9" a="1"/>
  <c r="O78" i="9" s="1"/>
  <c r="AJ78" i="9" s="1"/>
  <c r="V78" i="9"/>
  <c r="AQ78" i="9" s="1"/>
  <c r="J78" i="9"/>
  <c r="AE78" i="9" s="1"/>
  <c r="P78" i="9"/>
  <c r="AK78" i="9" s="1"/>
  <c r="W78" i="9"/>
  <c r="AR78" i="9" s="1"/>
  <c r="U78" i="9"/>
  <c r="AP78" i="9" s="1"/>
  <c r="J79" i="9"/>
  <c r="AE79" i="9" s="1"/>
  <c r="W79" i="9"/>
  <c r="AR79" i="9" s="1"/>
  <c r="Q79" i="9"/>
  <c r="I79" i="9"/>
  <c r="AD79" i="9" s="1"/>
  <c r="V79" i="9"/>
  <c r="AQ79" i="9" s="1"/>
  <c r="O79" i="9" a="1"/>
  <c r="O79" i="9" s="1"/>
  <c r="AJ79" i="9" s="1"/>
  <c r="P79" i="9"/>
  <c r="AK79" i="9" s="1"/>
  <c r="K79" i="9"/>
  <c r="AF79" i="9" s="1"/>
  <c r="U79" i="9"/>
  <c r="AP79" i="9" s="1"/>
  <c r="V80" i="9"/>
  <c r="AQ80" i="9" s="1"/>
  <c r="O80" i="9" a="1"/>
  <c r="O80" i="9" s="1"/>
  <c r="AJ80" i="9" s="1"/>
  <c r="P80" i="9"/>
  <c r="AK80" i="9" s="1"/>
  <c r="J80" i="9"/>
  <c r="AE80" i="9" s="1"/>
  <c r="W80" i="9"/>
  <c r="AR80" i="9" s="1"/>
  <c r="Q80" i="9"/>
  <c r="K80" i="9"/>
  <c r="AF80" i="9" s="1"/>
  <c r="I80" i="9"/>
  <c r="AD80" i="9" s="1"/>
  <c r="U80" i="9"/>
  <c r="AP80" i="9" s="1"/>
  <c r="P81" i="9"/>
  <c r="AK81" i="9" s="1"/>
  <c r="V81" i="9"/>
  <c r="AQ81" i="9" s="1"/>
  <c r="J81" i="9"/>
  <c r="AE81" i="9" s="1"/>
  <c r="Q81" i="9"/>
  <c r="K81" i="9"/>
  <c r="AF81" i="9" s="1"/>
  <c r="O81" i="9" a="1"/>
  <c r="O81" i="9" s="1"/>
  <c r="AJ81" i="9" s="1"/>
  <c r="I81" i="9"/>
  <c r="AD81" i="9" s="1"/>
  <c r="W81" i="9"/>
  <c r="AR81" i="9" s="1"/>
  <c r="U81" i="9"/>
  <c r="AP81" i="9" s="1"/>
  <c r="I82" i="9"/>
  <c r="AD82" i="9" s="1"/>
  <c r="P82" i="9"/>
  <c r="AK82" i="9" s="1"/>
  <c r="K82" i="9"/>
  <c r="AF82" i="9" s="1"/>
  <c r="Q82" i="9"/>
  <c r="O82" i="9" a="1"/>
  <c r="O82" i="9" s="1"/>
  <c r="AJ82" i="9" s="1"/>
  <c r="J82" i="9"/>
  <c r="AE82" i="9" s="1"/>
  <c r="V82" i="9"/>
  <c r="AQ82" i="9" s="1"/>
  <c r="W82" i="9"/>
  <c r="AR82" i="9" s="1"/>
  <c r="U82" i="9"/>
  <c r="AP82" i="9" s="1"/>
  <c r="K83" i="9"/>
  <c r="AF83" i="9" s="1"/>
  <c r="P83" i="9"/>
  <c r="AK83" i="9" s="1"/>
  <c r="Q83" i="9"/>
  <c r="I83" i="9"/>
  <c r="AD83" i="9" s="1"/>
  <c r="J83" i="9"/>
  <c r="AE83" i="9" s="1"/>
  <c r="O83" i="9" a="1"/>
  <c r="O83" i="9" s="1"/>
  <c r="AJ83" i="9" s="1"/>
  <c r="V83" i="9"/>
  <c r="AQ83" i="9" s="1"/>
  <c r="W83" i="9"/>
  <c r="AR83" i="9" s="1"/>
  <c r="U83" i="9"/>
  <c r="AP83" i="9" s="1"/>
  <c r="W84" i="9"/>
  <c r="AR84" i="9" s="1"/>
  <c r="K84" i="9"/>
  <c r="AF84" i="9" s="1"/>
  <c r="I84" i="9"/>
  <c r="AD84" i="9" s="1"/>
  <c r="O84" i="9" a="1"/>
  <c r="O84" i="9" s="1"/>
  <c r="AJ84" i="9" s="1"/>
  <c r="Q84" i="9"/>
  <c r="J84" i="9"/>
  <c r="AE84" i="9" s="1"/>
  <c r="P84" i="9"/>
  <c r="AK84" i="9" s="1"/>
  <c r="V84" i="9"/>
  <c r="AQ84" i="9" s="1"/>
  <c r="U84" i="9"/>
  <c r="AP84" i="9" s="1"/>
  <c r="I85" i="9"/>
  <c r="AD85" i="9" s="1"/>
  <c r="U85" i="9"/>
  <c r="AP85" i="9" s="1"/>
  <c r="W85" i="9"/>
  <c r="AR85" i="9" s="1"/>
  <c r="J85" i="9"/>
  <c r="AE85" i="9" s="1"/>
  <c r="P85" i="9"/>
  <c r="AK85" i="9" s="1"/>
  <c r="Q85" i="9"/>
  <c r="O85" i="9" a="1"/>
  <c r="O85" i="9" s="1"/>
  <c r="AJ85" i="9" s="1"/>
  <c r="K85" i="9"/>
  <c r="AF85" i="9" s="1"/>
  <c r="V85" i="9"/>
  <c r="AQ85" i="9" s="1"/>
  <c r="U86" i="9"/>
  <c r="AP86" i="9" s="1"/>
  <c r="W86" i="9"/>
  <c r="AR86" i="9" s="1"/>
  <c r="I86" i="9"/>
  <c r="AD86" i="9" s="1"/>
  <c r="J86" i="9"/>
  <c r="AE86" i="9" s="1"/>
  <c r="P86" i="9"/>
  <c r="AK86" i="9" s="1"/>
  <c r="O86" i="9" a="1"/>
  <c r="O86" i="9" s="1"/>
  <c r="AJ86" i="9" s="1"/>
  <c r="R86" i="9"/>
  <c r="AM86" i="9" s="1"/>
  <c r="Q86" i="9"/>
  <c r="K86" i="9"/>
  <c r="AF86" i="9" s="1"/>
  <c r="V86" i="9"/>
  <c r="AQ86" i="9" s="1"/>
  <c r="W87" i="9"/>
  <c r="AR87" i="9" s="1"/>
  <c r="P87" i="9"/>
  <c r="AK87" i="9" s="1"/>
  <c r="K87" i="9"/>
  <c r="AF87" i="9" s="1"/>
  <c r="V87" i="9"/>
  <c r="AQ87" i="9" s="1"/>
  <c r="Q87" i="9"/>
  <c r="O87" i="9" a="1"/>
  <c r="O87" i="9" s="1"/>
  <c r="AJ87" i="9" s="1"/>
  <c r="I87" i="9"/>
  <c r="AD87" i="9" s="1"/>
  <c r="J87" i="9"/>
  <c r="AE87" i="9" s="1"/>
  <c r="U87" i="9"/>
  <c r="AP87" i="9" s="1"/>
  <c r="K88" i="9"/>
  <c r="AF88" i="9" s="1"/>
  <c r="V88" i="9"/>
  <c r="AQ88" i="9" s="1"/>
  <c r="I88" i="9"/>
  <c r="AD88" i="9" s="1"/>
  <c r="P88" i="9"/>
  <c r="AK88" i="9" s="1"/>
  <c r="W88" i="9"/>
  <c r="AR88" i="9" s="1"/>
  <c r="Q88" i="9"/>
  <c r="J88" i="9"/>
  <c r="AE88" i="9" s="1"/>
  <c r="O88" i="9" a="1"/>
  <c r="O88" i="9" s="1"/>
  <c r="AJ88" i="9" s="1"/>
  <c r="U88" i="9"/>
  <c r="AP88" i="9" s="1"/>
  <c r="O89" i="9" a="1"/>
  <c r="O89" i="9" s="1"/>
  <c r="AJ89" i="9" s="1"/>
  <c r="V89" i="9"/>
  <c r="AQ89" i="9" s="1"/>
  <c r="I89" i="9"/>
  <c r="AD89" i="9" s="1"/>
  <c r="Q89" i="9"/>
  <c r="P89" i="9"/>
  <c r="AK89" i="9" s="1"/>
  <c r="J89" i="9"/>
  <c r="AE89" i="9" s="1"/>
  <c r="W89" i="9"/>
  <c r="AR89" i="9" s="1"/>
  <c r="K89" i="9"/>
  <c r="AF89" i="9" s="1"/>
  <c r="U89" i="9"/>
  <c r="AP89" i="9" s="1"/>
  <c r="I90" i="9"/>
  <c r="AD90" i="9" s="1"/>
  <c r="V90" i="9"/>
  <c r="AQ90" i="9" s="1"/>
  <c r="J90" i="9"/>
  <c r="AE90" i="9" s="1"/>
  <c r="W90" i="9"/>
  <c r="AR90" i="9" s="1"/>
  <c r="P90" i="9"/>
  <c r="AK90" i="9" s="1"/>
  <c r="K90" i="9"/>
  <c r="AF90" i="9" s="1"/>
  <c r="O90" i="9" a="1"/>
  <c r="O90" i="9" s="1"/>
  <c r="AJ90" i="9" s="1"/>
  <c r="Q90" i="9"/>
  <c r="U90" i="9"/>
  <c r="AP90" i="9" s="1"/>
  <c r="P91" i="9"/>
  <c r="AK91" i="9" s="1"/>
  <c r="Q91" i="9"/>
  <c r="J91" i="9"/>
  <c r="AE91" i="9" s="1"/>
  <c r="K91" i="9"/>
  <c r="AF91" i="9" s="1"/>
  <c r="V91" i="9"/>
  <c r="AQ91" i="9" s="1"/>
  <c r="I91" i="9"/>
  <c r="AD91" i="9" s="1"/>
  <c r="O91" i="9" a="1"/>
  <c r="O91" i="9" s="1"/>
  <c r="AJ91" i="9" s="1"/>
  <c r="U91" i="9"/>
  <c r="AP91" i="9" s="1"/>
  <c r="W91" i="9"/>
  <c r="AR91" i="9" s="1"/>
  <c r="W92" i="9"/>
  <c r="AR92" i="9" s="1"/>
  <c r="I92" i="9"/>
  <c r="AD92" i="9" s="1"/>
  <c r="J92" i="9"/>
  <c r="AE92" i="9" s="1"/>
  <c r="P92" i="9"/>
  <c r="AK92" i="9" s="1"/>
  <c r="V92" i="9"/>
  <c r="AQ92" i="9" s="1"/>
  <c r="K92" i="9"/>
  <c r="AF92" i="9" s="1"/>
  <c r="R92" i="9"/>
  <c r="AM92" i="9" s="1"/>
  <c r="O92" i="9" a="1"/>
  <c r="O92" i="9" s="1"/>
  <c r="AJ92" i="9" s="1"/>
  <c r="U92" i="9"/>
  <c r="AP92" i="9" s="1"/>
  <c r="Q92" i="9"/>
  <c r="J93" i="9"/>
  <c r="AE93" i="9" s="1"/>
  <c r="V93" i="9"/>
  <c r="AQ93" i="9" s="1"/>
  <c r="Q93" i="9"/>
  <c r="O93" i="9" a="1"/>
  <c r="O93" i="9" s="1"/>
  <c r="AJ93" i="9" s="1"/>
  <c r="K93" i="9"/>
  <c r="AF93" i="9" s="1"/>
  <c r="W93" i="9"/>
  <c r="AR93" i="9" s="1"/>
  <c r="I93" i="9"/>
  <c r="AD93" i="9" s="1"/>
  <c r="P93" i="9"/>
  <c r="AK93" i="9" s="1"/>
  <c r="U93" i="9"/>
  <c r="AP93" i="9" s="1"/>
  <c r="Q94" i="9"/>
  <c r="J94" i="9"/>
  <c r="AE94" i="9" s="1"/>
  <c r="I94" i="9"/>
  <c r="AD94" i="9" s="1"/>
  <c r="O94" i="9" a="1"/>
  <c r="O94" i="9" s="1"/>
  <c r="AJ94" i="9" s="1"/>
  <c r="V94" i="9"/>
  <c r="AQ94" i="9" s="1"/>
  <c r="K94" i="9"/>
  <c r="AF94" i="9" s="1"/>
  <c r="W94" i="9"/>
  <c r="AR94" i="9" s="1"/>
  <c r="P94" i="9"/>
  <c r="AK94" i="9" s="1"/>
  <c r="U94" i="9"/>
  <c r="AP94" i="9" s="1"/>
  <c r="I95" i="9"/>
  <c r="AD95" i="9" s="1"/>
  <c r="Q95" i="9"/>
  <c r="J95" i="9"/>
  <c r="AE95" i="9" s="1"/>
  <c r="O95" i="9" a="1"/>
  <c r="O95" i="9" s="1"/>
  <c r="AJ95" i="9" s="1"/>
  <c r="V95" i="9"/>
  <c r="AQ95" i="9" s="1"/>
  <c r="W95" i="9"/>
  <c r="AR95" i="9" s="1"/>
  <c r="K95" i="9"/>
  <c r="AF95" i="9" s="1"/>
  <c r="U95" i="9"/>
  <c r="AP95" i="9" s="1"/>
  <c r="P95" i="9"/>
  <c r="AK95" i="9" s="1"/>
  <c r="K96" i="9"/>
  <c r="AF96" i="9" s="1"/>
  <c r="V96" i="9"/>
  <c r="AQ96" i="9" s="1"/>
  <c r="W96" i="9"/>
  <c r="AR96" i="9" s="1"/>
  <c r="P96" i="9"/>
  <c r="AK96" i="9" s="1"/>
  <c r="O96" i="9" a="1"/>
  <c r="O96" i="9" s="1"/>
  <c r="AJ96" i="9" s="1"/>
  <c r="U96" i="9"/>
  <c r="AP96" i="9" s="1"/>
  <c r="I96" i="9"/>
  <c r="AD96" i="9" s="1"/>
  <c r="Q96" i="9"/>
  <c r="J96" i="9"/>
  <c r="AE96" i="9" s="1"/>
  <c r="I97" i="9"/>
  <c r="AD97" i="9" s="1"/>
  <c r="W97" i="9"/>
  <c r="AR97" i="9" s="1"/>
  <c r="P97" i="9"/>
  <c r="AK97" i="9" s="1"/>
  <c r="U97" i="9"/>
  <c r="AP97" i="9" s="1"/>
  <c r="Q97" i="9"/>
  <c r="V97" i="9"/>
  <c r="AQ97" i="9" s="1"/>
  <c r="J97" i="9"/>
  <c r="AE97" i="9" s="1"/>
  <c r="K97" i="9"/>
  <c r="AF97" i="9" s="1"/>
  <c r="O97" i="9" a="1"/>
  <c r="O97" i="9" s="1"/>
  <c r="AJ97" i="9" s="1"/>
  <c r="O98" i="9" a="1"/>
  <c r="O98" i="9" s="1"/>
  <c r="AJ98" i="9" s="1"/>
  <c r="U98" i="9"/>
  <c r="AP98" i="9" s="1"/>
  <c r="J98" i="9"/>
  <c r="AE98" i="9" s="1"/>
  <c r="Q98" i="9"/>
  <c r="K98" i="9"/>
  <c r="AF98" i="9" s="1"/>
  <c r="P98" i="9"/>
  <c r="AK98" i="9" s="1"/>
  <c r="I98" i="9"/>
  <c r="AD98" i="9" s="1"/>
  <c r="V98" i="9"/>
  <c r="AQ98" i="9" s="1"/>
  <c r="W98" i="9"/>
  <c r="AR98" i="9" s="1"/>
  <c r="Q99" i="9"/>
  <c r="J99" i="9"/>
  <c r="AE99" i="9" s="1"/>
  <c r="K99" i="9"/>
  <c r="AF99" i="9" s="1"/>
  <c r="P99" i="9"/>
  <c r="AK99" i="9" s="1"/>
  <c r="O99" i="9" a="1"/>
  <c r="O99" i="9" s="1"/>
  <c r="AJ99" i="9" s="1"/>
  <c r="I99" i="9"/>
  <c r="AD99" i="9" s="1"/>
  <c r="U99" i="9"/>
  <c r="AP99" i="9" s="1"/>
  <c r="V99" i="9"/>
  <c r="AQ99" i="9" s="1"/>
  <c r="W99" i="9"/>
  <c r="AR99" i="9" s="1"/>
  <c r="K100" i="9"/>
  <c r="AF100" i="9" s="1"/>
  <c r="J100" i="9"/>
  <c r="AE100" i="9" s="1"/>
  <c r="P100" i="9"/>
  <c r="AK100" i="9" s="1"/>
  <c r="V100" i="9"/>
  <c r="AQ100" i="9" s="1"/>
  <c r="Q100" i="9"/>
  <c r="O100" i="9" a="1"/>
  <c r="O100" i="9" s="1"/>
  <c r="AJ100" i="9" s="1"/>
  <c r="W100" i="9"/>
  <c r="AR100" i="9" s="1"/>
  <c r="U100" i="9"/>
  <c r="AP100" i="9" s="1"/>
  <c r="I100" i="9"/>
  <c r="AD100" i="9" s="1"/>
  <c r="K101" i="9"/>
  <c r="AF101" i="9" s="1"/>
  <c r="Q101" i="9"/>
  <c r="W101" i="9"/>
  <c r="AR101" i="9" s="1"/>
  <c r="U101" i="9"/>
  <c r="AP101" i="9" s="1"/>
  <c r="I101" i="9"/>
  <c r="AD101" i="9" s="1"/>
  <c r="P101" i="9"/>
  <c r="AK101" i="9" s="1"/>
  <c r="V101" i="9"/>
  <c r="AQ101" i="9" s="1"/>
  <c r="O101" i="9" a="1"/>
  <c r="O101" i="9" s="1"/>
  <c r="AJ101" i="9" s="1"/>
  <c r="J101" i="9"/>
  <c r="AE101" i="9" s="1"/>
  <c r="I102" i="9"/>
  <c r="AD102" i="9" s="1"/>
  <c r="V102" i="9"/>
  <c r="AQ102" i="9" s="1"/>
  <c r="O102" i="9" a="1"/>
  <c r="O102" i="9" s="1"/>
  <c r="AJ102" i="9" s="1"/>
  <c r="P102" i="9"/>
  <c r="AK102" i="9" s="1"/>
  <c r="Q102" i="9"/>
  <c r="J102" i="9"/>
  <c r="AE102" i="9" s="1"/>
  <c r="W102" i="9"/>
  <c r="AR102" i="9" s="1"/>
  <c r="U102" i="9"/>
  <c r="AP102" i="9" s="1"/>
  <c r="K102" i="9"/>
  <c r="AF102" i="9" s="1"/>
  <c r="P103" i="9"/>
  <c r="AK103" i="9" s="1"/>
  <c r="V103" i="9"/>
  <c r="AQ103" i="9" s="1"/>
  <c r="R103" i="9"/>
  <c r="AM103" i="9" s="1"/>
  <c r="W103" i="9"/>
  <c r="AR103" i="9" s="1"/>
  <c r="I103" i="9"/>
  <c r="AD103" i="9" s="1"/>
  <c r="U103" i="9"/>
  <c r="AP103" i="9" s="1"/>
  <c r="O103" i="9" a="1"/>
  <c r="O103" i="9" s="1"/>
  <c r="AJ103" i="9" s="1"/>
  <c r="Q103" i="9"/>
  <c r="K103" i="9"/>
  <c r="AF103" i="9" s="1"/>
  <c r="J103" i="9"/>
  <c r="AE103" i="9" s="1"/>
  <c r="I104" i="9"/>
  <c r="AD104" i="9" s="1"/>
  <c r="V104" i="9"/>
  <c r="AQ104" i="9" s="1"/>
  <c r="K104" i="9"/>
  <c r="AF104" i="9" s="1"/>
  <c r="O104" i="9" a="1"/>
  <c r="O104" i="9" s="1"/>
  <c r="AJ104" i="9" s="1"/>
  <c r="U104" i="9"/>
  <c r="AP104" i="9" s="1"/>
  <c r="Q104" i="9"/>
  <c r="W104" i="9"/>
  <c r="AR104" i="9" s="1"/>
  <c r="J104" i="9"/>
  <c r="AE104" i="9" s="1"/>
  <c r="P104" i="9"/>
  <c r="AK104" i="9" s="1"/>
  <c r="Q105" i="9"/>
  <c r="P105" i="9"/>
  <c r="AK105" i="9" s="1"/>
  <c r="V105" i="9"/>
  <c r="AQ105" i="9" s="1"/>
  <c r="W105" i="9"/>
  <c r="AR105" i="9" s="1"/>
  <c r="I105" i="9"/>
  <c r="AD105" i="9" s="1"/>
  <c r="O105" i="9" a="1"/>
  <c r="O105" i="9" s="1"/>
  <c r="AJ105" i="9" s="1"/>
  <c r="K105" i="9"/>
  <c r="AF105" i="9" s="1"/>
  <c r="U105" i="9"/>
  <c r="AP105" i="9" s="1"/>
  <c r="J105" i="9"/>
  <c r="AE105" i="9" s="1"/>
  <c r="J106" i="9"/>
  <c r="AE106" i="9" s="1"/>
  <c r="P106" i="9"/>
  <c r="AK106" i="9" s="1"/>
  <c r="V106" i="9"/>
  <c r="AQ106" i="9" s="1"/>
  <c r="W106" i="9"/>
  <c r="AR106" i="9" s="1"/>
  <c r="O106" i="9" a="1"/>
  <c r="O106" i="9" s="1"/>
  <c r="AJ106" i="9" s="1"/>
  <c r="K106" i="9"/>
  <c r="AF106" i="9" s="1"/>
  <c r="U106" i="9"/>
  <c r="AP106" i="9" s="1"/>
  <c r="I106" i="9"/>
  <c r="AD106" i="9" s="1"/>
  <c r="Q106" i="9"/>
  <c r="U107" i="9"/>
  <c r="AP107" i="9" s="1"/>
  <c r="W107" i="9"/>
  <c r="AR107" i="9" s="1"/>
  <c r="J107" i="9"/>
  <c r="AE107" i="9" s="1"/>
  <c r="P107" i="9"/>
  <c r="AK107" i="9" s="1"/>
  <c r="O107" i="9" a="1"/>
  <c r="O107" i="9" s="1"/>
  <c r="AJ107" i="9" s="1"/>
  <c r="V107" i="9"/>
  <c r="AQ107" i="9" s="1"/>
  <c r="K107" i="9"/>
  <c r="AF107" i="9" s="1"/>
  <c r="I107" i="9"/>
  <c r="AD107" i="9" s="1"/>
  <c r="Q107" i="9"/>
  <c r="I108" i="9"/>
  <c r="AD108" i="9" s="1"/>
  <c r="J108" i="9"/>
  <c r="AE108" i="9" s="1"/>
  <c r="P108" i="9"/>
  <c r="AK108" i="9" s="1"/>
  <c r="K108" i="9"/>
  <c r="AF108" i="9" s="1"/>
  <c r="Q108" i="9"/>
  <c r="U108" i="9"/>
  <c r="AP108" i="9" s="1"/>
  <c r="W108" i="9"/>
  <c r="AR108" i="9" s="1"/>
  <c r="V108" i="9"/>
  <c r="AQ108" i="9" s="1"/>
  <c r="O108" i="9" a="1"/>
  <c r="O108" i="9" s="1"/>
  <c r="AJ108" i="9" s="1"/>
  <c r="P109" i="9"/>
  <c r="AK109" i="9" s="1"/>
  <c r="U109" i="9"/>
  <c r="AP109" i="9" s="1"/>
  <c r="V109" i="9"/>
  <c r="AQ109" i="9" s="1"/>
  <c r="I109" i="9"/>
  <c r="AD109" i="9" s="1"/>
  <c r="W109" i="9"/>
  <c r="AR109" i="9" s="1"/>
  <c r="Q109" i="9"/>
  <c r="R109" i="9"/>
  <c r="AM109" i="9" s="1"/>
  <c r="J109" i="9"/>
  <c r="AE109" i="9" s="1"/>
  <c r="K109" i="9"/>
  <c r="AF109" i="9" s="1"/>
  <c r="O109" i="9" a="1"/>
  <c r="O109" i="9" s="1"/>
  <c r="AJ109" i="9" s="1"/>
  <c r="P110" i="9"/>
  <c r="AK110" i="9" s="1"/>
  <c r="K110" i="9"/>
  <c r="AF110" i="9" s="1"/>
  <c r="U110" i="9"/>
  <c r="AP110" i="9" s="1"/>
  <c r="V110" i="9"/>
  <c r="AQ110" i="9" s="1"/>
  <c r="W110" i="9"/>
  <c r="AR110" i="9" s="1"/>
  <c r="J110" i="9"/>
  <c r="AE110" i="9" s="1"/>
  <c r="Q110" i="9"/>
  <c r="O110" i="9" a="1"/>
  <c r="O110" i="9" s="1"/>
  <c r="AJ110" i="9" s="1"/>
  <c r="I110" i="9"/>
  <c r="AD110" i="9" s="1"/>
  <c r="K111" i="9"/>
  <c r="AF111" i="9" s="1"/>
  <c r="Q111" i="9"/>
  <c r="I111" i="9"/>
  <c r="AD111" i="9" s="1"/>
  <c r="W111" i="9"/>
  <c r="AR111" i="9" s="1"/>
  <c r="P111" i="9"/>
  <c r="AK111" i="9" s="1"/>
  <c r="O111" i="9" a="1"/>
  <c r="O111" i="9" s="1"/>
  <c r="AJ111" i="9" s="1"/>
  <c r="V111" i="9"/>
  <c r="AQ111" i="9" s="1"/>
  <c r="J111" i="9"/>
  <c r="AE111" i="9" s="1"/>
  <c r="U111" i="9"/>
  <c r="AP111" i="9" s="1"/>
  <c r="K112" i="9"/>
  <c r="AF112" i="9" s="1"/>
  <c r="W112" i="9"/>
  <c r="AR112" i="9" s="1"/>
  <c r="Q112" i="9"/>
  <c r="I112" i="9"/>
  <c r="AD112" i="9" s="1"/>
  <c r="U112" i="9"/>
  <c r="AP112" i="9" s="1"/>
  <c r="V112" i="9"/>
  <c r="AQ112" i="9" s="1"/>
  <c r="J112" i="9"/>
  <c r="AE112" i="9" s="1"/>
  <c r="P112" i="9"/>
  <c r="AK112" i="9" s="1"/>
  <c r="O112" i="9" a="1"/>
  <c r="O112" i="9" s="1"/>
  <c r="AJ112" i="9" s="1"/>
  <c r="W113" i="9"/>
  <c r="AR113" i="9" s="1"/>
  <c r="Q113" i="9"/>
  <c r="I113" i="9"/>
  <c r="AD113" i="9" s="1"/>
  <c r="U113" i="9"/>
  <c r="AP113" i="9" s="1"/>
  <c r="J113" i="9"/>
  <c r="AE113" i="9" s="1"/>
  <c r="V113" i="9"/>
  <c r="AQ113" i="9" s="1"/>
  <c r="K113" i="9"/>
  <c r="AF113" i="9" s="1"/>
  <c r="P113" i="9"/>
  <c r="AK113" i="9" s="1"/>
  <c r="O113" i="9" a="1"/>
  <c r="O113" i="9" s="1"/>
  <c r="AJ113" i="9" s="1"/>
  <c r="Q114" i="9"/>
  <c r="K114" i="9"/>
  <c r="AF114" i="9" s="1"/>
  <c r="U114" i="9"/>
  <c r="AP114" i="9" s="1"/>
  <c r="I114" i="9"/>
  <c r="AD114" i="9" s="1"/>
  <c r="J114" i="9"/>
  <c r="AE114" i="9" s="1"/>
  <c r="V114" i="9"/>
  <c r="AQ114" i="9" s="1"/>
  <c r="O114" i="9" a="1"/>
  <c r="O114" i="9" s="1"/>
  <c r="AJ114" i="9" s="1"/>
  <c r="P114" i="9"/>
  <c r="AK114" i="9" s="1"/>
  <c r="W114" i="9"/>
  <c r="AR114" i="9" s="1"/>
  <c r="Q115" i="9"/>
  <c r="I115" i="9"/>
  <c r="AD115" i="9" s="1"/>
  <c r="U115" i="9"/>
  <c r="AP115" i="9" s="1"/>
  <c r="K115" i="9"/>
  <c r="AF115" i="9" s="1"/>
  <c r="P115" i="9"/>
  <c r="AK115" i="9" s="1"/>
  <c r="O115" i="9" a="1"/>
  <c r="O115" i="9" s="1"/>
  <c r="AJ115" i="9" s="1"/>
  <c r="W115" i="9"/>
  <c r="AR115" i="9" s="1"/>
  <c r="J115" i="9"/>
  <c r="AE115" i="9" s="1"/>
  <c r="V115" i="9"/>
  <c r="AQ115" i="9" s="1"/>
  <c r="O116" i="9" a="1"/>
  <c r="O116" i="9" s="1"/>
  <c r="AJ116" i="9" s="1"/>
  <c r="I116" i="9"/>
  <c r="AD116" i="9" s="1"/>
  <c r="Q116" i="9"/>
  <c r="V116" i="9"/>
  <c r="AQ116" i="9" s="1"/>
  <c r="U116" i="9"/>
  <c r="AP116" i="9" s="1"/>
  <c r="P116" i="9"/>
  <c r="AK116" i="9" s="1"/>
  <c r="K116" i="9"/>
  <c r="AF116" i="9" s="1"/>
  <c r="W116" i="9"/>
  <c r="AR116" i="9" s="1"/>
  <c r="J116" i="9"/>
  <c r="AE116" i="9" s="1"/>
  <c r="U117" i="9"/>
  <c r="AP117" i="9" s="1"/>
  <c r="Q117" i="9"/>
  <c r="V117" i="9"/>
  <c r="AQ117" i="9" s="1"/>
  <c r="W117" i="9"/>
  <c r="AR117" i="9" s="1"/>
  <c r="I117" i="9"/>
  <c r="AD117" i="9" s="1"/>
  <c r="K117" i="9"/>
  <c r="AF117" i="9" s="1"/>
  <c r="O117" i="9" a="1"/>
  <c r="O117" i="9" s="1"/>
  <c r="AJ117" i="9" s="1"/>
  <c r="J117" i="9"/>
  <c r="AE117" i="9" s="1"/>
  <c r="P117" i="9"/>
  <c r="AK117" i="9" s="1"/>
  <c r="Q118" i="9"/>
  <c r="U118" i="9"/>
  <c r="AP118" i="9" s="1"/>
  <c r="J118" i="9"/>
  <c r="AE118" i="9" s="1"/>
  <c r="O118" i="9" a="1"/>
  <c r="O118" i="9" s="1"/>
  <c r="AJ118" i="9" s="1"/>
  <c r="V118" i="9"/>
  <c r="AQ118" i="9" s="1"/>
  <c r="I118" i="9"/>
  <c r="AD118" i="9" s="1"/>
  <c r="W118" i="9"/>
  <c r="AR118" i="9" s="1"/>
  <c r="P118" i="9"/>
  <c r="AK118" i="9" s="1"/>
  <c r="K118" i="9"/>
  <c r="AF118" i="9" s="1"/>
  <c r="U119" i="9"/>
  <c r="AP119" i="9" s="1"/>
  <c r="K119" i="9"/>
  <c r="AF119" i="9" s="1"/>
  <c r="W119" i="9"/>
  <c r="AR119" i="9" s="1"/>
  <c r="J119" i="9"/>
  <c r="AE119" i="9" s="1"/>
  <c r="V119" i="9"/>
  <c r="AQ119" i="9" s="1"/>
  <c r="I119" i="9"/>
  <c r="AD119" i="9" s="1"/>
  <c r="Q119" i="9"/>
  <c r="P119" i="9"/>
  <c r="AK119" i="9" s="1"/>
  <c r="O119" i="9" a="1"/>
  <c r="O119" i="9" s="1"/>
  <c r="AJ119" i="9" s="1"/>
  <c r="J120" i="9"/>
  <c r="AE120" i="9" s="1"/>
  <c r="U120" i="9"/>
  <c r="AP120" i="9" s="1"/>
  <c r="K120" i="9"/>
  <c r="AF120" i="9" s="1"/>
  <c r="O120" i="9" a="1"/>
  <c r="O120" i="9" s="1"/>
  <c r="AJ120" i="9" s="1"/>
  <c r="W120" i="9"/>
  <c r="AR120" i="9" s="1"/>
  <c r="V120" i="9"/>
  <c r="AQ120" i="9" s="1"/>
  <c r="P120" i="9"/>
  <c r="AK120" i="9" s="1"/>
  <c r="I120" i="9"/>
  <c r="AD120" i="9" s="1"/>
  <c r="Q120" i="9"/>
  <c r="U121" i="9"/>
  <c r="AP121" i="9" s="1"/>
  <c r="J121" i="9"/>
  <c r="AE121" i="9" s="1"/>
  <c r="I121" i="9"/>
  <c r="AD121" i="9" s="1"/>
  <c r="P121" i="9"/>
  <c r="AK121" i="9" s="1"/>
  <c r="W121" i="9"/>
  <c r="AR121" i="9" s="1"/>
  <c r="Q121" i="9"/>
  <c r="K121" i="9"/>
  <c r="AF121" i="9" s="1"/>
  <c r="O121" i="9" a="1"/>
  <c r="O121" i="9" s="1"/>
  <c r="AJ121" i="9" s="1"/>
  <c r="V121" i="9"/>
  <c r="AQ121" i="9" s="1"/>
  <c r="J122" i="9"/>
  <c r="AE122" i="9" s="1"/>
  <c r="Q122" i="9"/>
  <c r="I122" i="9"/>
  <c r="AD122" i="9" s="1"/>
  <c r="O122" i="9" a="1"/>
  <c r="O122" i="9" s="1"/>
  <c r="AJ122" i="9" s="1"/>
  <c r="K122" i="9"/>
  <c r="AF122" i="9" s="1"/>
  <c r="U122" i="9"/>
  <c r="AP122" i="9" s="1"/>
  <c r="P122" i="9"/>
  <c r="AK122" i="9" s="1"/>
  <c r="W122" i="9"/>
  <c r="AR122" i="9" s="1"/>
  <c r="V122" i="9"/>
  <c r="AQ122" i="9" s="1"/>
  <c r="J123" i="9"/>
  <c r="AE123" i="9" s="1"/>
  <c r="Q123" i="9"/>
  <c r="O123" i="9" a="1"/>
  <c r="O123" i="9" s="1"/>
  <c r="AJ123" i="9" s="1"/>
  <c r="K123" i="9"/>
  <c r="AF123" i="9" s="1"/>
  <c r="I123" i="9"/>
  <c r="AD123" i="9" s="1"/>
  <c r="W123" i="9"/>
  <c r="AR123" i="9" s="1"/>
  <c r="P123" i="9"/>
  <c r="AK123" i="9" s="1"/>
  <c r="U123" i="9"/>
  <c r="AP123" i="9" s="1"/>
  <c r="V123" i="9"/>
  <c r="AQ123" i="9" s="1"/>
  <c r="V124" i="9"/>
  <c r="AQ124" i="9" s="1"/>
  <c r="J124" i="9"/>
  <c r="AE124" i="9" s="1"/>
  <c r="O124" i="9" a="1"/>
  <c r="O124" i="9" s="1"/>
  <c r="AJ124" i="9" s="1"/>
  <c r="I124" i="9"/>
  <c r="AD124" i="9" s="1"/>
  <c r="Q124" i="9"/>
  <c r="W124" i="9"/>
  <c r="AR124" i="9" s="1"/>
  <c r="U124" i="9"/>
  <c r="AP124" i="9" s="1"/>
  <c r="P124" i="9"/>
  <c r="AK124" i="9" s="1"/>
  <c r="K124" i="9"/>
  <c r="AF124" i="9" s="1"/>
  <c r="Q125" i="9"/>
  <c r="K125" i="9"/>
  <c r="AF125" i="9" s="1"/>
  <c r="I125" i="9"/>
  <c r="AD125" i="9" s="1"/>
  <c r="O125" i="9" a="1"/>
  <c r="O125" i="9" s="1"/>
  <c r="AJ125" i="9" s="1"/>
  <c r="J125" i="9"/>
  <c r="AE125" i="9" s="1"/>
  <c r="V125" i="9"/>
  <c r="AQ125" i="9" s="1"/>
  <c r="U125" i="9"/>
  <c r="AP125" i="9" s="1"/>
  <c r="P125" i="9"/>
  <c r="AK125" i="9" s="1"/>
  <c r="W125" i="9"/>
  <c r="AR125" i="9" s="1"/>
  <c r="I126" i="9"/>
  <c r="AD126" i="9" s="1"/>
  <c r="Q126" i="9"/>
  <c r="J126" i="9"/>
  <c r="AE126" i="9" s="1"/>
  <c r="P126" i="9"/>
  <c r="AK126" i="9" s="1"/>
  <c r="K126" i="9"/>
  <c r="AF126" i="9" s="1"/>
  <c r="O126" i="9" a="1"/>
  <c r="O126" i="9" s="1"/>
  <c r="AJ126" i="9" s="1"/>
  <c r="U126" i="9"/>
  <c r="AP126" i="9" s="1"/>
  <c r="V126" i="9"/>
  <c r="AQ126" i="9" s="1"/>
  <c r="W126" i="9"/>
  <c r="AR126" i="9" s="1"/>
  <c r="V127" i="9"/>
  <c r="AQ127" i="9" s="1"/>
  <c r="P127" i="9"/>
  <c r="AK127" i="9" s="1"/>
  <c r="J127" i="9"/>
  <c r="AE127" i="9" s="1"/>
  <c r="O127" i="9" a="1"/>
  <c r="O127" i="9" s="1"/>
  <c r="AJ127" i="9" s="1"/>
  <c r="U127" i="9"/>
  <c r="AP127" i="9" s="1"/>
  <c r="W127" i="9"/>
  <c r="AR127" i="9" s="1"/>
  <c r="K127" i="9"/>
  <c r="AF127" i="9" s="1"/>
  <c r="Q127" i="9"/>
  <c r="I127" i="9"/>
  <c r="AD127" i="9" s="1"/>
  <c r="P128" i="9"/>
  <c r="AK128" i="9" s="1"/>
  <c r="J128" i="9"/>
  <c r="AE128" i="9" s="1"/>
  <c r="V128" i="9"/>
  <c r="AQ128" i="9" s="1"/>
  <c r="W128" i="9"/>
  <c r="AR128" i="9" s="1"/>
  <c r="U128" i="9"/>
  <c r="AP128" i="9" s="1"/>
  <c r="O128" i="9" a="1"/>
  <c r="O128" i="9" s="1"/>
  <c r="AJ128" i="9" s="1"/>
  <c r="K128" i="9"/>
  <c r="AF128" i="9" s="1"/>
  <c r="Q128" i="9"/>
  <c r="I128" i="9"/>
  <c r="AD128" i="9" s="1"/>
  <c r="P129" i="9"/>
  <c r="AK129" i="9" s="1"/>
  <c r="J129" i="9"/>
  <c r="AE129" i="9" s="1"/>
  <c r="V129" i="9"/>
  <c r="AQ129" i="9" s="1"/>
  <c r="W129" i="9"/>
  <c r="AR129" i="9" s="1"/>
  <c r="Q129" i="9"/>
  <c r="U129" i="9"/>
  <c r="AP129" i="9" s="1"/>
  <c r="O129" i="9" a="1"/>
  <c r="O129" i="9" s="1"/>
  <c r="AJ129" i="9" s="1"/>
  <c r="K129" i="9"/>
  <c r="AF129" i="9" s="1"/>
  <c r="I129" i="9"/>
  <c r="AD129" i="9" s="1"/>
  <c r="Q130" i="9"/>
  <c r="U130" i="9"/>
  <c r="AP130" i="9" s="1"/>
  <c r="W130" i="9"/>
  <c r="AR130" i="9" s="1"/>
  <c r="V130" i="9"/>
  <c r="AQ130" i="9" s="1"/>
  <c r="O130" i="9" a="1"/>
  <c r="O130" i="9" s="1"/>
  <c r="AJ130" i="9" s="1"/>
  <c r="K130" i="9"/>
  <c r="AF130" i="9" s="1"/>
  <c r="I130" i="9"/>
  <c r="AD130" i="9" s="1"/>
  <c r="J130" i="9"/>
  <c r="AE130" i="9" s="1"/>
  <c r="P130" i="9"/>
  <c r="AK130" i="9" s="1"/>
  <c r="O131" i="9" a="1"/>
  <c r="O131" i="9" s="1"/>
  <c r="AJ131" i="9" s="1"/>
  <c r="K131" i="9"/>
  <c r="AF131" i="9" s="1"/>
  <c r="V131" i="9"/>
  <c r="AQ131" i="9" s="1"/>
  <c r="U131" i="9"/>
  <c r="AP131" i="9" s="1"/>
  <c r="W131" i="9"/>
  <c r="AR131" i="9" s="1"/>
  <c r="Q131" i="9"/>
  <c r="H131" i="9"/>
  <c r="AC131" i="9" s="1"/>
  <c r="J131" i="9"/>
  <c r="AE131" i="9" s="1"/>
  <c r="P131" i="9"/>
  <c r="AK131" i="9" s="1"/>
  <c r="I131" i="9"/>
  <c r="AD131" i="9" s="1"/>
  <c r="K132" i="9"/>
  <c r="AF132" i="9" s="1"/>
  <c r="J132" i="9"/>
  <c r="AE132" i="9" s="1"/>
  <c r="P132" i="9"/>
  <c r="AK132" i="9" s="1"/>
  <c r="V132" i="9"/>
  <c r="AQ132" i="9" s="1"/>
  <c r="O132" i="9" a="1"/>
  <c r="O132" i="9" s="1"/>
  <c r="AJ132" i="9" s="1"/>
  <c r="I132" i="9"/>
  <c r="AD132" i="9" s="1"/>
  <c r="Q132" i="9"/>
  <c r="U132" i="9"/>
  <c r="AP132" i="9" s="1"/>
  <c r="H132" i="9"/>
  <c r="AC132" i="9" s="1"/>
  <c r="W132" i="9"/>
  <c r="AR132" i="9" s="1"/>
  <c r="O133" i="9" a="1"/>
  <c r="O133" i="9" s="1"/>
  <c r="AJ133" i="9" s="1"/>
  <c r="H133" i="9"/>
  <c r="AC133" i="9" s="1"/>
  <c r="U133" i="9"/>
  <c r="AP133" i="9" s="1"/>
  <c r="P133" i="9"/>
  <c r="AK133" i="9" s="1"/>
  <c r="J133" i="9"/>
  <c r="AE133" i="9" s="1"/>
  <c r="K133" i="9"/>
  <c r="AF133" i="9" s="1"/>
  <c r="W133" i="9"/>
  <c r="AR133" i="9" s="1"/>
  <c r="I133" i="9"/>
  <c r="AD133" i="9" s="1"/>
  <c r="V133" i="9"/>
  <c r="AQ133" i="9" s="1"/>
  <c r="Q133" i="9"/>
  <c r="V134" i="9"/>
  <c r="AQ134" i="9" s="1"/>
  <c r="P134" i="9"/>
  <c r="AK134" i="9" s="1"/>
  <c r="J134" i="9"/>
  <c r="AE134" i="9" s="1"/>
  <c r="W134" i="9"/>
  <c r="AR134" i="9" s="1"/>
  <c r="H134" i="9"/>
  <c r="AC134" i="9" s="1"/>
  <c r="U134" i="9"/>
  <c r="AP134" i="9" s="1"/>
  <c r="I134" i="9"/>
  <c r="AD134" i="9" s="1"/>
  <c r="O134" i="9" a="1"/>
  <c r="O134" i="9" s="1"/>
  <c r="AJ134" i="9" s="1"/>
  <c r="K134" i="9"/>
  <c r="AF134" i="9" s="1"/>
  <c r="Q134" i="9"/>
  <c r="P135" i="9"/>
  <c r="AK135" i="9" s="1"/>
  <c r="W135" i="9"/>
  <c r="AR135" i="9" s="1"/>
  <c r="J135" i="9"/>
  <c r="AE135" i="9" s="1"/>
  <c r="K135" i="9"/>
  <c r="AF135" i="9" s="1"/>
  <c r="H135" i="9"/>
  <c r="AC135" i="9" s="1"/>
  <c r="O135" i="9" a="1"/>
  <c r="O135" i="9" s="1"/>
  <c r="AJ135" i="9" s="1"/>
  <c r="V135" i="9"/>
  <c r="AQ135" i="9" s="1"/>
  <c r="Q135" i="9"/>
  <c r="U135" i="9"/>
  <c r="AP135" i="9" s="1"/>
  <c r="I135" i="9"/>
  <c r="AD135" i="9" s="1"/>
  <c r="J136" i="9"/>
  <c r="AE136" i="9" s="1"/>
  <c r="W136" i="9"/>
  <c r="AR136" i="9" s="1"/>
  <c r="H136" i="9"/>
  <c r="AC136" i="9" s="1"/>
  <c r="O136" i="9" a="1"/>
  <c r="O136" i="9" s="1"/>
  <c r="AJ136" i="9" s="1"/>
  <c r="V136" i="9"/>
  <c r="AQ136" i="9" s="1"/>
  <c r="Q136" i="9"/>
  <c r="U136" i="9"/>
  <c r="AP136" i="9" s="1"/>
  <c r="I136" i="9"/>
  <c r="AD136" i="9" s="1"/>
  <c r="K136" i="9"/>
  <c r="AF136" i="9" s="1"/>
  <c r="P136" i="9"/>
  <c r="AK136" i="9" s="1"/>
  <c r="J137" i="9"/>
  <c r="AE137" i="9" s="1"/>
  <c r="W137" i="9"/>
  <c r="AR137" i="9" s="1"/>
  <c r="V137" i="9"/>
  <c r="AQ137" i="9" s="1"/>
  <c r="Q137" i="9"/>
  <c r="T137" i="9"/>
  <c r="AO137" i="9" s="1"/>
  <c r="I137" i="9"/>
  <c r="AD137" i="9" s="1"/>
  <c r="O137" i="9" a="1"/>
  <c r="O137" i="9" s="1"/>
  <c r="AJ137" i="9" s="1"/>
  <c r="U137" i="9"/>
  <c r="AP137" i="9" s="1"/>
  <c r="H137" i="9"/>
  <c r="AC137" i="9" s="1"/>
  <c r="K137" i="9"/>
  <c r="AF137" i="9" s="1"/>
  <c r="P137" i="9"/>
  <c r="AK137" i="9" s="1"/>
  <c r="H138" i="9"/>
  <c r="AC138" i="9" s="1"/>
  <c r="Q138" i="9"/>
  <c r="O138" i="9" a="1"/>
  <c r="O138" i="9" s="1"/>
  <c r="AJ138" i="9" s="1"/>
  <c r="K138" i="9"/>
  <c r="AF138" i="9" s="1"/>
  <c r="U138" i="9"/>
  <c r="AP138" i="9" s="1"/>
  <c r="I138" i="9"/>
  <c r="AD138" i="9" s="1"/>
  <c r="T138" i="9"/>
  <c r="AO138" i="9" s="1"/>
  <c r="W138" i="9"/>
  <c r="AR138" i="9" s="1"/>
  <c r="V138" i="9"/>
  <c r="AQ138" i="9" s="1"/>
  <c r="P138" i="9"/>
  <c r="AK138" i="9" s="1"/>
  <c r="J138" i="9"/>
  <c r="AE138" i="9" s="1"/>
  <c r="O139" i="9" a="1"/>
  <c r="O139" i="9" s="1"/>
  <c r="AJ139" i="9" s="1"/>
  <c r="K139" i="9"/>
  <c r="AF139" i="9" s="1"/>
  <c r="Q139" i="9"/>
  <c r="W139" i="9"/>
  <c r="AR139" i="9" s="1"/>
  <c r="V139" i="9"/>
  <c r="AQ139" i="9" s="1"/>
  <c r="J139" i="9"/>
  <c r="AE139" i="9" s="1"/>
  <c r="T139" i="9"/>
  <c r="AO139" i="9" s="1"/>
  <c r="I139" i="9"/>
  <c r="AD139" i="9" s="1"/>
  <c r="P139" i="9"/>
  <c r="AK139" i="9" s="1"/>
  <c r="U139" i="9"/>
  <c r="AP139" i="9" s="1"/>
  <c r="H139" i="9"/>
  <c r="AC139" i="9" s="1"/>
  <c r="O140" i="9" a="1"/>
  <c r="O140" i="9" s="1"/>
  <c r="AJ140" i="9" s="1"/>
  <c r="K140" i="9"/>
  <c r="AF140" i="9" s="1"/>
  <c r="W140" i="9"/>
  <c r="AR140" i="9" s="1"/>
  <c r="T140" i="9"/>
  <c r="AO140" i="9" s="1"/>
  <c r="V140" i="9"/>
  <c r="AQ140" i="9" s="1"/>
  <c r="Q140" i="9"/>
  <c r="I140" i="9"/>
  <c r="AD140" i="9" s="1"/>
  <c r="U140" i="9"/>
  <c r="AP140" i="9" s="1"/>
  <c r="P140" i="9"/>
  <c r="AK140" i="9" s="1"/>
  <c r="H140" i="9"/>
  <c r="AC140" i="9" s="1"/>
  <c r="J140" i="9"/>
  <c r="AE140" i="9" s="1"/>
  <c r="T141" i="9"/>
  <c r="AO141" i="9" s="1"/>
  <c r="H141" i="9"/>
  <c r="AC141" i="9" s="1"/>
  <c r="J141" i="9"/>
  <c r="AE141" i="9" s="1"/>
  <c r="W141" i="9"/>
  <c r="AR141" i="9" s="1"/>
  <c r="P141" i="9"/>
  <c r="AK141" i="9" s="1"/>
  <c r="K141" i="9"/>
  <c r="AF141" i="9" s="1"/>
  <c r="O141" i="9" a="1"/>
  <c r="O141" i="9" s="1"/>
  <c r="AJ141" i="9" s="1"/>
  <c r="Q141" i="9"/>
  <c r="I141" i="9"/>
  <c r="AD141" i="9" s="1"/>
  <c r="U141" i="9"/>
  <c r="AP141" i="9" s="1"/>
  <c r="V141" i="9"/>
  <c r="AQ141" i="9" s="1"/>
  <c r="I142" i="9"/>
  <c r="AD142" i="9" s="1"/>
  <c r="W142" i="9"/>
  <c r="AR142" i="9" s="1"/>
  <c r="O142" i="9" a="1"/>
  <c r="O142" i="9" s="1"/>
  <c r="AJ142" i="9" s="1"/>
  <c r="P142" i="9"/>
  <c r="AK142" i="9" s="1"/>
  <c r="K142" i="9"/>
  <c r="AF142" i="9" s="1"/>
  <c r="H142" i="9"/>
  <c r="AC142" i="9" s="1"/>
  <c r="T142" i="9"/>
  <c r="AO142" i="9" s="1"/>
  <c r="J142" i="9"/>
  <c r="AE142" i="9" s="1"/>
  <c r="V142" i="9"/>
  <c r="AQ142" i="9" s="1"/>
  <c r="U142" i="9"/>
  <c r="AP142" i="9" s="1"/>
  <c r="Q142" i="9"/>
  <c r="W143" i="9"/>
  <c r="AR143" i="9" s="1"/>
  <c r="O143" i="9" a="1"/>
  <c r="O143" i="9" s="1"/>
  <c r="AJ143" i="9" s="1"/>
  <c r="I143" i="9"/>
  <c r="AD143" i="9" s="1"/>
  <c r="J143" i="9"/>
  <c r="AE143" i="9" s="1"/>
  <c r="U143" i="9"/>
  <c r="AP143" i="9" s="1"/>
  <c r="K143" i="9"/>
  <c r="AF143" i="9" s="1"/>
  <c r="V143" i="9"/>
  <c r="AQ143" i="9" s="1"/>
  <c r="P143" i="9"/>
  <c r="AK143" i="9" s="1"/>
  <c r="H143" i="9"/>
  <c r="AC143" i="9" s="1"/>
  <c r="Q143" i="9"/>
  <c r="T143" i="9"/>
  <c r="AO143" i="9" s="1"/>
  <c r="I144" i="9"/>
  <c r="AD144" i="9" s="1"/>
  <c r="H144" i="9"/>
  <c r="AC144" i="9" s="1"/>
  <c r="V144" i="9"/>
  <c r="AQ144" i="9" s="1"/>
  <c r="Q144" i="9"/>
  <c r="K144" i="9"/>
  <c r="AF144" i="9" s="1"/>
  <c r="U144" i="9"/>
  <c r="AP144" i="9" s="1"/>
  <c r="P144" i="9"/>
  <c r="AK144" i="9" s="1"/>
  <c r="J144" i="9"/>
  <c r="AE144" i="9" s="1"/>
  <c r="O144" i="9" a="1"/>
  <c r="O144" i="9" s="1"/>
  <c r="AJ144" i="9" s="1"/>
  <c r="W144" i="9"/>
  <c r="AR144" i="9" s="1"/>
  <c r="T144" i="9"/>
  <c r="AO144" i="9" s="1"/>
  <c r="U145" i="9"/>
  <c r="AP145" i="9" s="1"/>
  <c r="P145" i="9"/>
  <c r="AK145" i="9" s="1"/>
  <c r="V145" i="9"/>
  <c r="AQ145" i="9" s="1"/>
  <c r="W145" i="9"/>
  <c r="AR145" i="9" s="1"/>
  <c r="J145" i="9"/>
  <c r="AE145" i="9" s="1"/>
  <c r="O145" i="9" a="1"/>
  <c r="O145" i="9" s="1"/>
  <c r="AJ145" i="9" s="1"/>
  <c r="H145" i="9"/>
  <c r="AC145" i="9" s="1"/>
  <c r="K145" i="9"/>
  <c r="AF145" i="9" s="1"/>
  <c r="I145" i="9"/>
  <c r="AD145" i="9" s="1"/>
  <c r="Q145" i="9"/>
  <c r="T145" i="9"/>
  <c r="AO145" i="9" s="1"/>
  <c r="J146" i="9"/>
  <c r="AE146" i="9" s="1"/>
  <c r="U146" i="9"/>
  <c r="AP146" i="9" s="1"/>
  <c r="W146" i="9"/>
  <c r="AR146" i="9" s="1"/>
  <c r="V146" i="9"/>
  <c r="AQ146" i="9" s="1"/>
  <c r="H146" i="9"/>
  <c r="AC146" i="9" s="1"/>
  <c r="P146" i="9"/>
  <c r="AK146" i="9" s="1"/>
  <c r="I146" i="9"/>
  <c r="AD146" i="9" s="1"/>
  <c r="O146" i="9" a="1"/>
  <c r="O146" i="9" s="1"/>
  <c r="AJ146" i="9" s="1"/>
  <c r="K146" i="9"/>
  <c r="AF146" i="9" s="1"/>
  <c r="T146" i="9"/>
  <c r="AO146" i="9" s="1"/>
  <c r="Q146" i="9"/>
  <c r="I147" i="9"/>
  <c r="AD147" i="9" s="1"/>
  <c r="O147" i="9" a="1"/>
  <c r="O147" i="9" s="1"/>
  <c r="AJ147" i="9" s="1"/>
  <c r="P147" i="9"/>
  <c r="AK147" i="9" s="1"/>
  <c r="Q147" i="9"/>
  <c r="W147" i="9"/>
  <c r="AR147" i="9" s="1"/>
  <c r="J147" i="9"/>
  <c r="AE147" i="9" s="1"/>
  <c r="H147" i="9"/>
  <c r="AC147" i="9" s="1"/>
  <c r="K147" i="9"/>
  <c r="AF147" i="9" s="1"/>
  <c r="V147" i="9"/>
  <c r="AQ147" i="9" s="1"/>
  <c r="T147" i="9"/>
  <c r="AO147" i="9" s="1"/>
  <c r="U147" i="9"/>
  <c r="AP147" i="9" s="1"/>
  <c r="U148" i="9"/>
  <c r="AP148" i="9" s="1"/>
  <c r="H148" i="9"/>
  <c r="AC148" i="9" s="1"/>
  <c r="W148" i="9"/>
  <c r="AR148" i="9" s="1"/>
  <c r="P148" i="9"/>
  <c r="AK148" i="9" s="1"/>
  <c r="T148" i="9"/>
  <c r="AO148" i="9" s="1"/>
  <c r="J148" i="9"/>
  <c r="AE148" i="9" s="1"/>
  <c r="O148" i="9" a="1"/>
  <c r="O148" i="9" s="1"/>
  <c r="AJ148" i="9" s="1"/>
  <c r="Q148" i="9"/>
  <c r="K148" i="9"/>
  <c r="AF148" i="9" s="1"/>
  <c r="I148" i="9"/>
  <c r="AD148" i="9" s="1"/>
  <c r="V148" i="9"/>
  <c r="AQ148" i="9" s="1"/>
  <c r="U149" i="9"/>
  <c r="AP149" i="9" s="1"/>
  <c r="O149" i="9" a="1"/>
  <c r="O149" i="9" s="1"/>
  <c r="AJ149" i="9" s="1"/>
  <c r="P149" i="9"/>
  <c r="AK149" i="9" s="1"/>
  <c r="V149" i="9"/>
  <c r="AQ149" i="9" s="1"/>
  <c r="I149" i="9"/>
  <c r="AD149" i="9" s="1"/>
  <c r="H149" i="9"/>
  <c r="AC149" i="9" s="1"/>
  <c r="J149" i="9"/>
  <c r="AE149" i="9" s="1"/>
  <c r="Q149" i="9"/>
  <c r="T149" i="9"/>
  <c r="AO149" i="9" s="1"/>
  <c r="W149" i="9"/>
  <c r="AR149" i="9" s="1"/>
  <c r="K149" i="9"/>
  <c r="AF149" i="9" s="1"/>
  <c r="I150" i="9"/>
  <c r="AD150" i="9" s="1"/>
  <c r="H150" i="9"/>
  <c r="AC150" i="9" s="1"/>
  <c r="O150" i="9" a="1"/>
  <c r="O150" i="9" s="1"/>
  <c r="AJ150" i="9" s="1"/>
  <c r="K150" i="9"/>
  <c r="AF150" i="9" s="1"/>
  <c r="V150" i="9"/>
  <c r="AQ150" i="9" s="1"/>
  <c r="T150" i="9"/>
  <c r="AO150" i="9" s="1"/>
  <c r="Q150" i="9"/>
  <c r="W150" i="9"/>
  <c r="AR150" i="9" s="1"/>
  <c r="J150" i="9"/>
  <c r="AE150" i="9" s="1"/>
  <c r="U150" i="9"/>
  <c r="AP150" i="9" s="1"/>
  <c r="P150" i="9"/>
  <c r="AK150" i="9" s="1"/>
  <c r="P151" i="9"/>
  <c r="AK151" i="9" s="1"/>
  <c r="T151" i="9"/>
  <c r="AO151" i="9" s="1"/>
  <c r="U151" i="9"/>
  <c r="AP151" i="9" s="1"/>
  <c r="H151" i="9"/>
  <c r="AC151" i="9" s="1"/>
  <c r="W151" i="9"/>
  <c r="AR151" i="9" s="1"/>
  <c r="I151" i="9"/>
  <c r="AD151" i="9" s="1"/>
  <c r="J151" i="9"/>
  <c r="AE151" i="9" s="1"/>
  <c r="K151" i="9"/>
  <c r="AF151" i="9" s="1"/>
  <c r="V151" i="9"/>
  <c r="AQ151" i="9" s="1"/>
  <c r="Q151" i="9"/>
  <c r="O151" i="9" a="1"/>
  <c r="O151" i="9" s="1"/>
  <c r="AJ151" i="9" s="1"/>
  <c r="V152" i="9"/>
  <c r="AQ152" i="9" s="1"/>
  <c r="J152" i="9"/>
  <c r="AE152" i="9" s="1"/>
  <c r="Q152" i="9"/>
  <c r="I152" i="9"/>
  <c r="AD152" i="9" s="1"/>
  <c r="U152" i="9"/>
  <c r="AP152" i="9" s="1"/>
  <c r="P152" i="9"/>
  <c r="AK152" i="9" s="1"/>
  <c r="O152" i="9" a="1"/>
  <c r="O152" i="9" s="1"/>
  <c r="AJ152" i="9" s="1"/>
  <c r="W152" i="9"/>
  <c r="AR152" i="9" s="1"/>
  <c r="K152" i="9"/>
  <c r="AF152" i="9" s="1"/>
  <c r="H152" i="9"/>
  <c r="AC152" i="9" s="1"/>
  <c r="T152" i="9"/>
  <c r="AO152" i="9" s="1"/>
  <c r="V153" i="9"/>
  <c r="AQ153" i="9" s="1"/>
  <c r="U153" i="9"/>
  <c r="AP153" i="9" s="1"/>
  <c r="I153" i="9"/>
  <c r="AD153" i="9" s="1"/>
  <c r="J153" i="9"/>
  <c r="AE153" i="9" s="1"/>
  <c r="Q153" i="9"/>
  <c r="W153" i="9"/>
  <c r="AR153" i="9" s="1"/>
  <c r="K153" i="9"/>
  <c r="AF153" i="9" s="1"/>
  <c r="O153" i="9" a="1"/>
  <c r="O153" i="9" s="1"/>
  <c r="AJ153" i="9" s="1"/>
  <c r="H153" i="9"/>
  <c r="AC153" i="9" s="1"/>
  <c r="P153" i="9"/>
  <c r="AK153" i="9" s="1"/>
  <c r="T153" i="9"/>
  <c r="AO153" i="9" s="1"/>
  <c r="O154" i="9" a="1"/>
  <c r="O154" i="9" s="1"/>
  <c r="AJ154" i="9" s="1"/>
  <c r="W154" i="9"/>
  <c r="AR154" i="9" s="1"/>
  <c r="I154" i="9"/>
  <c r="AD154" i="9" s="1"/>
  <c r="Q154" i="9"/>
  <c r="U154" i="9"/>
  <c r="AP154" i="9" s="1"/>
  <c r="T154" i="9"/>
  <c r="AO154" i="9" s="1"/>
  <c r="V154" i="9"/>
  <c r="AQ154" i="9" s="1"/>
  <c r="J154" i="9"/>
  <c r="AE154" i="9" s="1"/>
  <c r="P154" i="9"/>
  <c r="AK154" i="9" s="1"/>
  <c r="H154" i="9"/>
  <c r="AC154" i="9" s="1"/>
  <c r="K154" i="9"/>
  <c r="AF154" i="9" s="1"/>
  <c r="K155" i="9"/>
  <c r="AF155" i="9" s="1"/>
  <c r="V155" i="9"/>
  <c r="AQ155" i="9" s="1"/>
  <c r="U155" i="9"/>
  <c r="AP155" i="9" s="1"/>
  <c r="H155" i="9"/>
  <c r="AC155" i="9" s="1"/>
  <c r="T155" i="9"/>
  <c r="AO155" i="9" s="1"/>
  <c r="Q155" i="9"/>
  <c r="I155" i="9"/>
  <c r="AD155" i="9" s="1"/>
  <c r="W155" i="9"/>
  <c r="AR155" i="9" s="1"/>
  <c r="J155" i="9"/>
  <c r="AE155" i="9" s="1"/>
  <c r="P155" i="9"/>
  <c r="AK155" i="9" s="1"/>
  <c r="O155" i="9" a="1"/>
  <c r="O155" i="9" s="1"/>
  <c r="AJ155" i="9" s="1"/>
  <c r="O156" i="9" a="1"/>
  <c r="O156" i="9" s="1"/>
  <c r="AJ156" i="9" s="1"/>
  <c r="J156" i="9"/>
  <c r="AE156" i="9" s="1"/>
  <c r="T156" i="9"/>
  <c r="AO156" i="9" s="1"/>
  <c r="W156" i="9"/>
  <c r="AR156" i="9" s="1"/>
  <c r="H156" i="9"/>
  <c r="AC156" i="9" s="1"/>
  <c r="I156" i="9"/>
  <c r="AD156" i="9" s="1"/>
  <c r="Q156" i="9"/>
  <c r="V156" i="9"/>
  <c r="AQ156" i="9" s="1"/>
  <c r="P156" i="9"/>
  <c r="AK156" i="9" s="1"/>
  <c r="K156" i="9"/>
  <c r="AF156" i="9" s="1"/>
  <c r="U156" i="9"/>
  <c r="AP156" i="9" s="1"/>
  <c r="O157" i="9" a="1"/>
  <c r="O157" i="9" s="1"/>
  <c r="AJ157" i="9" s="1"/>
  <c r="H157" i="9"/>
  <c r="AC157" i="9" s="1"/>
  <c r="V157" i="9"/>
  <c r="AQ157" i="9" s="1"/>
  <c r="T157" i="9"/>
  <c r="AO157" i="9" s="1"/>
  <c r="W157" i="9"/>
  <c r="AR157" i="9" s="1"/>
  <c r="K157" i="9"/>
  <c r="AF157" i="9" s="1"/>
  <c r="I157" i="9"/>
  <c r="AD157" i="9" s="1"/>
  <c r="J157" i="9"/>
  <c r="AE157" i="9" s="1"/>
  <c r="P157" i="9"/>
  <c r="AK157" i="9" s="1"/>
  <c r="Q157" i="9"/>
  <c r="U157" i="9"/>
  <c r="AP157" i="9" s="1"/>
  <c r="O158" i="9" a="1"/>
  <c r="O158" i="9" s="1"/>
  <c r="AJ158" i="9" s="1"/>
  <c r="I158" i="9"/>
  <c r="AD158" i="9" s="1"/>
  <c r="T158" i="9"/>
  <c r="AO158" i="9" s="1"/>
  <c r="W158" i="9"/>
  <c r="AR158" i="9" s="1"/>
  <c r="Q158" i="9"/>
  <c r="K158" i="9"/>
  <c r="AF158" i="9" s="1"/>
  <c r="U158" i="9"/>
  <c r="AP158" i="9" s="1"/>
  <c r="J158" i="9"/>
  <c r="AE158" i="9" s="1"/>
  <c r="P158" i="9"/>
  <c r="AK158" i="9" s="1"/>
  <c r="V158" i="9"/>
  <c r="AQ158" i="9" s="1"/>
  <c r="H158" i="9"/>
  <c r="AC158" i="9" s="1"/>
  <c r="O159" i="9" a="1"/>
  <c r="O159" i="9" s="1"/>
  <c r="AJ159" i="9" s="1"/>
  <c r="J159" i="9"/>
  <c r="AE159" i="9" s="1"/>
  <c r="T159" i="9"/>
  <c r="AO159" i="9" s="1"/>
  <c r="I159" i="9"/>
  <c r="AD159" i="9" s="1"/>
  <c r="P159" i="9"/>
  <c r="AK159" i="9" s="1"/>
  <c r="Q159" i="9"/>
  <c r="U159" i="9"/>
  <c r="AP159" i="9" s="1"/>
  <c r="V159" i="9"/>
  <c r="AQ159" i="9" s="1"/>
  <c r="K159" i="9"/>
  <c r="AF159" i="9" s="1"/>
  <c r="W159" i="9"/>
  <c r="AR159" i="9" s="1"/>
  <c r="H159" i="9"/>
  <c r="AC159" i="9" s="1"/>
  <c r="Q160" i="9"/>
  <c r="V160" i="9"/>
  <c r="AQ160" i="9" s="1"/>
  <c r="U160" i="9"/>
  <c r="AP160" i="9" s="1"/>
  <c r="T160" i="9"/>
  <c r="AO160" i="9" s="1"/>
  <c r="O160" i="9" a="1"/>
  <c r="O160" i="9" s="1"/>
  <c r="AJ160" i="9" s="1"/>
  <c r="I160" i="9"/>
  <c r="AD160" i="9" s="1"/>
  <c r="K160" i="9"/>
  <c r="AF160" i="9" s="1"/>
  <c r="J160" i="9"/>
  <c r="AE160" i="9" s="1"/>
  <c r="P160" i="9"/>
  <c r="AK160" i="9" s="1"/>
  <c r="W160" i="9"/>
  <c r="AR160" i="9" s="1"/>
  <c r="H160" i="9"/>
  <c r="AC160" i="9" s="1"/>
  <c r="H161" i="9"/>
  <c r="AC161" i="9" s="1"/>
  <c r="Q161" i="9"/>
  <c r="T161" i="9"/>
  <c r="AO161" i="9" s="1"/>
  <c r="O161" i="9" a="1"/>
  <c r="O161" i="9" s="1"/>
  <c r="AJ161" i="9" s="1"/>
  <c r="I161" i="9"/>
  <c r="AD161" i="9" s="1"/>
  <c r="K161" i="9"/>
  <c r="AF161" i="9" s="1"/>
  <c r="P161" i="9"/>
  <c r="AK161" i="9" s="1"/>
  <c r="W161" i="9"/>
  <c r="AR161" i="9" s="1"/>
  <c r="U161" i="9"/>
  <c r="AP161" i="9" s="1"/>
  <c r="V161" i="9"/>
  <c r="AQ161" i="9" s="1"/>
  <c r="J161" i="9"/>
  <c r="AE161" i="9" s="1"/>
  <c r="I162" i="9"/>
  <c r="AD162" i="9" s="1"/>
  <c r="Q162" i="9"/>
  <c r="O162" i="9" a="1"/>
  <c r="O162" i="9" s="1"/>
  <c r="AJ162" i="9" s="1"/>
  <c r="U162" i="9"/>
  <c r="AP162" i="9" s="1"/>
  <c r="W162" i="9"/>
  <c r="AR162" i="9" s="1"/>
  <c r="H162" i="9"/>
  <c r="AC162" i="9" s="1"/>
  <c r="V162" i="9"/>
  <c r="AQ162" i="9" s="1"/>
  <c r="T162" i="9"/>
  <c r="AO162" i="9" s="1"/>
  <c r="K162" i="9"/>
  <c r="AF162" i="9" s="1"/>
  <c r="P162" i="9"/>
  <c r="AK162" i="9" s="1"/>
  <c r="J162" i="9"/>
  <c r="AE162" i="9" s="1"/>
  <c r="Q163" i="9"/>
  <c r="H163" i="9"/>
  <c r="AC163" i="9" s="1"/>
  <c r="W163" i="9"/>
  <c r="AR163" i="9" s="1"/>
  <c r="O163" i="9" a="1"/>
  <c r="O163" i="9" s="1"/>
  <c r="AJ163" i="9" s="1"/>
  <c r="I163" i="9"/>
  <c r="AD163" i="9" s="1"/>
  <c r="U163" i="9"/>
  <c r="AP163" i="9" s="1"/>
  <c r="K163" i="9"/>
  <c r="AF163" i="9" s="1"/>
  <c r="P163" i="9"/>
  <c r="AK163" i="9" s="1"/>
  <c r="T163" i="9"/>
  <c r="AO163" i="9" s="1"/>
  <c r="V163" i="9"/>
  <c r="AQ163" i="9" s="1"/>
  <c r="J163" i="9"/>
  <c r="AE163" i="9" s="1"/>
  <c r="K164" i="9"/>
  <c r="AF164" i="9" s="1"/>
  <c r="T164" i="9"/>
  <c r="AO164" i="9" s="1"/>
  <c r="J164" i="9"/>
  <c r="AE164" i="9" s="1"/>
  <c r="P164" i="9"/>
  <c r="AK164" i="9" s="1"/>
  <c r="W164" i="9"/>
  <c r="AR164" i="9" s="1"/>
  <c r="H164" i="9"/>
  <c r="AC164" i="9" s="1"/>
  <c r="V164" i="9"/>
  <c r="AQ164" i="9" s="1"/>
  <c r="U164" i="9"/>
  <c r="AP164" i="9" s="1"/>
  <c r="I164" i="9"/>
  <c r="AD164" i="9" s="1"/>
  <c r="O164" i="9" a="1"/>
  <c r="O164" i="9" s="1"/>
  <c r="AJ164" i="9" s="1"/>
  <c r="Q164" i="9"/>
  <c r="O165" i="9" a="1"/>
  <c r="O165" i="9" s="1"/>
  <c r="AJ165" i="9" s="1"/>
  <c r="K165" i="9"/>
  <c r="AF165" i="9" s="1"/>
  <c r="P165" i="9"/>
  <c r="AK165" i="9" s="1"/>
  <c r="W165" i="9"/>
  <c r="AR165" i="9" s="1"/>
  <c r="J165" i="9"/>
  <c r="AE165" i="9" s="1"/>
  <c r="H165" i="9"/>
  <c r="AC165" i="9" s="1"/>
  <c r="V165" i="9"/>
  <c r="AQ165" i="9" s="1"/>
  <c r="I165" i="9"/>
  <c r="AD165" i="9" s="1"/>
  <c r="U165" i="9"/>
  <c r="AP165" i="9" s="1"/>
  <c r="Q165" i="9"/>
  <c r="T165" i="9"/>
  <c r="AO165" i="9" s="1"/>
  <c r="H166" i="9"/>
  <c r="AC166" i="9" s="1"/>
  <c r="Q166" i="9"/>
  <c r="P166" i="9"/>
  <c r="AK166" i="9" s="1"/>
  <c r="T166" i="9"/>
  <c r="AO166" i="9" s="1"/>
  <c r="K166" i="9"/>
  <c r="AF166" i="9" s="1"/>
  <c r="W166" i="9"/>
  <c r="AR166" i="9" s="1"/>
  <c r="J166" i="9"/>
  <c r="AE166" i="9" s="1"/>
  <c r="U166" i="9"/>
  <c r="AP166" i="9" s="1"/>
  <c r="O166" i="9" a="1"/>
  <c r="O166" i="9" s="1"/>
  <c r="AJ166" i="9" s="1"/>
  <c r="I166" i="9"/>
  <c r="AD166" i="9" s="1"/>
  <c r="V166" i="9"/>
  <c r="AQ166" i="9" s="1"/>
  <c r="H167" i="9"/>
  <c r="AC167" i="9" s="1"/>
  <c r="I167" i="9"/>
  <c r="AD167" i="9" s="1"/>
  <c r="T167" i="9"/>
  <c r="AO167" i="9" s="1"/>
  <c r="K167" i="9"/>
  <c r="AF167" i="9" s="1"/>
  <c r="V167" i="9"/>
  <c r="AQ167" i="9" s="1"/>
  <c r="W167" i="9"/>
  <c r="AR167" i="9" s="1"/>
  <c r="J167" i="9"/>
  <c r="AE167" i="9" s="1"/>
  <c r="Q167" i="9"/>
  <c r="U167" i="9"/>
  <c r="AP167" i="9" s="1"/>
  <c r="O167" i="9" a="1"/>
  <c r="O167" i="9" s="1"/>
  <c r="AJ167" i="9" s="1"/>
  <c r="P167" i="9"/>
  <c r="AK167" i="9" s="1"/>
  <c r="H168" i="9"/>
  <c r="AC168" i="9" s="1"/>
  <c r="W168" i="9"/>
  <c r="AR168" i="9" s="1"/>
  <c r="U168" i="9"/>
  <c r="AP168" i="9" s="1"/>
  <c r="J168" i="9"/>
  <c r="AE168" i="9" s="1"/>
  <c r="O168" i="9" a="1"/>
  <c r="O168" i="9" s="1"/>
  <c r="AJ168" i="9" s="1"/>
  <c r="I168" i="9"/>
  <c r="AD168" i="9" s="1"/>
  <c r="Q168" i="9"/>
  <c r="T168" i="9"/>
  <c r="AO168" i="9" s="1"/>
  <c r="P168" i="9"/>
  <c r="AK168" i="9" s="1"/>
  <c r="V168" i="9"/>
  <c r="AQ168" i="9" s="1"/>
  <c r="K168" i="9"/>
  <c r="AF168" i="9" s="1"/>
  <c r="U169" i="9"/>
  <c r="AP169" i="9" s="1"/>
  <c r="J169" i="9"/>
  <c r="AE169" i="9" s="1"/>
  <c r="Q169" i="9"/>
  <c r="P169" i="9"/>
  <c r="AK169" i="9" s="1"/>
  <c r="I169" i="9"/>
  <c r="AD169" i="9" s="1"/>
  <c r="T169" i="9"/>
  <c r="AO169" i="9" s="1"/>
  <c r="K169" i="9"/>
  <c r="AF169" i="9" s="1"/>
  <c r="V169" i="9"/>
  <c r="AQ169" i="9" s="1"/>
  <c r="W169" i="9"/>
  <c r="AR169" i="9" s="1"/>
  <c r="H169" i="9"/>
  <c r="AC169" i="9" s="1"/>
  <c r="O169" i="9" a="1"/>
  <c r="O169" i="9" s="1"/>
  <c r="AJ169" i="9" s="1"/>
  <c r="Q170" i="9"/>
  <c r="T170" i="9"/>
  <c r="AO170" i="9" s="1"/>
  <c r="P170" i="9"/>
  <c r="AK170" i="9" s="1"/>
  <c r="U170" i="9"/>
  <c r="AP170" i="9" s="1"/>
  <c r="O170" i="9" a="1"/>
  <c r="O170" i="9" s="1"/>
  <c r="AJ170" i="9" s="1"/>
  <c r="K170" i="9"/>
  <c r="AF170" i="9" s="1"/>
  <c r="H170" i="9"/>
  <c r="AC170" i="9" s="1"/>
  <c r="W170" i="9"/>
  <c r="AR170" i="9" s="1"/>
  <c r="I170" i="9"/>
  <c r="AD170" i="9" s="1"/>
  <c r="J170" i="9"/>
  <c r="AE170" i="9" s="1"/>
  <c r="V170" i="9"/>
  <c r="AQ170" i="9" s="1"/>
  <c r="T171" i="9"/>
  <c r="AO171" i="9" s="1"/>
  <c r="O171" i="9" a="1"/>
  <c r="O171" i="9" s="1"/>
  <c r="AJ171" i="9" s="1"/>
  <c r="I171" i="9"/>
  <c r="AD171" i="9" s="1"/>
  <c r="K171" i="9"/>
  <c r="AF171" i="9" s="1"/>
  <c r="Q171" i="9"/>
  <c r="H171" i="9"/>
  <c r="AC171" i="9" s="1"/>
  <c r="J171" i="9"/>
  <c r="AE171" i="9" s="1"/>
  <c r="W171" i="9"/>
  <c r="AR171" i="9" s="1"/>
  <c r="V171" i="9"/>
  <c r="AQ171" i="9" s="1"/>
  <c r="P171" i="9"/>
  <c r="AK171" i="9" s="1"/>
  <c r="U171" i="9"/>
  <c r="AP171" i="9" s="1"/>
  <c r="P172" i="9"/>
  <c r="AK172" i="9" s="1"/>
  <c r="O172" i="9" a="1"/>
  <c r="O172" i="9" s="1"/>
  <c r="AJ172" i="9" s="1"/>
  <c r="Q172" i="9"/>
  <c r="I172" i="9"/>
  <c r="AD172" i="9" s="1"/>
  <c r="H172" i="9"/>
  <c r="AC172" i="9" s="1"/>
  <c r="J172" i="9"/>
  <c r="AE172" i="9" s="1"/>
  <c r="W172" i="9"/>
  <c r="AR172" i="9" s="1"/>
  <c r="K172" i="9"/>
  <c r="AF172" i="9" s="1"/>
  <c r="T172" i="9"/>
  <c r="AO172" i="9" s="1"/>
  <c r="V172" i="9"/>
  <c r="AQ172" i="9" s="1"/>
  <c r="U172" i="9"/>
  <c r="AP172" i="9" s="1"/>
  <c r="H173" i="9"/>
  <c r="AC173" i="9" s="1"/>
  <c r="K173" i="9"/>
  <c r="AF173" i="9" s="1"/>
  <c r="T173" i="9"/>
  <c r="AO173" i="9" s="1"/>
  <c r="Q173" i="9"/>
  <c r="I173" i="9"/>
  <c r="AD173" i="9" s="1"/>
  <c r="U173" i="9"/>
  <c r="AP173" i="9" s="1"/>
  <c r="O173" i="9" a="1"/>
  <c r="O173" i="9" s="1"/>
  <c r="AJ173" i="9" s="1"/>
  <c r="W173" i="9"/>
  <c r="AR173" i="9" s="1"/>
  <c r="J173" i="9"/>
  <c r="AE173" i="9" s="1"/>
  <c r="P173" i="9"/>
  <c r="AK173" i="9" s="1"/>
  <c r="V173" i="9"/>
  <c r="AQ173" i="9" s="1"/>
  <c r="H174" i="9"/>
  <c r="AC174" i="9" s="1"/>
  <c r="Q174" i="9"/>
  <c r="I174" i="9"/>
  <c r="AD174" i="9" s="1"/>
  <c r="P174" i="9"/>
  <c r="AK174" i="9" s="1"/>
  <c r="V174" i="9"/>
  <c r="AQ174" i="9" s="1"/>
  <c r="O174" i="9" a="1"/>
  <c r="O174" i="9" s="1"/>
  <c r="AJ174" i="9" s="1"/>
  <c r="K174" i="9"/>
  <c r="AF174" i="9" s="1"/>
  <c r="T174" i="9"/>
  <c r="AO174" i="9" s="1"/>
  <c r="J174" i="9"/>
  <c r="AE174" i="9" s="1"/>
  <c r="W174" i="9"/>
  <c r="AR174" i="9" s="1"/>
  <c r="U174" i="9"/>
  <c r="AP174" i="9" s="1"/>
  <c r="H175" i="9"/>
  <c r="AC175" i="9" s="1"/>
  <c r="O175" i="9" a="1"/>
  <c r="O175" i="9" s="1"/>
  <c r="AJ175" i="9" s="1"/>
  <c r="Q175" i="9"/>
  <c r="K175" i="9"/>
  <c r="AF175" i="9" s="1"/>
  <c r="P175" i="9"/>
  <c r="AK175" i="9" s="1"/>
  <c r="V175" i="9"/>
  <c r="AQ175" i="9" s="1"/>
  <c r="I175" i="9"/>
  <c r="AD175" i="9" s="1"/>
  <c r="T175" i="9"/>
  <c r="AO175" i="9" s="1"/>
  <c r="W175" i="9"/>
  <c r="AR175" i="9" s="1"/>
  <c r="U175" i="9"/>
  <c r="AP175" i="9" s="1"/>
  <c r="J175" i="9"/>
  <c r="AE175" i="9" s="1"/>
  <c r="V176" i="9"/>
  <c r="AQ176" i="9" s="1"/>
  <c r="T176" i="9"/>
  <c r="AO176" i="9" s="1"/>
  <c r="I176" i="9"/>
  <c r="AD176" i="9" s="1"/>
  <c r="K176" i="9"/>
  <c r="AF176" i="9" s="1"/>
  <c r="P176" i="9"/>
  <c r="AK176" i="9" s="1"/>
  <c r="W176" i="9"/>
  <c r="AR176" i="9" s="1"/>
  <c r="U176" i="9"/>
  <c r="AP176" i="9" s="1"/>
  <c r="H176" i="9"/>
  <c r="AC176" i="9" s="1"/>
  <c r="J176" i="9"/>
  <c r="AE176" i="9" s="1"/>
  <c r="O176" i="9" a="1"/>
  <c r="O176" i="9" s="1"/>
  <c r="AJ176" i="9" s="1"/>
  <c r="Q176" i="9"/>
  <c r="H177" i="9"/>
  <c r="AC177" i="9" s="1"/>
  <c r="W177" i="9"/>
  <c r="AR177" i="9" s="1"/>
  <c r="U177" i="9"/>
  <c r="AP177" i="9" s="1"/>
  <c r="K177" i="9"/>
  <c r="AF177" i="9" s="1"/>
  <c r="O177" i="9" a="1"/>
  <c r="O177" i="9" s="1"/>
  <c r="AJ177" i="9" s="1"/>
  <c r="P177" i="9"/>
  <c r="AK177" i="9" s="1"/>
  <c r="V177" i="9"/>
  <c r="AQ177" i="9" s="1"/>
  <c r="Q177" i="9"/>
  <c r="I177" i="9"/>
  <c r="AD177" i="9" s="1"/>
  <c r="J177" i="9"/>
  <c r="AE177" i="9" s="1"/>
  <c r="T177" i="9"/>
  <c r="AO177" i="9" s="1"/>
  <c r="H178" i="9"/>
  <c r="AC178" i="9" s="1"/>
  <c r="P178" i="9"/>
  <c r="AK178" i="9" s="1"/>
  <c r="U178" i="9"/>
  <c r="AP178" i="9" s="1"/>
  <c r="K178" i="9"/>
  <c r="AF178" i="9" s="1"/>
  <c r="T178" i="9"/>
  <c r="AO178" i="9" s="1"/>
  <c r="V178" i="9"/>
  <c r="AQ178" i="9" s="1"/>
  <c r="W178" i="9"/>
  <c r="AR178" i="9" s="1"/>
  <c r="J178" i="9"/>
  <c r="AE178" i="9" s="1"/>
  <c r="Q178" i="9"/>
  <c r="O178" i="9" a="1"/>
  <c r="O178" i="9" s="1"/>
  <c r="AJ178" i="9" s="1"/>
  <c r="I178" i="9"/>
  <c r="AD178" i="9" s="1"/>
  <c r="H179" i="9"/>
  <c r="AC179" i="9" s="1"/>
  <c r="J179" i="9"/>
  <c r="AE179" i="9" s="1"/>
  <c r="V179" i="9"/>
  <c r="AQ179" i="9" s="1"/>
  <c r="U179" i="9"/>
  <c r="AP179" i="9" s="1"/>
  <c r="Q179" i="9"/>
  <c r="K179" i="9"/>
  <c r="AF179" i="9" s="1"/>
  <c r="T179" i="9"/>
  <c r="AO179" i="9" s="1"/>
  <c r="I179" i="9"/>
  <c r="AD179" i="9" s="1"/>
  <c r="W179" i="9"/>
  <c r="AR179" i="9" s="1"/>
  <c r="P179" i="9"/>
  <c r="AK179" i="9" s="1"/>
  <c r="O179" i="9" a="1"/>
  <c r="O179" i="9" s="1"/>
  <c r="AJ179" i="9" s="1"/>
  <c r="H180" i="9"/>
  <c r="AC180" i="9" s="1"/>
  <c r="J180" i="9"/>
  <c r="AE180" i="9" s="1"/>
  <c r="V180" i="9"/>
  <c r="AQ180" i="9" s="1"/>
  <c r="U180" i="9"/>
  <c r="AP180" i="9" s="1"/>
  <c r="P180" i="9"/>
  <c r="AK180" i="9" s="1"/>
  <c r="Q180" i="9"/>
  <c r="O180" i="9" a="1"/>
  <c r="O180" i="9" s="1"/>
  <c r="AJ180" i="9" s="1"/>
  <c r="K180" i="9"/>
  <c r="AF180" i="9" s="1"/>
  <c r="I180" i="9"/>
  <c r="AD180" i="9" s="1"/>
  <c r="T180" i="9"/>
  <c r="AO180" i="9" s="1"/>
  <c r="W180" i="9"/>
  <c r="AR180" i="9" s="1"/>
  <c r="H181" i="9"/>
  <c r="AC181" i="9" s="1"/>
  <c r="V181" i="9"/>
  <c r="AQ181" i="9" s="1"/>
  <c r="U181" i="9"/>
  <c r="AP181" i="9" s="1"/>
  <c r="T181" i="9"/>
  <c r="AO181" i="9" s="1"/>
  <c r="W181" i="9"/>
  <c r="AR181" i="9" s="1"/>
  <c r="P181" i="9"/>
  <c r="AK181" i="9" s="1"/>
  <c r="Q181" i="9"/>
  <c r="O181" i="9" a="1"/>
  <c r="O181" i="9" s="1"/>
  <c r="AJ181" i="9" s="1"/>
  <c r="I181" i="9"/>
  <c r="AD181" i="9" s="1"/>
  <c r="J181" i="9"/>
  <c r="AE181" i="9" s="1"/>
  <c r="K181" i="9"/>
  <c r="AF181" i="9" s="1"/>
  <c r="H182" i="9"/>
  <c r="AC182" i="9" s="1"/>
  <c r="V182" i="9"/>
  <c r="AQ182" i="9" s="1"/>
  <c r="W182" i="9"/>
  <c r="AR182" i="9" s="1"/>
  <c r="P182" i="9"/>
  <c r="AK182" i="9" s="1"/>
  <c r="K182" i="9"/>
  <c r="AF182" i="9" s="1"/>
  <c r="T182" i="9"/>
  <c r="AO182" i="9" s="1"/>
  <c r="O182" i="9" a="1"/>
  <c r="O182" i="9" s="1"/>
  <c r="AJ182" i="9" s="1"/>
  <c r="J182" i="9"/>
  <c r="AE182" i="9" s="1"/>
  <c r="Q182" i="9"/>
  <c r="U182" i="9"/>
  <c r="AP182" i="9" s="1"/>
  <c r="I182" i="9"/>
  <c r="AD182" i="9" s="1"/>
  <c r="K183" i="9"/>
  <c r="AF183" i="9" s="1"/>
  <c r="W183" i="9"/>
  <c r="AR183" i="9" s="1"/>
  <c r="V183" i="9"/>
  <c r="AQ183" i="9" s="1"/>
  <c r="U183" i="9"/>
  <c r="AP183" i="9" s="1"/>
  <c r="J183" i="9"/>
  <c r="AE183" i="9" s="1"/>
  <c r="P183" i="9"/>
  <c r="AK183" i="9" s="1"/>
  <c r="T183" i="9"/>
  <c r="AO183" i="9" s="1"/>
  <c r="I183" i="9"/>
  <c r="AD183" i="9" s="1"/>
  <c r="O183" i="9" a="1"/>
  <c r="O183" i="9" s="1"/>
  <c r="AJ183" i="9" s="1"/>
  <c r="Q183" i="9"/>
  <c r="H183" i="9"/>
  <c r="AC183" i="9" s="1"/>
  <c r="V184" i="9"/>
  <c r="AQ184" i="9" s="1"/>
  <c r="W184" i="9"/>
  <c r="AR184" i="9" s="1"/>
  <c r="K184" i="9"/>
  <c r="AF184" i="9" s="1"/>
  <c r="P184" i="9"/>
  <c r="AK184" i="9" s="1"/>
  <c r="H184" i="9"/>
  <c r="AC184" i="9" s="1"/>
  <c r="I184" i="9"/>
  <c r="AD184" i="9" s="1"/>
  <c r="T184" i="9"/>
  <c r="AO184" i="9" s="1"/>
  <c r="J184" i="9"/>
  <c r="AE184" i="9" s="1"/>
  <c r="Q184" i="9"/>
  <c r="O184" i="9" a="1"/>
  <c r="O184" i="9" s="1"/>
  <c r="AJ184" i="9" s="1"/>
  <c r="U184" i="9"/>
  <c r="AP184" i="9" s="1"/>
  <c r="W185" i="9"/>
  <c r="AR185" i="9" s="1"/>
  <c r="P185" i="9"/>
  <c r="AK185" i="9" s="1"/>
  <c r="U185" i="9"/>
  <c r="AP185" i="9" s="1"/>
  <c r="V185" i="9"/>
  <c r="AQ185" i="9" s="1"/>
  <c r="K185" i="9"/>
  <c r="AF185" i="9" s="1"/>
  <c r="J185" i="9"/>
  <c r="AE185" i="9" s="1"/>
  <c r="T185" i="9"/>
  <c r="AO185" i="9" s="1"/>
  <c r="Q185" i="9"/>
  <c r="I185" i="9"/>
  <c r="AD185" i="9" s="1"/>
  <c r="H185" i="9"/>
  <c r="AC185" i="9" s="1"/>
  <c r="O185" i="9" a="1"/>
  <c r="O185" i="9" s="1"/>
  <c r="AJ185" i="9" s="1"/>
  <c r="O186" i="9" a="1"/>
  <c r="O186" i="9" s="1"/>
  <c r="AJ186" i="9" s="1"/>
  <c r="U186" i="9"/>
  <c r="AP186" i="9" s="1"/>
  <c r="I186" i="9"/>
  <c r="AD186" i="9" s="1"/>
  <c r="P186" i="9"/>
  <c r="AK186" i="9" s="1"/>
  <c r="H186" i="9"/>
  <c r="AC186" i="9" s="1"/>
  <c r="V186" i="9"/>
  <c r="AQ186" i="9" s="1"/>
  <c r="Q186" i="9"/>
  <c r="K186" i="9"/>
  <c r="AF186" i="9" s="1"/>
  <c r="W186" i="9"/>
  <c r="AR186" i="9" s="1"/>
  <c r="J186" i="9"/>
  <c r="AE186" i="9" s="1"/>
  <c r="T186" i="9"/>
  <c r="AO186" i="9" s="1"/>
  <c r="Q187" i="9"/>
  <c r="U187" i="9"/>
  <c r="AP187" i="9" s="1"/>
  <c r="W187" i="9"/>
  <c r="AR187" i="9" s="1"/>
  <c r="H187" i="9"/>
  <c r="AC187" i="9" s="1"/>
  <c r="J187" i="9"/>
  <c r="AE187" i="9" s="1"/>
  <c r="K187" i="9"/>
  <c r="AF187" i="9" s="1"/>
  <c r="T187" i="9"/>
  <c r="AO187" i="9" s="1"/>
  <c r="V187" i="9"/>
  <c r="AQ187" i="9" s="1"/>
  <c r="P187" i="9"/>
  <c r="AK187" i="9" s="1"/>
  <c r="O187" i="9" a="1"/>
  <c r="O187" i="9" s="1"/>
  <c r="AJ187" i="9" s="1"/>
  <c r="I187" i="9"/>
  <c r="AD187" i="9" s="1"/>
  <c r="V188" i="9"/>
  <c r="AQ188" i="9" s="1"/>
  <c r="Q188" i="9"/>
  <c r="H188" i="9"/>
  <c r="AC188" i="9" s="1"/>
  <c r="O188" i="9" a="1"/>
  <c r="O188" i="9" s="1"/>
  <c r="AJ188" i="9" s="1"/>
  <c r="I188" i="9"/>
  <c r="AD188" i="9" s="1"/>
  <c r="U188" i="9"/>
  <c r="AP188" i="9" s="1"/>
  <c r="P188" i="9"/>
  <c r="AK188" i="9" s="1"/>
  <c r="W188" i="9"/>
  <c r="AR188" i="9" s="1"/>
  <c r="K188" i="9"/>
  <c r="AF188" i="9" s="1"/>
  <c r="T188" i="9"/>
  <c r="AO188" i="9" s="1"/>
  <c r="J188" i="9"/>
  <c r="AE188" i="9" s="1"/>
  <c r="H189" i="9"/>
  <c r="AC189" i="9" s="1"/>
  <c r="O189" i="9" a="1"/>
  <c r="O189" i="9" s="1"/>
  <c r="AJ189" i="9" s="1"/>
  <c r="I189" i="9"/>
  <c r="AD189" i="9" s="1"/>
  <c r="T189" i="9"/>
  <c r="AO189" i="9" s="1"/>
  <c r="J189" i="9"/>
  <c r="AE189" i="9" s="1"/>
  <c r="P189" i="9"/>
  <c r="AK189" i="9" s="1"/>
  <c r="Q189" i="9"/>
  <c r="U189" i="9"/>
  <c r="AP189" i="9" s="1"/>
  <c r="K189" i="9"/>
  <c r="AF189" i="9" s="1"/>
  <c r="W189" i="9"/>
  <c r="AR189" i="9" s="1"/>
  <c r="V189" i="9"/>
  <c r="AQ189" i="9" s="1"/>
  <c r="K190" i="9"/>
  <c r="AF190" i="9" s="1"/>
  <c r="U190" i="9"/>
  <c r="AP190" i="9" s="1"/>
  <c r="H190" i="9"/>
  <c r="AC190" i="9" s="1"/>
  <c r="W190" i="9"/>
  <c r="AR190" i="9" s="1"/>
  <c r="Q190" i="9"/>
  <c r="I190" i="9"/>
  <c r="AD190" i="9" s="1"/>
  <c r="J190" i="9"/>
  <c r="AE190" i="9" s="1"/>
  <c r="P190" i="9"/>
  <c r="AK190" i="9" s="1"/>
  <c r="V190" i="9"/>
  <c r="AQ190" i="9" s="1"/>
  <c r="O190" i="9" a="1"/>
  <c r="O190" i="9" s="1"/>
  <c r="AJ190" i="9" s="1"/>
  <c r="T190" i="9"/>
  <c r="AO190" i="9" s="1"/>
  <c r="O191" i="9" a="1"/>
  <c r="O191" i="9" s="1"/>
  <c r="AJ191" i="9" s="1"/>
  <c r="Q191" i="9"/>
  <c r="P191" i="9"/>
  <c r="AK191" i="9" s="1"/>
  <c r="W191" i="9"/>
  <c r="AR191" i="9" s="1"/>
  <c r="I191" i="9"/>
  <c r="AD191" i="9" s="1"/>
  <c r="V191" i="9"/>
  <c r="AQ191" i="9" s="1"/>
  <c r="U191" i="9"/>
  <c r="AP191" i="9" s="1"/>
  <c r="J191" i="9"/>
  <c r="AE191" i="9" s="1"/>
  <c r="H191" i="9"/>
  <c r="AC191" i="9" s="1"/>
  <c r="K191" i="9"/>
  <c r="AF191" i="9" s="1"/>
  <c r="T191" i="9"/>
  <c r="AO191" i="9" s="1"/>
  <c r="W192" i="9"/>
  <c r="AR192" i="9" s="1"/>
  <c r="T192" i="9"/>
  <c r="AO192" i="9" s="1"/>
  <c r="J192" i="9"/>
  <c r="AE192" i="9" s="1"/>
  <c r="I192" i="9"/>
  <c r="AD192" i="9" s="1"/>
  <c r="V192" i="9"/>
  <c r="AQ192" i="9" s="1"/>
  <c r="O192" i="9" a="1"/>
  <c r="O192" i="9" s="1"/>
  <c r="AJ192" i="9" s="1"/>
  <c r="Q192" i="9"/>
  <c r="U192" i="9"/>
  <c r="AP192" i="9" s="1"/>
  <c r="P192" i="9"/>
  <c r="AK192" i="9" s="1"/>
  <c r="H192" i="9"/>
  <c r="AC192" i="9" s="1"/>
  <c r="K192" i="9"/>
  <c r="AF192" i="9" s="1"/>
  <c r="I193" i="9"/>
  <c r="AD193" i="9" s="1"/>
  <c r="W193" i="9"/>
  <c r="AR193" i="9" s="1"/>
  <c r="V193" i="9"/>
  <c r="AQ193" i="9" s="1"/>
  <c r="U193" i="9"/>
  <c r="AP193" i="9" s="1"/>
  <c r="O193" i="9" a="1"/>
  <c r="O193" i="9" s="1"/>
  <c r="AJ193" i="9" s="1"/>
  <c r="T193" i="9"/>
  <c r="AO193" i="9" s="1"/>
  <c r="P193" i="9"/>
  <c r="AK193" i="9" s="1"/>
  <c r="Q193" i="9"/>
  <c r="J193" i="9"/>
  <c r="AE193" i="9" s="1"/>
  <c r="H193" i="9"/>
  <c r="AC193" i="9" s="1"/>
  <c r="K193" i="9"/>
  <c r="AF193" i="9" s="1"/>
  <c r="I194" i="9"/>
  <c r="AD194" i="9" s="1"/>
  <c r="Q194" i="9"/>
  <c r="T194" i="9"/>
  <c r="AO194" i="9" s="1"/>
  <c r="W194" i="9"/>
  <c r="AR194" i="9" s="1"/>
  <c r="H194" i="9"/>
  <c r="AC194" i="9" s="1"/>
  <c r="P194" i="9"/>
  <c r="AK194" i="9" s="1"/>
  <c r="J194" i="9"/>
  <c r="AE194" i="9" s="1"/>
  <c r="U194" i="9"/>
  <c r="AP194" i="9" s="1"/>
  <c r="K194" i="9"/>
  <c r="AF194" i="9" s="1"/>
  <c r="O194" i="9" a="1"/>
  <c r="O194" i="9" s="1"/>
  <c r="AJ194" i="9" s="1"/>
  <c r="V194" i="9"/>
  <c r="AQ194" i="9" s="1"/>
  <c r="T195" i="9"/>
  <c r="AO195" i="9" s="1"/>
  <c r="V195" i="9"/>
  <c r="AQ195" i="9" s="1"/>
  <c r="J195" i="9"/>
  <c r="AE195" i="9" s="1"/>
  <c r="P195" i="9"/>
  <c r="AK195" i="9" s="1"/>
  <c r="K195" i="9"/>
  <c r="AF195" i="9" s="1"/>
  <c r="W195" i="9"/>
  <c r="AR195" i="9" s="1"/>
  <c r="Q195" i="9"/>
  <c r="H195" i="9"/>
  <c r="AC195" i="9" s="1"/>
  <c r="U195" i="9"/>
  <c r="AP195" i="9" s="1"/>
  <c r="I195" i="9"/>
  <c r="AD195" i="9" s="1"/>
  <c r="O195" i="9" a="1"/>
  <c r="O195" i="9" s="1"/>
  <c r="AJ195" i="9" s="1"/>
  <c r="K196" i="9"/>
  <c r="AF196" i="9" s="1"/>
  <c r="O196" i="9" a="1"/>
  <c r="O196" i="9" s="1"/>
  <c r="AJ196" i="9" s="1"/>
  <c r="T196" i="9"/>
  <c r="AO196" i="9" s="1"/>
  <c r="J196" i="9"/>
  <c r="AE196" i="9" s="1"/>
  <c r="U196" i="9"/>
  <c r="AP196" i="9" s="1"/>
  <c r="I196" i="9"/>
  <c r="AD196" i="9" s="1"/>
  <c r="W196" i="9"/>
  <c r="AR196" i="9" s="1"/>
  <c r="Q196" i="9"/>
  <c r="P196" i="9"/>
  <c r="AK196" i="9" s="1"/>
  <c r="V196" i="9"/>
  <c r="AQ196" i="9" s="1"/>
  <c r="H196" i="9"/>
  <c r="AC196" i="9" s="1"/>
  <c r="H197" i="9"/>
  <c r="AC197" i="9" s="1"/>
  <c r="J197" i="9"/>
  <c r="AE197" i="9" s="1"/>
  <c r="W197" i="9"/>
  <c r="AR197" i="9" s="1"/>
  <c r="V197" i="9"/>
  <c r="AQ197" i="9" s="1"/>
  <c r="U197" i="9"/>
  <c r="AP197" i="9" s="1"/>
  <c r="O197" i="9" a="1"/>
  <c r="O197" i="9" s="1"/>
  <c r="AJ197" i="9" s="1"/>
  <c r="T197" i="9"/>
  <c r="AO197" i="9" s="1"/>
  <c r="Q197" i="9"/>
  <c r="K197" i="9"/>
  <c r="AF197" i="9" s="1"/>
  <c r="P197" i="9"/>
  <c r="AK197" i="9" s="1"/>
  <c r="I197" i="9"/>
  <c r="AD197" i="9" s="1"/>
  <c r="U198" i="9"/>
  <c r="AP198" i="9" s="1"/>
  <c r="W198" i="9"/>
  <c r="AR198" i="9" s="1"/>
  <c r="Q198" i="9"/>
  <c r="T198" i="9"/>
  <c r="AO198" i="9" s="1"/>
  <c r="I198" i="9"/>
  <c r="AD198" i="9" s="1"/>
  <c r="H198" i="9"/>
  <c r="AC198" i="9" s="1"/>
  <c r="K198" i="9"/>
  <c r="AF198" i="9" s="1"/>
  <c r="O198" i="9" a="1"/>
  <c r="O198" i="9" s="1"/>
  <c r="AJ198" i="9" s="1"/>
  <c r="J198" i="9"/>
  <c r="AE198" i="9" s="1"/>
  <c r="P198" i="9"/>
  <c r="AK198" i="9" s="1"/>
  <c r="V198" i="9"/>
  <c r="AQ198" i="9" s="1"/>
  <c r="U199" i="9"/>
  <c r="AP199" i="9" s="1"/>
  <c r="H199" i="9"/>
  <c r="AC199" i="9" s="1"/>
  <c r="K199" i="9"/>
  <c r="AF199" i="9" s="1"/>
  <c r="V199" i="9"/>
  <c r="AQ199" i="9" s="1"/>
  <c r="W199" i="9"/>
  <c r="AR199" i="9" s="1"/>
  <c r="P199" i="9"/>
  <c r="AK199" i="9" s="1"/>
  <c r="T199" i="9"/>
  <c r="AO199" i="9" s="1"/>
  <c r="Q199" i="9"/>
  <c r="J199" i="9"/>
  <c r="AE199" i="9" s="1"/>
  <c r="I199" i="9"/>
  <c r="AD199" i="9" s="1"/>
  <c r="O199" i="9" a="1"/>
  <c r="O199" i="9" s="1"/>
  <c r="AJ199" i="9" s="1"/>
  <c r="H200" i="9"/>
  <c r="AC200" i="9" s="1"/>
  <c r="T200" i="9"/>
  <c r="AO200" i="9" s="1"/>
  <c r="P200" i="9"/>
  <c r="AK200" i="9" s="1"/>
  <c r="O200" i="9" a="1"/>
  <c r="O200" i="9" s="1"/>
  <c r="AJ200" i="9" s="1"/>
  <c r="J200" i="9"/>
  <c r="AE200" i="9" s="1"/>
  <c r="I200" i="9"/>
  <c r="AD200" i="9" s="1"/>
  <c r="V200" i="9"/>
  <c r="AQ200" i="9" s="1"/>
  <c r="Q200" i="9"/>
  <c r="U200" i="9"/>
  <c r="AP200" i="9" s="1"/>
  <c r="W200" i="9"/>
  <c r="AR200" i="9" s="1"/>
  <c r="K200" i="9"/>
  <c r="AF200" i="9" s="1"/>
  <c r="Q201" i="9"/>
  <c r="O201" i="9" a="1"/>
  <c r="O201" i="9" s="1"/>
  <c r="AJ201" i="9" s="1"/>
  <c r="H201" i="9"/>
  <c r="AC201" i="9" s="1"/>
  <c r="T201" i="9"/>
  <c r="AO201" i="9" s="1"/>
  <c r="P201" i="9"/>
  <c r="AK201" i="9" s="1"/>
  <c r="I201" i="9"/>
  <c r="AD201" i="9" s="1"/>
  <c r="U201" i="9"/>
  <c r="AP201" i="9" s="1"/>
  <c r="V201" i="9"/>
  <c r="AQ201" i="9" s="1"/>
  <c r="J201" i="9"/>
  <c r="AE201" i="9" s="1"/>
  <c r="W201" i="9"/>
  <c r="AR201" i="9" s="1"/>
  <c r="K201" i="9"/>
  <c r="AF201" i="9" s="1"/>
  <c r="H202" i="9"/>
  <c r="AC202" i="9" s="1"/>
  <c r="K202" i="9"/>
  <c r="AF202" i="9" s="1"/>
  <c r="P202" i="9"/>
  <c r="AK202" i="9" s="1"/>
  <c r="U202" i="9"/>
  <c r="AP202" i="9" s="1"/>
  <c r="I202" i="9"/>
  <c r="AD202" i="9" s="1"/>
  <c r="Q202" i="9"/>
  <c r="O202" i="9" a="1"/>
  <c r="O202" i="9" s="1"/>
  <c r="AJ202" i="9" s="1"/>
  <c r="T202" i="9"/>
  <c r="AO202" i="9" s="1"/>
  <c r="J202" i="9"/>
  <c r="AE202" i="9" s="1"/>
  <c r="W202" i="9"/>
  <c r="AR202" i="9" s="1"/>
  <c r="V202" i="9"/>
  <c r="AQ202" i="9" s="1"/>
  <c r="P203" i="9"/>
  <c r="AK203" i="9" s="1"/>
  <c r="H203" i="9"/>
  <c r="AC203" i="9" s="1"/>
  <c r="V203" i="9"/>
  <c r="AQ203" i="9" s="1"/>
  <c r="J203" i="9"/>
  <c r="AE203" i="9" s="1"/>
  <c r="I203" i="9"/>
  <c r="AD203" i="9" s="1"/>
  <c r="U203" i="9"/>
  <c r="AP203" i="9" s="1"/>
  <c r="T203" i="9"/>
  <c r="AO203" i="9" s="1"/>
  <c r="Q203" i="9"/>
  <c r="K203" i="9"/>
  <c r="AF203" i="9" s="1"/>
  <c r="O203" i="9" a="1"/>
  <c r="O203" i="9" s="1"/>
  <c r="AJ203" i="9" s="1"/>
  <c r="W203" i="9"/>
  <c r="AR203" i="9" s="1"/>
  <c r="I204" i="9"/>
  <c r="AD204" i="9" s="1"/>
  <c r="K204" i="9"/>
  <c r="AF204" i="9" s="1"/>
  <c r="Q204" i="9"/>
  <c r="V204" i="9"/>
  <c r="AQ204" i="9" s="1"/>
  <c r="U204" i="9"/>
  <c r="AP204" i="9" s="1"/>
  <c r="T204" i="9"/>
  <c r="AO204" i="9" s="1"/>
  <c r="J204" i="9"/>
  <c r="AE204" i="9" s="1"/>
  <c r="O204" i="9" a="1"/>
  <c r="O204" i="9" s="1"/>
  <c r="AJ204" i="9" s="1"/>
  <c r="H204" i="9"/>
  <c r="AC204" i="9" s="1"/>
  <c r="W204" i="9"/>
  <c r="AR204" i="9" s="1"/>
  <c r="P204" i="9"/>
  <c r="AK204" i="9" s="1"/>
  <c r="H205" i="9"/>
  <c r="AC205" i="9" s="1"/>
  <c r="O205" i="9" a="1"/>
  <c r="O205" i="9" s="1"/>
  <c r="AJ205" i="9" s="1"/>
  <c r="T205" i="9"/>
  <c r="AO205" i="9" s="1"/>
  <c r="Q205" i="9"/>
  <c r="V205" i="9"/>
  <c r="AQ205" i="9" s="1"/>
  <c r="K205" i="9"/>
  <c r="AF205" i="9" s="1"/>
  <c r="P205" i="9"/>
  <c r="AK205" i="9" s="1"/>
  <c r="I205" i="9"/>
  <c r="AD205" i="9" s="1"/>
  <c r="U205" i="9"/>
  <c r="AP205" i="9" s="1"/>
  <c r="W205" i="9"/>
  <c r="AR205" i="9" s="1"/>
  <c r="J205" i="9"/>
  <c r="AE205" i="9" s="1"/>
  <c r="T206" i="9"/>
  <c r="AO206" i="9" s="1"/>
  <c r="Q206" i="9"/>
  <c r="K206" i="9"/>
  <c r="AF206" i="9" s="1"/>
  <c r="P206" i="9"/>
  <c r="AK206" i="9" s="1"/>
  <c r="H206" i="9"/>
  <c r="AC206" i="9" s="1"/>
  <c r="U206" i="9"/>
  <c r="AP206" i="9" s="1"/>
  <c r="J206" i="9"/>
  <c r="AE206" i="9" s="1"/>
  <c r="V206" i="9"/>
  <c r="AQ206" i="9" s="1"/>
  <c r="W206" i="9"/>
  <c r="AR206" i="9" s="1"/>
  <c r="O206" i="9" a="1"/>
  <c r="O206" i="9" s="1"/>
  <c r="AJ206" i="9" s="1"/>
  <c r="I206" i="9"/>
  <c r="AD206" i="9" s="1"/>
  <c r="H207" i="9"/>
  <c r="AC207" i="9" s="1"/>
  <c r="P207" i="9"/>
  <c r="AK207" i="9" s="1"/>
  <c r="O207" i="9" a="1"/>
  <c r="O207" i="9" s="1"/>
  <c r="AJ207" i="9" s="1"/>
  <c r="W207" i="9"/>
  <c r="AR207" i="9" s="1"/>
  <c r="Q207" i="9"/>
  <c r="K207" i="9"/>
  <c r="AF207" i="9" s="1"/>
  <c r="U207" i="9"/>
  <c r="AP207" i="9" s="1"/>
  <c r="I207" i="9"/>
  <c r="AD207" i="9" s="1"/>
  <c r="V207" i="9"/>
  <c r="AQ207" i="9" s="1"/>
  <c r="J207" i="9"/>
  <c r="AE207" i="9" s="1"/>
  <c r="T207" i="9"/>
  <c r="AO207" i="9" s="1"/>
  <c r="H208" i="9"/>
  <c r="AC208" i="9" s="1"/>
  <c r="W208" i="9"/>
  <c r="AR208" i="9" s="1"/>
  <c r="K208" i="9"/>
  <c r="AF208" i="9" s="1"/>
  <c r="P208" i="9"/>
  <c r="AK208" i="9" s="1"/>
  <c r="Q208" i="9"/>
  <c r="O208" i="9" a="1"/>
  <c r="O208" i="9" s="1"/>
  <c r="AJ208" i="9" s="1"/>
  <c r="U208" i="9"/>
  <c r="AP208" i="9" s="1"/>
  <c r="I208" i="9"/>
  <c r="AD208" i="9" s="1"/>
  <c r="V208" i="9"/>
  <c r="AQ208" i="9" s="1"/>
  <c r="J208" i="9"/>
  <c r="AE208" i="9" s="1"/>
  <c r="T208" i="9"/>
  <c r="AO208" i="9" s="1"/>
  <c r="H209" i="9"/>
  <c r="AC209" i="9" s="1"/>
  <c r="P209" i="9"/>
  <c r="AK209" i="9" s="1"/>
  <c r="Q209" i="9"/>
  <c r="K209" i="9"/>
  <c r="AF209" i="9" s="1"/>
  <c r="T209" i="9"/>
  <c r="AO209" i="9" s="1"/>
  <c r="O209" i="9" a="1"/>
  <c r="O209" i="9" s="1"/>
  <c r="AJ209" i="9" s="1"/>
  <c r="W209" i="9"/>
  <c r="AR209" i="9" s="1"/>
  <c r="V209" i="9"/>
  <c r="AQ209" i="9" s="1"/>
  <c r="J209" i="9"/>
  <c r="AE209" i="9" s="1"/>
  <c r="I209" i="9"/>
  <c r="AD209" i="9" s="1"/>
  <c r="U209" i="9"/>
  <c r="AP209" i="9" s="1"/>
  <c r="H210" i="9"/>
  <c r="AC210" i="9" s="1"/>
  <c r="O210" i="9" a="1"/>
  <c r="O210" i="9" s="1"/>
  <c r="AJ210" i="9" s="1"/>
  <c r="I210" i="9"/>
  <c r="AD210" i="9" s="1"/>
  <c r="W210" i="9"/>
  <c r="AR210" i="9" s="1"/>
  <c r="Q210" i="9"/>
  <c r="T210" i="9"/>
  <c r="AO210" i="9" s="1"/>
  <c r="K210" i="9"/>
  <c r="AF210" i="9" s="1"/>
  <c r="V210" i="9"/>
  <c r="AQ210" i="9" s="1"/>
  <c r="U210" i="9"/>
  <c r="AP210" i="9" s="1"/>
  <c r="P210" i="9"/>
  <c r="AK210" i="9" s="1"/>
  <c r="J210" i="9"/>
  <c r="AE210" i="9" s="1"/>
  <c r="H211" i="9"/>
  <c r="AC211" i="9" s="1"/>
  <c r="J211" i="9"/>
  <c r="AE211" i="9" s="1"/>
  <c r="O211" i="9" a="1"/>
  <c r="O211" i="9" s="1"/>
  <c r="AJ211" i="9" s="1"/>
  <c r="T211" i="9"/>
  <c r="AO211" i="9" s="1"/>
  <c r="W211" i="9"/>
  <c r="AR211" i="9" s="1"/>
  <c r="P211" i="9"/>
  <c r="AK211" i="9" s="1"/>
  <c r="Q211" i="9"/>
  <c r="K211" i="9"/>
  <c r="AF211" i="9" s="1"/>
  <c r="V211" i="9"/>
  <c r="AQ211" i="9" s="1"/>
  <c r="U211" i="9"/>
  <c r="AP211" i="9" s="1"/>
  <c r="I211" i="9"/>
  <c r="AD211" i="9" s="1"/>
  <c r="H212" i="9"/>
  <c r="AC212" i="9" s="1"/>
  <c r="I212" i="9"/>
  <c r="AD212" i="9" s="1"/>
  <c r="Q212" i="9"/>
  <c r="P212" i="9"/>
  <c r="AK212" i="9" s="1"/>
  <c r="T212" i="9"/>
  <c r="AO212" i="9" s="1"/>
  <c r="W212" i="9"/>
  <c r="AR212" i="9" s="1"/>
  <c r="U212" i="9"/>
  <c r="AP212" i="9" s="1"/>
  <c r="V212" i="9"/>
  <c r="AQ212" i="9" s="1"/>
  <c r="J212" i="9"/>
  <c r="AE212" i="9" s="1"/>
  <c r="K212" i="9"/>
  <c r="AF212" i="9" s="1"/>
  <c r="O212" i="9" a="1"/>
  <c r="O212" i="9" s="1"/>
  <c r="AJ212" i="9" s="1"/>
  <c r="U213" i="9"/>
  <c r="AP213" i="9" s="1"/>
  <c r="I213" i="9"/>
  <c r="AD213" i="9" s="1"/>
  <c r="J213" i="9"/>
  <c r="AE213" i="9" s="1"/>
  <c r="O213" i="9" a="1"/>
  <c r="O213" i="9" s="1"/>
  <c r="AJ213" i="9" s="1"/>
  <c r="Q213" i="9"/>
  <c r="K213" i="9"/>
  <c r="AF213" i="9" s="1"/>
  <c r="W213" i="9"/>
  <c r="AR213" i="9" s="1"/>
  <c r="T213" i="9"/>
  <c r="AO213" i="9" s="1"/>
  <c r="P213" i="9"/>
  <c r="AK213" i="9" s="1"/>
  <c r="V213" i="9"/>
  <c r="AQ213" i="9" s="1"/>
  <c r="H213" i="9"/>
  <c r="AC213" i="9" s="1"/>
  <c r="J214" i="9"/>
  <c r="AE214" i="9" s="1"/>
  <c r="O214" i="9" a="1"/>
  <c r="O214" i="9" s="1"/>
  <c r="AJ214" i="9" s="1"/>
  <c r="V214" i="9"/>
  <c r="AQ214" i="9" s="1"/>
  <c r="I214" i="9"/>
  <c r="AD214" i="9" s="1"/>
  <c r="Q214" i="9"/>
  <c r="T214" i="9"/>
  <c r="AO214" i="9" s="1"/>
  <c r="U214" i="9"/>
  <c r="AP214" i="9" s="1"/>
  <c r="W214" i="9"/>
  <c r="AR214" i="9" s="1"/>
  <c r="P214" i="9"/>
  <c r="AK214" i="9" s="1"/>
  <c r="H214" i="9"/>
  <c r="AC214" i="9" s="1"/>
  <c r="K214" i="9"/>
  <c r="AF214" i="9" s="1"/>
  <c r="V215" i="9"/>
  <c r="AQ215" i="9" s="1"/>
  <c r="W215" i="9"/>
  <c r="AR215" i="9" s="1"/>
  <c r="O215" i="9" a="1"/>
  <c r="O215" i="9" s="1"/>
  <c r="AJ215" i="9" s="1"/>
  <c r="I215" i="9"/>
  <c r="AD215" i="9" s="1"/>
  <c r="J215" i="9"/>
  <c r="AE215" i="9" s="1"/>
  <c r="P215" i="9"/>
  <c r="AK215" i="9" s="1"/>
  <c r="T215" i="9"/>
  <c r="AO215" i="9" s="1"/>
  <c r="H215" i="9"/>
  <c r="AC215" i="9" s="1"/>
  <c r="Q215" i="9"/>
  <c r="U215" i="9"/>
  <c r="AP215" i="9" s="1"/>
  <c r="K215" i="9"/>
  <c r="AF215" i="9" s="1"/>
  <c r="H216" i="9"/>
  <c r="AC216" i="9" s="1"/>
  <c r="I216" i="9"/>
  <c r="AD216" i="9" s="1"/>
  <c r="J216" i="9"/>
  <c r="AE216" i="9" s="1"/>
  <c r="U216" i="9"/>
  <c r="AP216" i="9" s="1"/>
  <c r="O216" i="9" a="1"/>
  <c r="O216" i="9" s="1"/>
  <c r="AJ216" i="9" s="1"/>
  <c r="K216" i="9"/>
  <c r="AF216" i="9" s="1"/>
  <c r="W216" i="9"/>
  <c r="AR216" i="9" s="1"/>
  <c r="P216" i="9"/>
  <c r="AK216" i="9" s="1"/>
  <c r="T216" i="9"/>
  <c r="AO216" i="9" s="1"/>
  <c r="V216" i="9"/>
  <c r="AQ216" i="9" s="1"/>
  <c r="Q216" i="9"/>
  <c r="H217" i="9"/>
  <c r="AC217" i="9" s="1"/>
  <c r="O217" i="9" a="1"/>
  <c r="O217" i="9" s="1"/>
  <c r="AJ217" i="9" s="1"/>
  <c r="J217" i="9"/>
  <c r="AE217" i="9" s="1"/>
  <c r="W217" i="9"/>
  <c r="AR217" i="9" s="1"/>
  <c r="Q217" i="9"/>
  <c r="P217" i="9"/>
  <c r="AK217" i="9" s="1"/>
  <c r="U217" i="9"/>
  <c r="AP217" i="9" s="1"/>
  <c r="T217" i="9"/>
  <c r="AO217" i="9" s="1"/>
  <c r="I217" i="9"/>
  <c r="AD217" i="9" s="1"/>
  <c r="V217" i="9"/>
  <c r="AQ217" i="9" s="1"/>
  <c r="K217" i="9"/>
  <c r="AF217" i="9" s="1"/>
  <c r="P218" i="9"/>
  <c r="AK218" i="9" s="1"/>
  <c r="I218" i="9"/>
  <c r="AD218" i="9" s="1"/>
  <c r="T218" i="9"/>
  <c r="AO218" i="9" s="1"/>
  <c r="U218" i="9"/>
  <c r="AP218" i="9" s="1"/>
  <c r="K218" i="9"/>
  <c r="AF218" i="9" s="1"/>
  <c r="J218" i="9"/>
  <c r="AE218" i="9" s="1"/>
  <c r="V218" i="9"/>
  <c r="AQ218" i="9" s="1"/>
  <c r="H218" i="9"/>
  <c r="AC218" i="9" s="1"/>
  <c r="W218" i="9"/>
  <c r="AR218" i="9" s="1"/>
  <c r="Q218" i="9"/>
  <c r="O218" i="9" a="1"/>
  <c r="O218" i="9" s="1"/>
  <c r="AJ218" i="9" s="1"/>
  <c r="T219" i="9"/>
  <c r="AO219" i="9" s="1"/>
  <c r="W219" i="9"/>
  <c r="AR219" i="9" s="1"/>
  <c r="V219" i="9"/>
  <c r="AQ219" i="9" s="1"/>
  <c r="I219" i="9"/>
  <c r="AD219" i="9" s="1"/>
  <c r="O219" i="9" a="1"/>
  <c r="O219" i="9" s="1"/>
  <c r="AJ219" i="9" s="1"/>
  <c r="U219" i="9"/>
  <c r="AP219" i="9" s="1"/>
  <c r="K219" i="9"/>
  <c r="AF219" i="9" s="1"/>
  <c r="J219" i="9"/>
  <c r="AE219" i="9" s="1"/>
  <c r="Q219" i="9"/>
  <c r="H219" i="9"/>
  <c r="AC219" i="9" s="1"/>
  <c r="P219" i="9"/>
  <c r="AK219" i="9" s="1"/>
  <c r="T220" i="9"/>
  <c r="AO220" i="9" s="1"/>
  <c r="Q220" i="9"/>
  <c r="J220" i="9"/>
  <c r="AE220" i="9" s="1"/>
  <c r="O220" i="9" a="1"/>
  <c r="O220" i="9" s="1"/>
  <c r="AJ220" i="9" s="1"/>
  <c r="I220" i="9"/>
  <c r="AD220" i="9" s="1"/>
  <c r="K220" i="9"/>
  <c r="AF220" i="9" s="1"/>
  <c r="U220" i="9"/>
  <c r="AP220" i="9" s="1"/>
  <c r="W220" i="9"/>
  <c r="AR220" i="9" s="1"/>
  <c r="V220" i="9"/>
  <c r="AQ220" i="9" s="1"/>
  <c r="H220" i="9"/>
  <c r="AC220" i="9" s="1"/>
  <c r="P220" i="9"/>
  <c r="AK220" i="9" s="1"/>
  <c r="O221" i="9" a="1"/>
  <c r="O221" i="9" s="1"/>
  <c r="AJ221" i="9" s="1"/>
  <c r="J221" i="9"/>
  <c r="AE221" i="9" s="1"/>
  <c r="H221" i="9"/>
  <c r="AC221" i="9" s="1"/>
  <c r="Q221" i="9"/>
  <c r="K221" i="9"/>
  <c r="AF221" i="9" s="1"/>
  <c r="V221" i="9"/>
  <c r="AQ221" i="9" s="1"/>
  <c r="I221" i="9"/>
  <c r="AD221" i="9" s="1"/>
  <c r="N221" i="9"/>
  <c r="AI221" i="9" s="1"/>
  <c r="M221" i="9"/>
  <c r="AH221" i="9" s="1"/>
  <c r="U221" i="9"/>
  <c r="AP221" i="9" s="1"/>
  <c r="L221" i="9"/>
  <c r="AG221" i="9" s="1"/>
  <c r="R221" i="9"/>
  <c r="AM221" i="9" s="1"/>
  <c r="W221" i="9"/>
  <c r="AR221" i="9" s="1"/>
  <c r="P221" i="9"/>
  <c r="AK221" i="9" s="1"/>
  <c r="T221" i="9"/>
  <c r="AO221" i="9" s="1"/>
  <c r="K222" i="9"/>
  <c r="AF222" i="9" s="1"/>
  <c r="V222" i="9"/>
  <c r="AQ222" i="9" s="1"/>
  <c r="U222" i="9"/>
  <c r="AP222" i="9" s="1"/>
  <c r="T222" i="9"/>
  <c r="AO222" i="9" s="1"/>
  <c r="J222" i="9"/>
  <c r="AE222" i="9" s="1"/>
  <c r="I222" i="9"/>
  <c r="AD222" i="9" s="1"/>
  <c r="W222" i="9"/>
  <c r="AR222" i="9" s="1"/>
  <c r="H222" i="9"/>
  <c r="AC222" i="9" s="1"/>
  <c r="O222" i="9" a="1"/>
  <c r="O222" i="9" s="1"/>
  <c r="AJ222" i="9" s="1"/>
  <c r="P222" i="9"/>
  <c r="AK222" i="9" s="1"/>
  <c r="Q222" i="9"/>
  <c r="H223" i="9"/>
  <c r="AC223" i="9" s="1"/>
  <c r="I223" i="9"/>
  <c r="AD223" i="9" s="1"/>
  <c r="K223" i="9"/>
  <c r="AF223" i="9" s="1"/>
  <c r="Q223" i="9"/>
  <c r="J223" i="9"/>
  <c r="AE223" i="9" s="1"/>
  <c r="V223" i="9"/>
  <c r="AQ223" i="9" s="1"/>
  <c r="O223" i="9" a="1"/>
  <c r="O223" i="9" s="1"/>
  <c r="AJ223" i="9" s="1"/>
  <c r="P223" i="9"/>
  <c r="AK223" i="9" s="1"/>
  <c r="T223" i="9"/>
  <c r="AO223" i="9" s="1"/>
  <c r="U223" i="9"/>
  <c r="AP223" i="9" s="1"/>
  <c r="W223" i="9"/>
  <c r="AR223" i="9" s="1"/>
  <c r="H224" i="9"/>
  <c r="AC224" i="9" s="1"/>
  <c r="Q224" i="9"/>
  <c r="P224" i="9"/>
  <c r="AK224" i="9" s="1"/>
  <c r="I224" i="9"/>
  <c r="AD224" i="9" s="1"/>
  <c r="O224" i="9" a="1"/>
  <c r="O224" i="9" s="1"/>
  <c r="AJ224" i="9" s="1"/>
  <c r="U224" i="9"/>
  <c r="AP224" i="9" s="1"/>
  <c r="K224" i="9"/>
  <c r="AF224" i="9" s="1"/>
  <c r="T224" i="9"/>
  <c r="AO224" i="9" s="1"/>
  <c r="V224" i="9"/>
  <c r="AQ224" i="9" s="1"/>
  <c r="J224" i="9"/>
  <c r="AE224" i="9" s="1"/>
  <c r="W224" i="9"/>
  <c r="AR224" i="9" s="1"/>
  <c r="H225" i="9"/>
  <c r="AC225" i="9" s="1"/>
  <c r="I225" i="9"/>
  <c r="AD225" i="9" s="1"/>
  <c r="V225" i="9"/>
  <c r="AQ225" i="9" s="1"/>
  <c r="O225" i="9" a="1"/>
  <c r="O225" i="9" s="1"/>
  <c r="AJ225" i="9" s="1"/>
  <c r="P225" i="9"/>
  <c r="AK225" i="9" s="1"/>
  <c r="U225" i="9"/>
  <c r="AP225" i="9" s="1"/>
  <c r="T225" i="9"/>
  <c r="AO225" i="9" s="1"/>
  <c r="K225" i="9"/>
  <c r="AF225" i="9" s="1"/>
  <c r="Q225" i="9"/>
  <c r="J225" i="9"/>
  <c r="AE225" i="9" s="1"/>
  <c r="W225" i="9"/>
  <c r="AR225" i="9" s="1"/>
  <c r="U226" i="9"/>
  <c r="AP226" i="9" s="1"/>
  <c r="P226" i="9"/>
  <c r="AK226" i="9" s="1"/>
  <c r="V226" i="9"/>
  <c r="AQ226" i="9" s="1"/>
  <c r="I226" i="9"/>
  <c r="AD226" i="9" s="1"/>
  <c r="H226" i="9"/>
  <c r="AC226" i="9" s="1"/>
  <c r="O226" i="9" a="1"/>
  <c r="O226" i="9" s="1"/>
  <c r="AJ226" i="9" s="1"/>
  <c r="T226" i="9"/>
  <c r="AO226" i="9" s="1"/>
  <c r="J226" i="9"/>
  <c r="AE226" i="9" s="1"/>
  <c r="W226" i="9"/>
  <c r="AR226" i="9" s="1"/>
  <c r="Q226" i="9"/>
  <c r="K226" i="9"/>
  <c r="AF226" i="9" s="1"/>
  <c r="U227" i="9"/>
  <c r="AP227" i="9" s="1"/>
  <c r="K227" i="9"/>
  <c r="AF227" i="9" s="1"/>
  <c r="T227" i="9"/>
  <c r="AO227" i="9" s="1"/>
  <c r="P227" i="9"/>
  <c r="AK227" i="9" s="1"/>
  <c r="J227" i="9"/>
  <c r="AE227" i="9" s="1"/>
  <c r="I227" i="9"/>
  <c r="AD227" i="9" s="1"/>
  <c r="W227" i="9"/>
  <c r="AR227" i="9" s="1"/>
  <c r="Q227" i="9"/>
  <c r="H227" i="9"/>
  <c r="AC227" i="9" s="1"/>
  <c r="V227" i="9"/>
  <c r="AQ227" i="9" s="1"/>
  <c r="O227" i="9" a="1"/>
  <c r="O227" i="9" s="1"/>
  <c r="AJ227" i="9" s="1"/>
  <c r="I228" i="9"/>
  <c r="AD228" i="9" s="1"/>
  <c r="J228" i="9"/>
  <c r="AE228" i="9" s="1"/>
  <c r="U228" i="9"/>
  <c r="AP228" i="9" s="1"/>
  <c r="O228" i="9" a="1"/>
  <c r="O228" i="9" s="1"/>
  <c r="AJ228" i="9" s="1"/>
  <c r="W228" i="9"/>
  <c r="AR228" i="9" s="1"/>
  <c r="P228" i="9"/>
  <c r="AK228" i="9" s="1"/>
  <c r="V228" i="9"/>
  <c r="AQ228" i="9" s="1"/>
  <c r="H228" i="9"/>
  <c r="AC228" i="9" s="1"/>
  <c r="T228" i="9"/>
  <c r="AO228" i="9" s="1"/>
  <c r="K228" i="9"/>
  <c r="AF228" i="9" s="1"/>
  <c r="Q228" i="9"/>
  <c r="W229" i="9"/>
  <c r="AR229" i="9" s="1"/>
  <c r="H229" i="9"/>
  <c r="AC229" i="9" s="1"/>
  <c r="P229" i="9"/>
  <c r="AK229" i="9" s="1"/>
  <c r="V229" i="9"/>
  <c r="AQ229" i="9" s="1"/>
  <c r="J229" i="9"/>
  <c r="AE229" i="9" s="1"/>
  <c r="K229" i="9"/>
  <c r="AF229" i="9" s="1"/>
  <c r="T229" i="9"/>
  <c r="AO229" i="9" s="1"/>
  <c r="O229" i="9" a="1"/>
  <c r="O229" i="9" s="1"/>
  <c r="AJ229" i="9" s="1"/>
  <c r="I229" i="9"/>
  <c r="AD229" i="9" s="1"/>
  <c r="Q229" i="9"/>
  <c r="U229" i="9"/>
  <c r="AP229" i="9" s="1"/>
  <c r="T230" i="9"/>
  <c r="AO230" i="9" s="1"/>
  <c r="H230" i="9"/>
  <c r="AC230" i="9" s="1"/>
  <c r="I230" i="9"/>
  <c r="AD230" i="9" s="1"/>
  <c r="P230" i="9"/>
  <c r="AK230" i="9" s="1"/>
  <c r="K230" i="9"/>
  <c r="AF230" i="9" s="1"/>
  <c r="J230" i="9"/>
  <c r="AE230" i="9" s="1"/>
  <c r="O230" i="9" a="1"/>
  <c r="O230" i="9" s="1"/>
  <c r="AJ230" i="9" s="1"/>
  <c r="V230" i="9"/>
  <c r="AQ230" i="9" s="1"/>
  <c r="Q230" i="9"/>
  <c r="U230" i="9"/>
  <c r="AP230" i="9" s="1"/>
  <c r="W230" i="9"/>
  <c r="AR230" i="9" s="1"/>
  <c r="H231" i="9"/>
  <c r="AC231" i="9" s="1"/>
  <c r="U231" i="9"/>
  <c r="AP231" i="9" s="1"/>
  <c r="V231" i="9"/>
  <c r="AQ231" i="9" s="1"/>
  <c r="I231" i="9"/>
  <c r="AD231" i="9" s="1"/>
  <c r="P231" i="9"/>
  <c r="AK231" i="9" s="1"/>
  <c r="K231" i="9"/>
  <c r="AF231" i="9" s="1"/>
  <c r="Q231" i="9"/>
  <c r="J231" i="9"/>
  <c r="AE231" i="9" s="1"/>
  <c r="O231" i="9" a="1"/>
  <c r="O231" i="9" s="1"/>
  <c r="AJ231" i="9" s="1"/>
  <c r="W231" i="9"/>
  <c r="AR231" i="9" s="1"/>
  <c r="T231" i="9"/>
  <c r="AO231" i="9" s="1"/>
  <c r="H232" i="9"/>
  <c r="AC232" i="9" s="1"/>
  <c r="K232" i="9"/>
  <c r="AF232" i="9" s="1"/>
  <c r="I232" i="9"/>
  <c r="AD232" i="9" s="1"/>
  <c r="P232" i="9"/>
  <c r="AK232" i="9" s="1"/>
  <c r="O232" i="9" a="1"/>
  <c r="O232" i="9" s="1"/>
  <c r="AJ232" i="9" s="1"/>
  <c r="J232" i="9"/>
  <c r="AE232" i="9" s="1"/>
  <c r="Q232" i="9"/>
  <c r="W232" i="9"/>
  <c r="AR232" i="9" s="1"/>
  <c r="V232" i="9"/>
  <c r="AQ232" i="9" s="1"/>
  <c r="U232" i="9"/>
  <c r="AP232" i="9" s="1"/>
  <c r="T232" i="9"/>
  <c r="AO232" i="9" s="1"/>
  <c r="H233" i="9"/>
  <c r="AC233" i="9" s="1"/>
  <c r="I233" i="9"/>
  <c r="AD233" i="9" s="1"/>
  <c r="P233" i="9"/>
  <c r="AK233" i="9" s="1"/>
  <c r="J233" i="9"/>
  <c r="AE233" i="9" s="1"/>
  <c r="O233" i="9" a="1"/>
  <c r="O233" i="9" s="1"/>
  <c r="AJ233" i="9" s="1"/>
  <c r="U233" i="9"/>
  <c r="AP233" i="9" s="1"/>
  <c r="K233" i="9"/>
  <c r="AF233" i="9" s="1"/>
  <c r="V233" i="9"/>
  <c r="AQ233" i="9" s="1"/>
  <c r="W233" i="9"/>
  <c r="AR233" i="9" s="1"/>
  <c r="T233" i="9"/>
  <c r="AO233" i="9" s="1"/>
  <c r="Q233" i="9"/>
  <c r="H234" i="9"/>
  <c r="AC234" i="9" s="1"/>
  <c r="P234" i="9"/>
  <c r="AK234" i="9" s="1"/>
  <c r="J234" i="9"/>
  <c r="AE234" i="9" s="1"/>
  <c r="K234" i="9"/>
  <c r="AF234" i="9" s="1"/>
  <c r="W234" i="9"/>
  <c r="AR234" i="9" s="1"/>
  <c r="U234" i="9"/>
  <c r="AP234" i="9" s="1"/>
  <c r="V234" i="9"/>
  <c r="AQ234" i="9" s="1"/>
  <c r="O234" i="9" a="1"/>
  <c r="O234" i="9" s="1"/>
  <c r="AJ234" i="9" s="1"/>
  <c r="Q234" i="9"/>
  <c r="I234" i="9"/>
  <c r="AD234" i="9" s="1"/>
  <c r="T234" i="9"/>
  <c r="AO234" i="9" s="1"/>
  <c r="H235" i="9"/>
  <c r="AC235" i="9" s="1"/>
  <c r="I235" i="9"/>
  <c r="AD235" i="9" s="1"/>
  <c r="T235" i="9"/>
  <c r="AO235" i="9" s="1"/>
  <c r="U235" i="9"/>
  <c r="AP235" i="9" s="1"/>
  <c r="J235" i="9"/>
  <c r="AE235" i="9" s="1"/>
  <c r="K235" i="9"/>
  <c r="AF235" i="9" s="1"/>
  <c r="P235" i="9"/>
  <c r="AK235" i="9" s="1"/>
  <c r="W235" i="9"/>
  <c r="AR235" i="9" s="1"/>
  <c r="O235" i="9" a="1"/>
  <c r="O235" i="9" s="1"/>
  <c r="AJ235" i="9" s="1"/>
  <c r="V235" i="9"/>
  <c r="AQ235" i="9" s="1"/>
  <c r="Q235" i="9"/>
  <c r="K236" i="9"/>
  <c r="AF236" i="9" s="1"/>
  <c r="I236" i="9"/>
  <c r="AD236" i="9" s="1"/>
  <c r="V236" i="9"/>
  <c r="AQ236" i="9" s="1"/>
  <c r="J236" i="9"/>
  <c r="AE236" i="9" s="1"/>
  <c r="U236" i="9"/>
  <c r="AP236" i="9" s="1"/>
  <c r="T236" i="9"/>
  <c r="AO236" i="9" s="1"/>
  <c r="Q236" i="9"/>
  <c r="W236" i="9"/>
  <c r="AR236" i="9" s="1"/>
  <c r="O236" i="9" a="1"/>
  <c r="O236" i="9" s="1"/>
  <c r="AJ236" i="9" s="1"/>
  <c r="H236" i="9"/>
  <c r="AC236" i="9" s="1"/>
  <c r="P236" i="9"/>
  <c r="AK236" i="9" s="1"/>
  <c r="Q237" i="9"/>
  <c r="J237" i="9"/>
  <c r="AE237" i="9" s="1"/>
  <c r="V237" i="9"/>
  <c r="AQ237" i="9" s="1"/>
  <c r="W237" i="9"/>
  <c r="AR237" i="9" s="1"/>
  <c r="I237" i="9"/>
  <c r="AD237" i="9" s="1"/>
  <c r="T237" i="9"/>
  <c r="AO237" i="9" s="1"/>
  <c r="H237" i="9"/>
  <c r="AC237" i="9" s="1"/>
  <c r="K237" i="9"/>
  <c r="AF237" i="9" s="1"/>
  <c r="O237" i="9" a="1"/>
  <c r="O237" i="9" s="1"/>
  <c r="AJ237" i="9" s="1"/>
  <c r="U237" i="9"/>
  <c r="AP237" i="9" s="1"/>
  <c r="P237" i="9"/>
  <c r="AK237" i="9" s="1"/>
  <c r="J238" i="9"/>
  <c r="AE238" i="9" s="1"/>
  <c r="Q238" i="9"/>
  <c r="O238" i="9" a="1"/>
  <c r="O238" i="9" s="1"/>
  <c r="AJ238" i="9" s="1"/>
  <c r="I238" i="9"/>
  <c r="AD238" i="9" s="1"/>
  <c r="W238" i="9"/>
  <c r="AR238" i="9" s="1"/>
  <c r="V238" i="9"/>
  <c r="AQ238" i="9" s="1"/>
  <c r="U238" i="9"/>
  <c r="AP238" i="9" s="1"/>
  <c r="H238" i="9"/>
  <c r="AC238" i="9" s="1"/>
  <c r="T238" i="9"/>
  <c r="AO238" i="9" s="1"/>
  <c r="K238" i="9"/>
  <c r="AF238" i="9" s="1"/>
  <c r="P238" i="9"/>
  <c r="AK238" i="9" s="1"/>
  <c r="T239" i="9"/>
  <c r="AO239" i="9" s="1"/>
  <c r="K239" i="9"/>
  <c r="AF239" i="9" s="1"/>
  <c r="H239" i="9"/>
  <c r="AC239" i="9" s="1"/>
  <c r="V239" i="9"/>
  <c r="AQ239" i="9" s="1"/>
  <c r="I239" i="9"/>
  <c r="AD239" i="9" s="1"/>
  <c r="W239" i="9"/>
  <c r="AR239" i="9" s="1"/>
  <c r="O239" i="9" a="1"/>
  <c r="O239" i="9" s="1"/>
  <c r="AJ239" i="9" s="1"/>
  <c r="Q239" i="9"/>
  <c r="J239" i="9"/>
  <c r="AE239" i="9" s="1"/>
  <c r="U239" i="9"/>
  <c r="AP239" i="9" s="1"/>
  <c r="P239" i="9"/>
  <c r="AK239" i="9" s="1"/>
  <c r="Q240" i="9"/>
  <c r="I240" i="9"/>
  <c r="AD240" i="9" s="1"/>
  <c r="W240" i="9"/>
  <c r="AR240" i="9" s="1"/>
  <c r="V240" i="9"/>
  <c r="AQ240" i="9" s="1"/>
  <c r="J240" i="9"/>
  <c r="AE240" i="9" s="1"/>
  <c r="U240" i="9"/>
  <c r="AP240" i="9" s="1"/>
  <c r="T240" i="9"/>
  <c r="AO240" i="9" s="1"/>
  <c r="H240" i="9"/>
  <c r="AC240" i="9" s="1"/>
  <c r="K240" i="9"/>
  <c r="AF240" i="9" s="1"/>
  <c r="O240" i="9" a="1"/>
  <c r="O240" i="9" s="1"/>
  <c r="AJ240" i="9" s="1"/>
  <c r="P240" i="9"/>
  <c r="AK240" i="9" s="1"/>
  <c r="I241" i="9"/>
  <c r="AD241" i="9" s="1"/>
  <c r="Q241" i="9"/>
  <c r="P241" i="9"/>
  <c r="AK241" i="9" s="1"/>
  <c r="T241" i="9"/>
  <c r="AO241" i="9" s="1"/>
  <c r="V241" i="9"/>
  <c r="AQ241" i="9" s="1"/>
  <c r="W241" i="9"/>
  <c r="AR241" i="9" s="1"/>
  <c r="H241" i="9"/>
  <c r="AC241" i="9" s="1"/>
  <c r="U241" i="9"/>
  <c r="AP241" i="9" s="1"/>
  <c r="J241" i="9"/>
  <c r="AE241" i="9" s="1"/>
  <c r="K241" i="9"/>
  <c r="AF241" i="9" s="1"/>
  <c r="O241" i="9" a="1"/>
  <c r="O241" i="9" s="1"/>
  <c r="AJ241" i="9" s="1"/>
  <c r="T242" i="9"/>
  <c r="AO242" i="9" s="1"/>
  <c r="W242" i="9"/>
  <c r="AR242" i="9" s="1"/>
  <c r="U242" i="9"/>
  <c r="AP242" i="9" s="1"/>
  <c r="V242" i="9"/>
  <c r="AQ242" i="9" s="1"/>
  <c r="H242" i="9"/>
  <c r="AC242" i="9" s="1"/>
  <c r="Q242" i="9"/>
  <c r="I242" i="9"/>
  <c r="AD242" i="9" s="1"/>
  <c r="J242" i="9"/>
  <c r="AE242" i="9" s="1"/>
  <c r="K242" i="9"/>
  <c r="AF242" i="9" s="1"/>
  <c r="P242" i="9"/>
  <c r="AK242" i="9" s="1"/>
  <c r="O242" i="9" a="1"/>
  <c r="O242" i="9" s="1"/>
  <c r="AJ242" i="9" s="1"/>
  <c r="V243" i="9"/>
  <c r="AQ243" i="9" s="1"/>
  <c r="U243" i="9"/>
  <c r="AP243" i="9" s="1"/>
  <c r="W243" i="9"/>
  <c r="AR243" i="9" s="1"/>
  <c r="J243" i="9"/>
  <c r="AE243" i="9" s="1"/>
  <c r="K243" i="9"/>
  <c r="AF243" i="9" s="1"/>
  <c r="O243" i="9" a="1"/>
  <c r="O243" i="9" s="1"/>
  <c r="AJ243" i="9" s="1"/>
  <c r="I243" i="9"/>
  <c r="AD243" i="9" s="1"/>
  <c r="Q243" i="9"/>
  <c r="P243" i="9"/>
  <c r="AK243" i="9" s="1"/>
  <c r="T243" i="9"/>
  <c r="AO243" i="9" s="1"/>
  <c r="H243" i="9"/>
  <c r="AC243" i="9" s="1"/>
  <c r="I244" i="9"/>
  <c r="AD244" i="9" s="1"/>
  <c r="T244" i="9"/>
  <c r="AO244" i="9" s="1"/>
  <c r="V244" i="9"/>
  <c r="AQ244" i="9" s="1"/>
  <c r="U244" i="9"/>
  <c r="AP244" i="9" s="1"/>
  <c r="J244" i="9"/>
  <c r="AE244" i="9" s="1"/>
  <c r="P244" i="9"/>
  <c r="AK244" i="9" s="1"/>
  <c r="K244" i="9"/>
  <c r="AF244" i="9" s="1"/>
  <c r="Q244" i="9"/>
  <c r="O244" i="9" a="1"/>
  <c r="O244" i="9" s="1"/>
  <c r="AJ244" i="9" s="1"/>
  <c r="W244" i="9"/>
  <c r="AR244" i="9" s="1"/>
  <c r="H244" i="9"/>
  <c r="AC244" i="9" s="1"/>
  <c r="I245" i="9"/>
  <c r="AD245" i="9" s="1"/>
  <c r="V245" i="9"/>
  <c r="AQ245" i="9" s="1"/>
  <c r="Q245" i="9"/>
  <c r="H245" i="9"/>
  <c r="AC245" i="9" s="1"/>
  <c r="W245" i="9"/>
  <c r="AR245" i="9" s="1"/>
  <c r="J245" i="9"/>
  <c r="AE245" i="9" s="1"/>
  <c r="O245" i="9" a="1"/>
  <c r="O245" i="9" s="1"/>
  <c r="AJ245" i="9" s="1"/>
  <c r="P245" i="9"/>
  <c r="AK245" i="9" s="1"/>
  <c r="T245" i="9"/>
  <c r="AO245" i="9" s="1"/>
  <c r="K245" i="9"/>
  <c r="AF245" i="9" s="1"/>
  <c r="U245" i="9"/>
  <c r="AP245" i="9" s="1"/>
  <c r="H246" i="9"/>
  <c r="AC246" i="9" s="1"/>
  <c r="O246" i="9" a="1"/>
  <c r="O246" i="9" s="1"/>
  <c r="AJ246" i="9" s="1"/>
  <c r="W246" i="9"/>
  <c r="AR246" i="9" s="1"/>
  <c r="P246" i="9"/>
  <c r="AK246" i="9" s="1"/>
  <c r="V246" i="9"/>
  <c r="AQ246" i="9" s="1"/>
  <c r="K246" i="9"/>
  <c r="AF246" i="9" s="1"/>
  <c r="T246" i="9"/>
  <c r="AO246" i="9" s="1"/>
  <c r="I246" i="9"/>
  <c r="AD246" i="9" s="1"/>
  <c r="U246" i="9"/>
  <c r="AP246" i="9" s="1"/>
  <c r="J246" i="9"/>
  <c r="AE246" i="9" s="1"/>
  <c r="Q246" i="9"/>
  <c r="O247" i="9" a="1"/>
  <c r="O247" i="9" s="1"/>
  <c r="AJ247" i="9" s="1"/>
  <c r="H247" i="9"/>
  <c r="AC247" i="9" s="1"/>
  <c r="K247" i="9"/>
  <c r="AF247" i="9" s="1"/>
  <c r="V247" i="9"/>
  <c r="AQ247" i="9" s="1"/>
  <c r="W247" i="9"/>
  <c r="AR247" i="9" s="1"/>
  <c r="I247" i="9"/>
  <c r="AD247" i="9" s="1"/>
  <c r="U247" i="9"/>
  <c r="AP247" i="9" s="1"/>
  <c r="T247" i="9"/>
  <c r="AO247" i="9" s="1"/>
  <c r="J247" i="9"/>
  <c r="AE247" i="9" s="1"/>
  <c r="P247" i="9"/>
  <c r="AK247" i="9" s="1"/>
  <c r="Q247" i="9"/>
  <c r="H248" i="9"/>
  <c r="AC248" i="9" s="1"/>
  <c r="U248" i="9"/>
  <c r="AP248" i="9" s="1"/>
  <c r="J248" i="9"/>
  <c r="AE248" i="9" s="1"/>
  <c r="V248" i="9"/>
  <c r="AQ248" i="9" s="1"/>
  <c r="Q248" i="9"/>
  <c r="P248" i="9"/>
  <c r="AK248" i="9" s="1"/>
  <c r="I248" i="9"/>
  <c r="AD248" i="9" s="1"/>
  <c r="T248" i="9"/>
  <c r="AO248" i="9" s="1"/>
  <c r="W248" i="9"/>
  <c r="AR248" i="9" s="1"/>
  <c r="K248" i="9"/>
  <c r="AF248" i="9" s="1"/>
  <c r="O248" i="9" a="1"/>
  <c r="O248" i="9" s="1"/>
  <c r="AJ248" i="9" s="1"/>
  <c r="H249" i="9"/>
  <c r="AC249" i="9" s="1"/>
  <c r="I249" i="9"/>
  <c r="AD249" i="9" s="1"/>
  <c r="N249" i="9"/>
  <c r="AI249" i="9" s="1"/>
  <c r="K249" i="9"/>
  <c r="AF249" i="9" s="1"/>
  <c r="J249" i="9"/>
  <c r="AE249" i="9" s="1"/>
  <c r="T249" i="9"/>
  <c r="AO249" i="9" s="1"/>
  <c r="L249" i="9"/>
  <c r="AG249" i="9" s="1"/>
  <c r="V249" i="9"/>
  <c r="AQ249" i="9" s="1"/>
  <c r="Q249" i="9"/>
  <c r="U249" i="9"/>
  <c r="AP249" i="9" s="1"/>
  <c r="W249" i="9"/>
  <c r="AR249" i="9" s="1"/>
  <c r="P249" i="9"/>
  <c r="AK249" i="9" s="1"/>
  <c r="R249" i="9"/>
  <c r="AM249" i="9" s="1"/>
  <c r="O249" i="9" a="1"/>
  <c r="O249" i="9" s="1"/>
  <c r="AJ249" i="9" s="1"/>
  <c r="M249" i="9"/>
  <c r="AH249" i="9" s="1"/>
  <c r="H250" i="9"/>
  <c r="AC250" i="9" s="1"/>
  <c r="O250" i="9" a="1"/>
  <c r="O250" i="9" s="1"/>
  <c r="AJ250" i="9" s="1"/>
  <c r="M250" i="9"/>
  <c r="AH250" i="9" s="1"/>
  <c r="K250" i="9"/>
  <c r="AF250" i="9" s="1"/>
  <c r="I250" i="9"/>
  <c r="AD250" i="9" s="1"/>
  <c r="U250" i="9"/>
  <c r="AP250" i="9" s="1"/>
  <c r="J250" i="9"/>
  <c r="AE250" i="9" s="1"/>
  <c r="P250" i="9"/>
  <c r="AK250" i="9" s="1"/>
  <c r="W250" i="9"/>
  <c r="AR250" i="9" s="1"/>
  <c r="V250" i="9"/>
  <c r="AQ250" i="9" s="1"/>
  <c r="Q250" i="9"/>
  <c r="T250" i="9"/>
  <c r="AO250" i="9" s="1"/>
  <c r="R250" i="9"/>
  <c r="AM250" i="9" s="1"/>
  <c r="N250" i="9"/>
  <c r="AI250" i="9" s="1"/>
  <c r="L250" i="9"/>
  <c r="AG250" i="9" s="1"/>
  <c r="V251" i="9"/>
  <c r="AQ251" i="9" s="1"/>
  <c r="Q251" i="9"/>
  <c r="P251" i="9"/>
  <c r="AK251" i="9" s="1"/>
  <c r="T251" i="9"/>
  <c r="AO251" i="9" s="1"/>
  <c r="U251" i="9"/>
  <c r="AP251" i="9" s="1"/>
  <c r="O251" i="9" a="1"/>
  <c r="O251" i="9" s="1"/>
  <c r="AJ251" i="9" s="1"/>
  <c r="W251" i="9"/>
  <c r="AR251" i="9" s="1"/>
  <c r="K251" i="9"/>
  <c r="AF251" i="9" s="1"/>
  <c r="H251" i="9"/>
  <c r="AC251" i="9" s="1"/>
  <c r="I251" i="9"/>
  <c r="AD251" i="9" s="1"/>
  <c r="J251" i="9"/>
  <c r="AE251" i="9" s="1"/>
  <c r="O252" i="9" a="1"/>
  <c r="O252" i="9" s="1"/>
  <c r="AJ252" i="9" s="1"/>
  <c r="P252" i="9"/>
  <c r="AK252" i="9" s="1"/>
  <c r="K252" i="9"/>
  <c r="AF252" i="9" s="1"/>
  <c r="Q252" i="9"/>
  <c r="V252" i="9"/>
  <c r="AQ252" i="9" s="1"/>
  <c r="W252" i="9"/>
  <c r="AR252" i="9" s="1"/>
  <c r="I252" i="9"/>
  <c r="AD252" i="9" s="1"/>
  <c r="J252" i="9"/>
  <c r="AE252" i="9" s="1"/>
  <c r="H252" i="9"/>
  <c r="AC252" i="9" s="1"/>
  <c r="T252" i="9"/>
  <c r="AO252" i="9" s="1"/>
  <c r="U252" i="9"/>
  <c r="AP252" i="9" s="1"/>
  <c r="O253" i="9" a="1"/>
  <c r="O253" i="9" s="1"/>
  <c r="AJ253" i="9" s="1"/>
  <c r="T253" i="9"/>
  <c r="AO253" i="9" s="1"/>
  <c r="P253" i="9"/>
  <c r="AK253" i="9" s="1"/>
  <c r="K253" i="9"/>
  <c r="AF253" i="9" s="1"/>
  <c r="Q253" i="9"/>
  <c r="V253" i="9"/>
  <c r="AQ253" i="9" s="1"/>
  <c r="W253" i="9"/>
  <c r="AR253" i="9" s="1"/>
  <c r="I253" i="9"/>
  <c r="AD253" i="9" s="1"/>
  <c r="J253" i="9"/>
  <c r="AE253" i="9" s="1"/>
  <c r="H253" i="9"/>
  <c r="AC253" i="9" s="1"/>
  <c r="U253" i="9"/>
  <c r="AP253" i="9" s="1"/>
  <c r="L2" i="7"/>
  <c r="AG2" i="7" s="1"/>
  <c r="U2" i="7"/>
  <c r="AP2" i="7" s="1"/>
  <c r="T2" i="7"/>
  <c r="AO2" i="7" s="1"/>
  <c r="S2" i="7"/>
  <c r="AN2" i="7" s="1"/>
  <c r="R2" i="7"/>
  <c r="AM2" i="7" s="1"/>
  <c r="N2" i="7"/>
  <c r="AI2" i="7" s="1"/>
  <c r="M2" i="7"/>
  <c r="AH2" i="7" s="1"/>
  <c r="H2" i="7"/>
  <c r="AC2" i="7" s="1"/>
  <c r="L3" i="7"/>
  <c r="AG3" i="7" s="1"/>
  <c r="U3" i="7"/>
  <c r="AP3" i="7" s="1"/>
  <c r="T3" i="7"/>
  <c r="AO3" i="7" s="1"/>
  <c r="S3" i="7"/>
  <c r="AN3" i="7" s="1"/>
  <c r="R3" i="7"/>
  <c r="AM3" i="7" s="1"/>
  <c r="N3" i="7"/>
  <c r="AI3" i="7" s="1"/>
  <c r="M3" i="7"/>
  <c r="AH3" i="7" s="1"/>
  <c r="H3" i="7"/>
  <c r="AC3" i="7" s="1"/>
  <c r="U4" i="7"/>
  <c r="AP4" i="7" s="1"/>
  <c r="T4" i="7"/>
  <c r="AO4" i="7" s="1"/>
  <c r="S4" i="7"/>
  <c r="AN4" i="7" s="1"/>
  <c r="R4" i="7"/>
  <c r="AM4" i="7" s="1"/>
  <c r="N4" i="7"/>
  <c r="AI4" i="7" s="1"/>
  <c r="M4" i="7"/>
  <c r="AH4" i="7" s="1"/>
  <c r="L4" i="7"/>
  <c r="AG4" i="7" s="1"/>
  <c r="H4" i="7"/>
  <c r="AC4" i="7" s="1"/>
  <c r="L5" i="7"/>
  <c r="AG5" i="7" s="1"/>
  <c r="U5" i="7"/>
  <c r="AP5" i="7" s="1"/>
  <c r="T5" i="7"/>
  <c r="AO5" i="7" s="1"/>
  <c r="S5" i="7"/>
  <c r="AN5" i="7" s="1"/>
  <c r="R5" i="7"/>
  <c r="AM5" i="7" s="1"/>
  <c r="N5" i="7"/>
  <c r="AI5" i="7" s="1"/>
  <c r="M5" i="7"/>
  <c r="AH5" i="7" s="1"/>
  <c r="H5" i="7"/>
  <c r="AC5" i="7" s="1"/>
  <c r="L6" i="7"/>
  <c r="AG6" i="7" s="1"/>
  <c r="U6" i="7"/>
  <c r="AP6" i="7" s="1"/>
  <c r="T6" i="7"/>
  <c r="AO6" i="7" s="1"/>
  <c r="S6" i="7"/>
  <c r="AN6" i="7" s="1"/>
  <c r="R6" i="7"/>
  <c r="AM6" i="7" s="1"/>
  <c r="N6" i="7"/>
  <c r="AI6" i="7" s="1"/>
  <c r="M6" i="7"/>
  <c r="AH6" i="7" s="1"/>
  <c r="H6" i="7"/>
  <c r="AC6" i="7" s="1"/>
  <c r="L7" i="7"/>
  <c r="AG7" i="7" s="1"/>
  <c r="U7" i="7"/>
  <c r="AP7" i="7" s="1"/>
  <c r="T7" i="7"/>
  <c r="AO7" i="7" s="1"/>
  <c r="S7" i="7"/>
  <c r="AN7" i="7" s="1"/>
  <c r="R7" i="7"/>
  <c r="AM7" i="7" s="1"/>
  <c r="N7" i="7"/>
  <c r="AI7" i="7" s="1"/>
  <c r="M7" i="7"/>
  <c r="AH7" i="7" s="1"/>
  <c r="H7" i="7"/>
  <c r="AC7" i="7" s="1"/>
  <c r="L8" i="7"/>
  <c r="AG8" i="7" s="1"/>
  <c r="U8" i="7"/>
  <c r="AP8" i="7" s="1"/>
  <c r="T8" i="7"/>
  <c r="AO8" i="7" s="1"/>
  <c r="S8" i="7"/>
  <c r="AN8" i="7" s="1"/>
  <c r="R8" i="7"/>
  <c r="AM8" i="7" s="1"/>
  <c r="N8" i="7"/>
  <c r="AI8" i="7" s="1"/>
  <c r="M8" i="7"/>
  <c r="AH8" i="7" s="1"/>
  <c r="H8" i="7"/>
  <c r="AC8" i="7" s="1"/>
  <c r="L9" i="7"/>
  <c r="AG9" i="7" s="1"/>
  <c r="U9" i="7"/>
  <c r="AP9" i="7" s="1"/>
  <c r="T9" i="7"/>
  <c r="AO9" i="7" s="1"/>
  <c r="S9" i="7"/>
  <c r="AN9" i="7" s="1"/>
  <c r="R9" i="7"/>
  <c r="AM9" i="7" s="1"/>
  <c r="N9" i="7"/>
  <c r="AI9" i="7" s="1"/>
  <c r="M9" i="7"/>
  <c r="AH9" i="7" s="1"/>
  <c r="H9" i="7"/>
  <c r="AC9" i="7" s="1"/>
  <c r="L10" i="7"/>
  <c r="AG10" i="7" s="1"/>
  <c r="U10" i="7"/>
  <c r="AP10" i="7" s="1"/>
  <c r="T10" i="7"/>
  <c r="AO10" i="7" s="1"/>
  <c r="S10" i="7"/>
  <c r="AN10" i="7" s="1"/>
  <c r="R10" i="7"/>
  <c r="AM10" i="7" s="1"/>
  <c r="N10" i="7"/>
  <c r="AI10" i="7" s="1"/>
  <c r="M10" i="7"/>
  <c r="AH10" i="7" s="1"/>
  <c r="H10" i="7"/>
  <c r="AC10" i="7" s="1"/>
  <c r="L11" i="7"/>
  <c r="AG11" i="7" s="1"/>
  <c r="U11" i="7"/>
  <c r="AP11" i="7" s="1"/>
  <c r="T11" i="7"/>
  <c r="AO11" i="7" s="1"/>
  <c r="S11" i="7"/>
  <c r="AN11" i="7" s="1"/>
  <c r="R11" i="7"/>
  <c r="AM11" i="7" s="1"/>
  <c r="N11" i="7"/>
  <c r="AI11" i="7" s="1"/>
  <c r="M11" i="7"/>
  <c r="AH11" i="7" s="1"/>
  <c r="H11" i="7"/>
  <c r="AC11" i="7" s="1"/>
  <c r="L12" i="7"/>
  <c r="AG12" i="7" s="1"/>
  <c r="U12" i="7"/>
  <c r="AP12" i="7" s="1"/>
  <c r="T12" i="7"/>
  <c r="AO12" i="7" s="1"/>
  <c r="S12" i="7"/>
  <c r="AN12" i="7" s="1"/>
  <c r="R12" i="7"/>
  <c r="AM12" i="7" s="1"/>
  <c r="N12" i="7"/>
  <c r="AI12" i="7" s="1"/>
  <c r="M12" i="7"/>
  <c r="AH12" i="7" s="1"/>
  <c r="H12" i="7"/>
  <c r="AC12" i="7" s="1"/>
  <c r="L13" i="7"/>
  <c r="AG13" i="7" s="1"/>
  <c r="U13" i="7"/>
  <c r="AP13" i="7" s="1"/>
  <c r="T13" i="7"/>
  <c r="AO13" i="7" s="1"/>
  <c r="S13" i="7"/>
  <c r="AN13" i="7" s="1"/>
  <c r="R13" i="7"/>
  <c r="AM13" i="7" s="1"/>
  <c r="N13" i="7"/>
  <c r="AI13" i="7" s="1"/>
  <c r="M13" i="7"/>
  <c r="AH13" i="7" s="1"/>
  <c r="H13" i="7"/>
  <c r="AC13" i="7" s="1"/>
  <c r="U14" i="7"/>
  <c r="AP14" i="7" s="1"/>
  <c r="T14" i="7"/>
  <c r="AO14" i="7" s="1"/>
  <c r="S14" i="7"/>
  <c r="AN14" i="7" s="1"/>
  <c r="R14" i="7"/>
  <c r="AM14" i="7" s="1"/>
  <c r="N14" i="7"/>
  <c r="AI14" i="7" s="1"/>
  <c r="M14" i="7"/>
  <c r="AH14" i="7" s="1"/>
  <c r="L14" i="7"/>
  <c r="AG14" i="7" s="1"/>
  <c r="H14" i="7"/>
  <c r="AC14" i="7" s="1"/>
  <c r="L15" i="7"/>
  <c r="AG15" i="7" s="1"/>
  <c r="U15" i="7"/>
  <c r="AP15" i="7" s="1"/>
  <c r="T15" i="7"/>
  <c r="AO15" i="7" s="1"/>
  <c r="S15" i="7"/>
  <c r="AN15" i="7" s="1"/>
  <c r="R15" i="7"/>
  <c r="AM15" i="7" s="1"/>
  <c r="N15" i="7"/>
  <c r="AI15" i="7" s="1"/>
  <c r="M15" i="7"/>
  <c r="AH15" i="7" s="1"/>
  <c r="H15" i="7"/>
  <c r="AC15" i="7" s="1"/>
  <c r="L16" i="7"/>
  <c r="AG16" i="7" s="1"/>
  <c r="U16" i="7"/>
  <c r="AP16" i="7" s="1"/>
  <c r="T16" i="7"/>
  <c r="AO16" i="7" s="1"/>
  <c r="S16" i="7"/>
  <c r="AN16" i="7" s="1"/>
  <c r="R16" i="7"/>
  <c r="AM16" i="7" s="1"/>
  <c r="N16" i="7"/>
  <c r="AI16" i="7" s="1"/>
  <c r="M16" i="7"/>
  <c r="AH16" i="7" s="1"/>
  <c r="H16" i="7"/>
  <c r="AC16" i="7" s="1"/>
  <c r="L17" i="7"/>
  <c r="AG17" i="7" s="1"/>
  <c r="U17" i="7"/>
  <c r="AP17" i="7" s="1"/>
  <c r="T17" i="7"/>
  <c r="AO17" i="7" s="1"/>
  <c r="S17" i="7"/>
  <c r="AN17" i="7" s="1"/>
  <c r="R17" i="7"/>
  <c r="AM17" i="7" s="1"/>
  <c r="N17" i="7"/>
  <c r="AI17" i="7" s="1"/>
  <c r="M17" i="7"/>
  <c r="AH17" i="7" s="1"/>
  <c r="H17" i="7"/>
  <c r="AC17" i="7" s="1"/>
  <c r="L18" i="7"/>
  <c r="AG18" i="7" s="1"/>
  <c r="U18" i="7"/>
  <c r="AP18" i="7" s="1"/>
  <c r="T18" i="7"/>
  <c r="AO18" i="7" s="1"/>
  <c r="S18" i="7"/>
  <c r="AN18" i="7" s="1"/>
  <c r="R18" i="7"/>
  <c r="AM18" i="7" s="1"/>
  <c r="N18" i="7"/>
  <c r="AI18" i="7" s="1"/>
  <c r="M18" i="7"/>
  <c r="AH18" i="7" s="1"/>
  <c r="H18" i="7"/>
  <c r="AC18" i="7" s="1"/>
  <c r="L19" i="7"/>
  <c r="AG19" i="7" s="1"/>
  <c r="U19" i="7"/>
  <c r="AP19" i="7" s="1"/>
  <c r="T19" i="7"/>
  <c r="AO19" i="7" s="1"/>
  <c r="S19" i="7"/>
  <c r="AN19" i="7" s="1"/>
  <c r="R19" i="7"/>
  <c r="AM19" i="7" s="1"/>
  <c r="N19" i="7"/>
  <c r="AI19" i="7" s="1"/>
  <c r="M19" i="7"/>
  <c r="AH19" i="7" s="1"/>
  <c r="H19" i="7"/>
  <c r="AC19" i="7" s="1"/>
  <c r="L20" i="7"/>
  <c r="AG20" i="7" s="1"/>
  <c r="U20" i="7"/>
  <c r="AP20" i="7" s="1"/>
  <c r="T20" i="7"/>
  <c r="AO20" i="7" s="1"/>
  <c r="S20" i="7"/>
  <c r="AN20" i="7" s="1"/>
  <c r="R20" i="7"/>
  <c r="AM20" i="7" s="1"/>
  <c r="N20" i="7"/>
  <c r="AI20" i="7" s="1"/>
  <c r="M20" i="7"/>
  <c r="AH20" i="7" s="1"/>
  <c r="H20" i="7"/>
  <c r="AC20" i="7" s="1"/>
  <c r="L21" i="7"/>
  <c r="AG21" i="7" s="1"/>
  <c r="U21" i="7"/>
  <c r="AP21" i="7" s="1"/>
  <c r="T21" i="7"/>
  <c r="AO21" i="7" s="1"/>
  <c r="S21" i="7"/>
  <c r="AN21" i="7" s="1"/>
  <c r="R21" i="7"/>
  <c r="AM21" i="7" s="1"/>
  <c r="N21" i="7"/>
  <c r="AI21" i="7" s="1"/>
  <c r="M21" i="7"/>
  <c r="AH21" i="7" s="1"/>
  <c r="H21" i="7"/>
  <c r="AC21" i="7" s="1"/>
  <c r="L22" i="7"/>
  <c r="AG22" i="7" s="1"/>
  <c r="U22" i="7"/>
  <c r="AP22" i="7" s="1"/>
  <c r="T22" i="7"/>
  <c r="AO22" i="7" s="1"/>
  <c r="S22" i="7"/>
  <c r="AN22" i="7" s="1"/>
  <c r="R22" i="7"/>
  <c r="AM22" i="7" s="1"/>
  <c r="N22" i="7"/>
  <c r="AI22" i="7" s="1"/>
  <c r="M22" i="7"/>
  <c r="AH22" i="7" s="1"/>
  <c r="H22" i="7"/>
  <c r="AC22" i="7" s="1"/>
  <c r="U23" i="7"/>
  <c r="AP23" i="7" s="1"/>
  <c r="T23" i="7"/>
  <c r="AO23" i="7" s="1"/>
  <c r="S23" i="7"/>
  <c r="AN23" i="7" s="1"/>
  <c r="R23" i="7"/>
  <c r="AM23" i="7" s="1"/>
  <c r="N23" i="7"/>
  <c r="AI23" i="7" s="1"/>
  <c r="M23" i="7"/>
  <c r="AH23" i="7" s="1"/>
  <c r="L23" i="7"/>
  <c r="AG23" i="7" s="1"/>
  <c r="H23" i="7"/>
  <c r="AC23" i="7" s="1"/>
  <c r="L24" i="7"/>
  <c r="AG24" i="7" s="1"/>
  <c r="U24" i="7"/>
  <c r="AP24" i="7" s="1"/>
  <c r="T24" i="7"/>
  <c r="AO24" i="7" s="1"/>
  <c r="S24" i="7"/>
  <c r="AN24" i="7" s="1"/>
  <c r="R24" i="7"/>
  <c r="AM24" i="7" s="1"/>
  <c r="N24" i="7"/>
  <c r="AI24" i="7" s="1"/>
  <c r="M24" i="7"/>
  <c r="AH24" i="7" s="1"/>
  <c r="H24" i="7"/>
  <c r="AC24" i="7" s="1"/>
  <c r="L25" i="7"/>
  <c r="AG25" i="7" s="1"/>
  <c r="U25" i="7"/>
  <c r="AP25" i="7" s="1"/>
  <c r="T25" i="7"/>
  <c r="AO25" i="7" s="1"/>
  <c r="S25" i="7"/>
  <c r="AN25" i="7" s="1"/>
  <c r="R25" i="7"/>
  <c r="AM25" i="7" s="1"/>
  <c r="N25" i="7"/>
  <c r="AI25" i="7" s="1"/>
  <c r="M25" i="7"/>
  <c r="AH25" i="7" s="1"/>
  <c r="H25" i="7"/>
  <c r="AC25" i="7" s="1"/>
  <c r="L26" i="7"/>
  <c r="AG26" i="7" s="1"/>
  <c r="U26" i="7"/>
  <c r="AP26" i="7" s="1"/>
  <c r="T26" i="7"/>
  <c r="AO26" i="7" s="1"/>
  <c r="S26" i="7"/>
  <c r="AN26" i="7" s="1"/>
  <c r="R26" i="7"/>
  <c r="AM26" i="7" s="1"/>
  <c r="N26" i="7"/>
  <c r="AI26" i="7" s="1"/>
  <c r="M26" i="7"/>
  <c r="AH26" i="7" s="1"/>
  <c r="H26" i="7"/>
  <c r="AC26" i="7" s="1"/>
  <c r="L27" i="7"/>
  <c r="AG27" i="7" s="1"/>
  <c r="U27" i="7"/>
  <c r="AP27" i="7" s="1"/>
  <c r="T27" i="7"/>
  <c r="AO27" i="7" s="1"/>
  <c r="S27" i="7"/>
  <c r="AN27" i="7" s="1"/>
  <c r="R27" i="7"/>
  <c r="AM27" i="7" s="1"/>
  <c r="N27" i="7"/>
  <c r="AI27" i="7" s="1"/>
  <c r="M27" i="7"/>
  <c r="AH27" i="7" s="1"/>
  <c r="H27" i="7"/>
  <c r="AC27" i="7" s="1"/>
  <c r="L28" i="7"/>
  <c r="AG28" i="7" s="1"/>
  <c r="U28" i="7"/>
  <c r="AP28" i="7" s="1"/>
  <c r="T28" i="7"/>
  <c r="AO28" i="7" s="1"/>
  <c r="S28" i="7"/>
  <c r="AN28" i="7" s="1"/>
  <c r="R28" i="7"/>
  <c r="AM28" i="7" s="1"/>
  <c r="N28" i="7"/>
  <c r="AI28" i="7" s="1"/>
  <c r="M28" i="7"/>
  <c r="AH28" i="7" s="1"/>
  <c r="H28" i="7"/>
  <c r="AC28" i="7" s="1"/>
  <c r="L29" i="7"/>
  <c r="AG29" i="7" s="1"/>
  <c r="U29" i="7"/>
  <c r="AP29" i="7" s="1"/>
  <c r="T29" i="7"/>
  <c r="AO29" i="7" s="1"/>
  <c r="S29" i="7"/>
  <c r="AN29" i="7" s="1"/>
  <c r="R29" i="7"/>
  <c r="AM29" i="7" s="1"/>
  <c r="N29" i="7"/>
  <c r="AI29" i="7" s="1"/>
  <c r="M29" i="7"/>
  <c r="AH29" i="7" s="1"/>
  <c r="H29" i="7"/>
  <c r="AC29" i="7" s="1"/>
  <c r="U30" i="7"/>
  <c r="AP30" i="7" s="1"/>
  <c r="T30" i="7"/>
  <c r="AO30" i="7" s="1"/>
  <c r="S30" i="7"/>
  <c r="AN30" i="7" s="1"/>
  <c r="R30" i="7"/>
  <c r="AM30" i="7" s="1"/>
  <c r="N30" i="7"/>
  <c r="AI30" i="7" s="1"/>
  <c r="M30" i="7"/>
  <c r="AH30" i="7" s="1"/>
  <c r="L30" i="7"/>
  <c r="AG30" i="7" s="1"/>
  <c r="H30" i="7"/>
  <c r="AC30" i="7" s="1"/>
  <c r="L31" i="7"/>
  <c r="AG31" i="7" s="1"/>
  <c r="U31" i="7"/>
  <c r="AP31" i="7" s="1"/>
  <c r="T31" i="7"/>
  <c r="AO31" i="7" s="1"/>
  <c r="S31" i="7"/>
  <c r="AN31" i="7" s="1"/>
  <c r="R31" i="7"/>
  <c r="AM31" i="7" s="1"/>
  <c r="N31" i="7"/>
  <c r="AI31" i="7" s="1"/>
  <c r="M31" i="7"/>
  <c r="AH31" i="7" s="1"/>
  <c r="H31" i="7"/>
  <c r="AC31" i="7" s="1"/>
  <c r="L32" i="7"/>
  <c r="AG32" i="7" s="1"/>
  <c r="U32" i="7"/>
  <c r="AP32" i="7" s="1"/>
  <c r="T32" i="7"/>
  <c r="AO32" i="7" s="1"/>
  <c r="S32" i="7"/>
  <c r="AN32" i="7" s="1"/>
  <c r="R32" i="7"/>
  <c r="AM32" i="7" s="1"/>
  <c r="N32" i="7"/>
  <c r="AI32" i="7" s="1"/>
  <c r="M32" i="7"/>
  <c r="AH32" i="7" s="1"/>
  <c r="H32" i="7"/>
  <c r="AC32" i="7" s="1"/>
  <c r="L33" i="7"/>
  <c r="AG33" i="7" s="1"/>
  <c r="U33" i="7"/>
  <c r="AP33" i="7" s="1"/>
  <c r="T33" i="7"/>
  <c r="AO33" i="7" s="1"/>
  <c r="S33" i="7"/>
  <c r="AN33" i="7" s="1"/>
  <c r="R33" i="7"/>
  <c r="AM33" i="7" s="1"/>
  <c r="N33" i="7"/>
  <c r="AI33" i="7" s="1"/>
  <c r="M33" i="7"/>
  <c r="AH33" i="7" s="1"/>
  <c r="H33" i="7"/>
  <c r="AC33" i="7" s="1"/>
  <c r="L34" i="7"/>
  <c r="AG34" i="7" s="1"/>
  <c r="U34" i="7"/>
  <c r="AP34" i="7" s="1"/>
  <c r="T34" i="7"/>
  <c r="AO34" i="7" s="1"/>
  <c r="S34" i="7"/>
  <c r="AN34" i="7" s="1"/>
  <c r="R34" i="7"/>
  <c r="AM34" i="7" s="1"/>
  <c r="N34" i="7"/>
  <c r="AI34" i="7" s="1"/>
  <c r="M34" i="7"/>
  <c r="AH34" i="7" s="1"/>
  <c r="H34" i="7"/>
  <c r="AC34" i="7" s="1"/>
  <c r="L35" i="7"/>
  <c r="AG35" i="7" s="1"/>
  <c r="U35" i="7"/>
  <c r="AP35" i="7" s="1"/>
  <c r="T35" i="7"/>
  <c r="AO35" i="7" s="1"/>
  <c r="S35" i="7"/>
  <c r="AN35" i="7" s="1"/>
  <c r="R35" i="7"/>
  <c r="AM35" i="7" s="1"/>
  <c r="N35" i="7"/>
  <c r="AI35" i="7" s="1"/>
  <c r="M35" i="7"/>
  <c r="AH35" i="7" s="1"/>
  <c r="H35" i="7"/>
  <c r="AC35" i="7" s="1"/>
  <c r="L36" i="7"/>
  <c r="AG36" i="7" s="1"/>
  <c r="U36" i="7"/>
  <c r="AP36" i="7" s="1"/>
  <c r="T36" i="7"/>
  <c r="AO36" i="7" s="1"/>
  <c r="S36" i="7"/>
  <c r="AN36" i="7" s="1"/>
  <c r="R36" i="7"/>
  <c r="AM36" i="7" s="1"/>
  <c r="N36" i="7"/>
  <c r="AI36" i="7" s="1"/>
  <c r="M36" i="7"/>
  <c r="AH36" i="7" s="1"/>
  <c r="H36" i="7"/>
  <c r="AC36" i="7" s="1"/>
  <c r="U37" i="7"/>
  <c r="AP37" i="7" s="1"/>
  <c r="T37" i="7"/>
  <c r="AO37" i="7" s="1"/>
  <c r="S37" i="7"/>
  <c r="AN37" i="7" s="1"/>
  <c r="R37" i="7"/>
  <c r="AM37" i="7" s="1"/>
  <c r="N37" i="7"/>
  <c r="AI37" i="7" s="1"/>
  <c r="M37" i="7"/>
  <c r="AH37" i="7" s="1"/>
  <c r="L37" i="7"/>
  <c r="AG37" i="7" s="1"/>
  <c r="H37" i="7"/>
  <c r="AC37" i="7" s="1"/>
  <c r="L38" i="7"/>
  <c r="AG38" i="7" s="1"/>
  <c r="U38" i="7"/>
  <c r="AP38" i="7" s="1"/>
  <c r="T38" i="7"/>
  <c r="AO38" i="7" s="1"/>
  <c r="S38" i="7"/>
  <c r="AN38" i="7" s="1"/>
  <c r="R38" i="7"/>
  <c r="AM38" i="7" s="1"/>
  <c r="N38" i="7"/>
  <c r="AI38" i="7" s="1"/>
  <c r="M38" i="7"/>
  <c r="AH38" i="7" s="1"/>
  <c r="H38" i="7"/>
  <c r="AC38" i="7" s="1"/>
  <c r="L39" i="7"/>
  <c r="AG39" i="7" s="1"/>
  <c r="U39" i="7"/>
  <c r="AP39" i="7" s="1"/>
  <c r="T39" i="7"/>
  <c r="AO39" i="7" s="1"/>
  <c r="S39" i="7"/>
  <c r="AN39" i="7" s="1"/>
  <c r="R39" i="7"/>
  <c r="AM39" i="7" s="1"/>
  <c r="N39" i="7"/>
  <c r="AI39" i="7" s="1"/>
  <c r="M39" i="7"/>
  <c r="AH39" i="7" s="1"/>
  <c r="H39" i="7"/>
  <c r="AC39" i="7" s="1"/>
  <c r="L40" i="7"/>
  <c r="AG40" i="7" s="1"/>
  <c r="U40" i="7"/>
  <c r="AP40" i="7" s="1"/>
  <c r="T40" i="7"/>
  <c r="AO40" i="7" s="1"/>
  <c r="S40" i="7"/>
  <c r="AN40" i="7" s="1"/>
  <c r="R40" i="7"/>
  <c r="AM40" i="7" s="1"/>
  <c r="N40" i="7"/>
  <c r="AI40" i="7" s="1"/>
  <c r="M40" i="7"/>
  <c r="AH40" i="7" s="1"/>
  <c r="H40" i="7"/>
  <c r="AC40" i="7" s="1"/>
  <c r="L41" i="7"/>
  <c r="AG41" i="7" s="1"/>
  <c r="U41" i="7"/>
  <c r="AP41" i="7" s="1"/>
  <c r="T41" i="7"/>
  <c r="AO41" i="7" s="1"/>
  <c r="S41" i="7"/>
  <c r="AN41" i="7" s="1"/>
  <c r="R41" i="7"/>
  <c r="AM41" i="7" s="1"/>
  <c r="N41" i="7"/>
  <c r="AI41" i="7" s="1"/>
  <c r="M41" i="7"/>
  <c r="AH41" i="7" s="1"/>
  <c r="H41" i="7"/>
  <c r="AC41" i="7" s="1"/>
  <c r="L42" i="7"/>
  <c r="AG42" i="7" s="1"/>
  <c r="U42" i="7"/>
  <c r="AP42" i="7" s="1"/>
  <c r="T42" i="7"/>
  <c r="AO42" i="7" s="1"/>
  <c r="S42" i="7"/>
  <c r="AN42" i="7" s="1"/>
  <c r="R42" i="7"/>
  <c r="AM42" i="7" s="1"/>
  <c r="N42" i="7"/>
  <c r="AI42" i="7" s="1"/>
  <c r="M42" i="7"/>
  <c r="AH42" i="7" s="1"/>
  <c r="H42" i="7"/>
  <c r="AC42" i="7" s="1"/>
  <c r="U43" i="7"/>
  <c r="AP43" i="7" s="1"/>
  <c r="T43" i="7"/>
  <c r="AO43" i="7" s="1"/>
  <c r="S43" i="7"/>
  <c r="AN43" i="7" s="1"/>
  <c r="R43" i="7"/>
  <c r="AM43" i="7" s="1"/>
  <c r="N43" i="7"/>
  <c r="AI43" i="7" s="1"/>
  <c r="M43" i="7"/>
  <c r="AH43" i="7" s="1"/>
  <c r="L43" i="7"/>
  <c r="AG43" i="7" s="1"/>
  <c r="H43" i="7"/>
  <c r="AC43" i="7" s="1"/>
  <c r="L44" i="7"/>
  <c r="AG44" i="7" s="1"/>
  <c r="U44" i="7"/>
  <c r="AP44" i="7" s="1"/>
  <c r="T44" i="7"/>
  <c r="AO44" i="7" s="1"/>
  <c r="S44" i="7"/>
  <c r="AN44" i="7" s="1"/>
  <c r="R44" i="7"/>
  <c r="AM44" i="7" s="1"/>
  <c r="N44" i="7"/>
  <c r="AI44" i="7" s="1"/>
  <c r="M44" i="7"/>
  <c r="AH44" i="7" s="1"/>
  <c r="H44" i="7"/>
  <c r="AC44" i="7" s="1"/>
  <c r="L45" i="7"/>
  <c r="AG45" i="7" s="1"/>
  <c r="U45" i="7"/>
  <c r="AP45" i="7" s="1"/>
  <c r="T45" i="7"/>
  <c r="AO45" i="7" s="1"/>
  <c r="S45" i="7"/>
  <c r="AN45" i="7" s="1"/>
  <c r="R45" i="7"/>
  <c r="AM45" i="7" s="1"/>
  <c r="N45" i="7"/>
  <c r="AI45" i="7" s="1"/>
  <c r="M45" i="7"/>
  <c r="AH45" i="7" s="1"/>
  <c r="H45" i="7"/>
  <c r="AC45" i="7" s="1"/>
  <c r="L46" i="7"/>
  <c r="AG46" i="7" s="1"/>
  <c r="U46" i="7"/>
  <c r="AP46" i="7" s="1"/>
  <c r="T46" i="7"/>
  <c r="AO46" i="7" s="1"/>
  <c r="S46" i="7"/>
  <c r="AN46" i="7" s="1"/>
  <c r="R46" i="7"/>
  <c r="AM46" i="7" s="1"/>
  <c r="N46" i="7"/>
  <c r="AI46" i="7" s="1"/>
  <c r="M46" i="7"/>
  <c r="AH46" i="7" s="1"/>
  <c r="H46" i="7"/>
  <c r="AC46" i="7" s="1"/>
  <c r="L47" i="7"/>
  <c r="AG47" i="7" s="1"/>
  <c r="U47" i="7"/>
  <c r="AP47" i="7" s="1"/>
  <c r="T47" i="7"/>
  <c r="AO47" i="7" s="1"/>
  <c r="S47" i="7"/>
  <c r="AN47" i="7" s="1"/>
  <c r="R47" i="7"/>
  <c r="AM47" i="7" s="1"/>
  <c r="N47" i="7"/>
  <c r="AI47" i="7" s="1"/>
  <c r="M47" i="7"/>
  <c r="AH47" i="7" s="1"/>
  <c r="H47" i="7"/>
  <c r="AC47" i="7" s="1"/>
  <c r="U48" i="7"/>
  <c r="AP48" i="7" s="1"/>
  <c r="T48" i="7"/>
  <c r="AO48" i="7" s="1"/>
  <c r="S48" i="7"/>
  <c r="AN48" i="7" s="1"/>
  <c r="R48" i="7"/>
  <c r="AM48" i="7" s="1"/>
  <c r="N48" i="7"/>
  <c r="AI48" i="7" s="1"/>
  <c r="M48" i="7"/>
  <c r="AH48" i="7" s="1"/>
  <c r="L48" i="7"/>
  <c r="AG48" i="7" s="1"/>
  <c r="H48" i="7"/>
  <c r="AC48" i="7" s="1"/>
  <c r="L49" i="7"/>
  <c r="AG49" i="7" s="1"/>
  <c r="U49" i="7"/>
  <c r="AP49" i="7" s="1"/>
  <c r="T49" i="7"/>
  <c r="AO49" i="7" s="1"/>
  <c r="S49" i="7"/>
  <c r="AN49" i="7" s="1"/>
  <c r="R49" i="7"/>
  <c r="AM49" i="7" s="1"/>
  <c r="N49" i="7"/>
  <c r="AI49" i="7" s="1"/>
  <c r="M49" i="7"/>
  <c r="AH49" i="7" s="1"/>
  <c r="H49" i="7"/>
  <c r="AC49" i="7" s="1"/>
  <c r="L50" i="7"/>
  <c r="AG50" i="7" s="1"/>
  <c r="U50" i="7"/>
  <c r="AP50" i="7" s="1"/>
  <c r="T50" i="7"/>
  <c r="AO50" i="7" s="1"/>
  <c r="S50" i="7"/>
  <c r="AN50" i="7" s="1"/>
  <c r="R50" i="7"/>
  <c r="AM50" i="7" s="1"/>
  <c r="N50" i="7"/>
  <c r="AI50" i="7" s="1"/>
  <c r="M50" i="7"/>
  <c r="AH50" i="7" s="1"/>
  <c r="H50" i="7"/>
  <c r="AC50" i="7" s="1"/>
  <c r="L51" i="7"/>
  <c r="AG51" i="7" s="1"/>
  <c r="U51" i="7"/>
  <c r="AP51" i="7" s="1"/>
  <c r="T51" i="7"/>
  <c r="AO51" i="7" s="1"/>
  <c r="S51" i="7"/>
  <c r="AN51" i="7" s="1"/>
  <c r="R51" i="7"/>
  <c r="AM51" i="7" s="1"/>
  <c r="N51" i="7"/>
  <c r="AI51" i="7" s="1"/>
  <c r="M51" i="7"/>
  <c r="AH51" i="7" s="1"/>
  <c r="H51" i="7"/>
  <c r="AC51" i="7" s="1"/>
  <c r="L52" i="7"/>
  <c r="AG52" i="7" s="1"/>
  <c r="U52" i="7"/>
  <c r="AP52" i="7" s="1"/>
  <c r="T52" i="7"/>
  <c r="AO52" i="7" s="1"/>
  <c r="S52" i="7"/>
  <c r="AN52" i="7" s="1"/>
  <c r="R52" i="7"/>
  <c r="AM52" i="7" s="1"/>
  <c r="N52" i="7"/>
  <c r="AI52" i="7" s="1"/>
  <c r="M52" i="7"/>
  <c r="AH52" i="7" s="1"/>
  <c r="H52" i="7"/>
  <c r="AC52" i="7" s="1"/>
  <c r="L53" i="7"/>
  <c r="AG53" i="7" s="1"/>
  <c r="U53" i="7"/>
  <c r="AP53" i="7" s="1"/>
  <c r="T53" i="7"/>
  <c r="AO53" i="7" s="1"/>
  <c r="S53" i="7"/>
  <c r="AN53" i="7" s="1"/>
  <c r="R53" i="7"/>
  <c r="AM53" i="7" s="1"/>
  <c r="N53" i="7"/>
  <c r="AI53" i="7" s="1"/>
  <c r="M53" i="7"/>
  <c r="AH53" i="7" s="1"/>
  <c r="H53" i="7"/>
  <c r="AC53" i="7" s="1"/>
  <c r="L54" i="7"/>
  <c r="AG54" i="7" s="1"/>
  <c r="U54" i="7"/>
  <c r="AP54" i="7" s="1"/>
  <c r="T54" i="7"/>
  <c r="AO54" i="7" s="1"/>
  <c r="S54" i="7"/>
  <c r="AN54" i="7" s="1"/>
  <c r="R54" i="7"/>
  <c r="AM54" i="7" s="1"/>
  <c r="N54" i="7"/>
  <c r="AI54" i="7" s="1"/>
  <c r="M54" i="7"/>
  <c r="AH54" i="7" s="1"/>
  <c r="H54" i="7"/>
  <c r="AC54" i="7" s="1"/>
  <c r="U55" i="7"/>
  <c r="AP55" i="7" s="1"/>
  <c r="T55" i="7"/>
  <c r="AO55" i="7" s="1"/>
  <c r="S55" i="7"/>
  <c r="AN55" i="7" s="1"/>
  <c r="R55" i="7"/>
  <c r="AM55" i="7" s="1"/>
  <c r="N55" i="7"/>
  <c r="AI55" i="7" s="1"/>
  <c r="M55" i="7"/>
  <c r="AH55" i="7" s="1"/>
  <c r="L55" i="7"/>
  <c r="AG55" i="7" s="1"/>
  <c r="H55" i="7"/>
  <c r="AC55" i="7" s="1"/>
  <c r="L56" i="7"/>
  <c r="AG56" i="7" s="1"/>
  <c r="U56" i="7"/>
  <c r="AP56" i="7" s="1"/>
  <c r="T56" i="7"/>
  <c r="AO56" i="7" s="1"/>
  <c r="S56" i="7"/>
  <c r="AN56" i="7" s="1"/>
  <c r="R56" i="7"/>
  <c r="AM56" i="7" s="1"/>
  <c r="N56" i="7"/>
  <c r="AI56" i="7" s="1"/>
  <c r="M56" i="7"/>
  <c r="AH56" i="7" s="1"/>
  <c r="H56" i="7"/>
  <c r="AC56" i="7" s="1"/>
  <c r="L57" i="7"/>
  <c r="AG57" i="7" s="1"/>
  <c r="U57" i="7"/>
  <c r="AP57" i="7" s="1"/>
  <c r="T57" i="7"/>
  <c r="AO57" i="7" s="1"/>
  <c r="S57" i="7"/>
  <c r="AN57" i="7" s="1"/>
  <c r="R57" i="7"/>
  <c r="AM57" i="7" s="1"/>
  <c r="N57" i="7"/>
  <c r="AI57" i="7" s="1"/>
  <c r="M57" i="7"/>
  <c r="AH57" i="7" s="1"/>
  <c r="H57" i="7"/>
  <c r="AC57" i="7" s="1"/>
  <c r="L58" i="7"/>
  <c r="AG58" i="7" s="1"/>
  <c r="U58" i="7"/>
  <c r="AP58" i="7" s="1"/>
  <c r="T58" i="7"/>
  <c r="AO58" i="7" s="1"/>
  <c r="S58" i="7"/>
  <c r="AN58" i="7" s="1"/>
  <c r="R58" i="7"/>
  <c r="AM58" i="7" s="1"/>
  <c r="N58" i="7"/>
  <c r="AI58" i="7" s="1"/>
  <c r="M58" i="7"/>
  <c r="AH58" i="7" s="1"/>
  <c r="H58" i="7"/>
  <c r="AC58" i="7" s="1"/>
  <c r="L59" i="7"/>
  <c r="AG59" i="7" s="1"/>
  <c r="U59" i="7"/>
  <c r="AP59" i="7" s="1"/>
  <c r="T59" i="7"/>
  <c r="AO59" i="7" s="1"/>
  <c r="S59" i="7"/>
  <c r="AN59" i="7" s="1"/>
  <c r="R59" i="7"/>
  <c r="AM59" i="7" s="1"/>
  <c r="N59" i="7"/>
  <c r="AI59" i="7" s="1"/>
  <c r="M59" i="7"/>
  <c r="AH59" i="7" s="1"/>
  <c r="H59" i="7"/>
  <c r="AC59" i="7" s="1"/>
  <c r="L60" i="7"/>
  <c r="AG60" i="7" s="1"/>
  <c r="U60" i="7"/>
  <c r="AP60" i="7" s="1"/>
  <c r="T60" i="7"/>
  <c r="AO60" i="7" s="1"/>
  <c r="S60" i="7"/>
  <c r="AN60" i="7" s="1"/>
  <c r="R60" i="7"/>
  <c r="AM60" i="7" s="1"/>
  <c r="N60" i="7"/>
  <c r="AI60" i="7" s="1"/>
  <c r="M60" i="7"/>
  <c r="AH60" i="7" s="1"/>
  <c r="H60" i="7"/>
  <c r="AC60" i="7" s="1"/>
  <c r="U61" i="7"/>
  <c r="AP61" i="7" s="1"/>
  <c r="T61" i="7"/>
  <c r="AO61" i="7" s="1"/>
  <c r="S61" i="7"/>
  <c r="AN61" i="7" s="1"/>
  <c r="R61" i="7"/>
  <c r="AM61" i="7" s="1"/>
  <c r="N61" i="7"/>
  <c r="AI61" i="7" s="1"/>
  <c r="M61" i="7"/>
  <c r="AH61" i="7" s="1"/>
  <c r="L61" i="7"/>
  <c r="AG61" i="7" s="1"/>
  <c r="H61" i="7"/>
  <c r="AC61" i="7" s="1"/>
  <c r="L62" i="7"/>
  <c r="AG62" i="7" s="1"/>
  <c r="U62" i="7"/>
  <c r="AP62" i="7" s="1"/>
  <c r="T62" i="7"/>
  <c r="AO62" i="7" s="1"/>
  <c r="S62" i="7"/>
  <c r="AN62" i="7" s="1"/>
  <c r="R62" i="7"/>
  <c r="AM62" i="7" s="1"/>
  <c r="N62" i="7"/>
  <c r="AI62" i="7" s="1"/>
  <c r="M62" i="7"/>
  <c r="AH62" i="7" s="1"/>
  <c r="H62" i="7"/>
  <c r="AC62" i="7" s="1"/>
  <c r="L63" i="7"/>
  <c r="AG63" i="7" s="1"/>
  <c r="U63" i="7"/>
  <c r="AP63" i="7" s="1"/>
  <c r="T63" i="7"/>
  <c r="AO63" i="7" s="1"/>
  <c r="S63" i="7"/>
  <c r="AN63" i="7" s="1"/>
  <c r="R63" i="7"/>
  <c r="AM63" i="7" s="1"/>
  <c r="N63" i="7"/>
  <c r="AI63" i="7" s="1"/>
  <c r="M63" i="7"/>
  <c r="AH63" i="7" s="1"/>
  <c r="H63" i="7"/>
  <c r="AC63" i="7" s="1"/>
  <c r="L64" i="7"/>
  <c r="AG64" i="7" s="1"/>
  <c r="U64" i="7"/>
  <c r="AP64" i="7" s="1"/>
  <c r="T64" i="7"/>
  <c r="AO64" i="7" s="1"/>
  <c r="S64" i="7"/>
  <c r="AN64" i="7" s="1"/>
  <c r="R64" i="7"/>
  <c r="AM64" i="7" s="1"/>
  <c r="N64" i="7"/>
  <c r="AI64" i="7" s="1"/>
  <c r="M64" i="7"/>
  <c r="AH64" i="7" s="1"/>
  <c r="H64" i="7"/>
  <c r="AC64" i="7" s="1"/>
  <c r="L65" i="7"/>
  <c r="AG65" i="7" s="1"/>
  <c r="U65" i="7"/>
  <c r="AP65" i="7" s="1"/>
  <c r="T65" i="7"/>
  <c r="AO65" i="7" s="1"/>
  <c r="S65" i="7"/>
  <c r="AN65" i="7" s="1"/>
  <c r="R65" i="7"/>
  <c r="AM65" i="7" s="1"/>
  <c r="N65" i="7"/>
  <c r="AI65" i="7" s="1"/>
  <c r="M65" i="7"/>
  <c r="AH65" i="7" s="1"/>
  <c r="H65" i="7"/>
  <c r="AC65" i="7" s="1"/>
  <c r="L66" i="7"/>
  <c r="AG66" i="7" s="1"/>
  <c r="U66" i="7"/>
  <c r="AP66" i="7" s="1"/>
  <c r="T66" i="7"/>
  <c r="AO66" i="7" s="1"/>
  <c r="S66" i="7"/>
  <c r="AN66" i="7" s="1"/>
  <c r="R66" i="7"/>
  <c r="AM66" i="7" s="1"/>
  <c r="N66" i="7"/>
  <c r="AI66" i="7" s="1"/>
  <c r="M66" i="7"/>
  <c r="AH66" i="7" s="1"/>
  <c r="H66" i="7"/>
  <c r="AC66" i="7" s="1"/>
  <c r="L67" i="7"/>
  <c r="AG67" i="7" s="1"/>
  <c r="U67" i="7"/>
  <c r="AP67" i="7" s="1"/>
  <c r="T67" i="7"/>
  <c r="AO67" i="7" s="1"/>
  <c r="S67" i="7"/>
  <c r="AN67" i="7" s="1"/>
  <c r="R67" i="7"/>
  <c r="AM67" i="7" s="1"/>
  <c r="N67" i="7"/>
  <c r="AI67" i="7" s="1"/>
  <c r="M67" i="7"/>
  <c r="AH67" i="7" s="1"/>
  <c r="H67" i="7"/>
  <c r="AC67" i="7" s="1"/>
  <c r="U68" i="7"/>
  <c r="AP68" i="7" s="1"/>
  <c r="T68" i="7"/>
  <c r="AO68" i="7" s="1"/>
  <c r="S68" i="7"/>
  <c r="AN68" i="7" s="1"/>
  <c r="R68" i="7"/>
  <c r="AM68" i="7" s="1"/>
  <c r="N68" i="7"/>
  <c r="AI68" i="7" s="1"/>
  <c r="M68" i="7"/>
  <c r="AH68" i="7" s="1"/>
  <c r="L68" i="7"/>
  <c r="AG68" i="7" s="1"/>
  <c r="H68" i="7"/>
  <c r="AC68" i="7" s="1"/>
  <c r="L69" i="7"/>
  <c r="AG69" i="7" s="1"/>
  <c r="U69" i="7"/>
  <c r="AP69" i="7" s="1"/>
  <c r="T69" i="7"/>
  <c r="AO69" i="7" s="1"/>
  <c r="S69" i="7"/>
  <c r="AN69" i="7" s="1"/>
  <c r="R69" i="7"/>
  <c r="AM69" i="7" s="1"/>
  <c r="N69" i="7"/>
  <c r="AI69" i="7" s="1"/>
  <c r="M69" i="7"/>
  <c r="AH69" i="7" s="1"/>
  <c r="H69" i="7"/>
  <c r="AC69" i="7" s="1"/>
  <c r="L70" i="7"/>
  <c r="AG70" i="7" s="1"/>
  <c r="U70" i="7"/>
  <c r="AP70" i="7" s="1"/>
  <c r="T70" i="7"/>
  <c r="AO70" i="7" s="1"/>
  <c r="S70" i="7"/>
  <c r="AN70" i="7" s="1"/>
  <c r="R70" i="7"/>
  <c r="AM70" i="7" s="1"/>
  <c r="N70" i="7"/>
  <c r="AI70" i="7" s="1"/>
  <c r="M70" i="7"/>
  <c r="AH70" i="7" s="1"/>
  <c r="H70" i="7"/>
  <c r="AC70" i="7" s="1"/>
  <c r="L71" i="7"/>
  <c r="AG71" i="7" s="1"/>
  <c r="U71" i="7"/>
  <c r="AP71" i="7" s="1"/>
  <c r="T71" i="7"/>
  <c r="AO71" i="7" s="1"/>
  <c r="S71" i="7"/>
  <c r="AN71" i="7" s="1"/>
  <c r="R71" i="7"/>
  <c r="AM71" i="7" s="1"/>
  <c r="N71" i="7"/>
  <c r="AI71" i="7" s="1"/>
  <c r="M71" i="7"/>
  <c r="AH71" i="7" s="1"/>
  <c r="K71" i="7"/>
  <c r="AF71" i="7" s="1"/>
  <c r="H71" i="7"/>
  <c r="AC71" i="7" s="1"/>
  <c r="L72" i="7"/>
  <c r="AG72" i="7" s="1"/>
  <c r="U72" i="7"/>
  <c r="AP72" i="7" s="1"/>
  <c r="T72" i="7"/>
  <c r="AO72" i="7" s="1"/>
  <c r="S72" i="7"/>
  <c r="AN72" i="7" s="1"/>
  <c r="R72" i="7"/>
  <c r="AM72" i="7" s="1"/>
  <c r="N72" i="7"/>
  <c r="AI72" i="7" s="1"/>
  <c r="M72" i="7"/>
  <c r="AH72" i="7" s="1"/>
  <c r="K72" i="7"/>
  <c r="AF72" i="7" s="1"/>
  <c r="H72" i="7"/>
  <c r="AC72" i="7" s="1"/>
  <c r="L73" i="7"/>
  <c r="AG73" i="7" s="1"/>
  <c r="U73" i="7"/>
  <c r="AP73" i="7" s="1"/>
  <c r="T73" i="7"/>
  <c r="AO73" i="7" s="1"/>
  <c r="S73" i="7"/>
  <c r="AN73" i="7" s="1"/>
  <c r="R73" i="7"/>
  <c r="AM73" i="7" s="1"/>
  <c r="N73" i="7"/>
  <c r="AI73" i="7" s="1"/>
  <c r="M73" i="7"/>
  <c r="AH73" i="7" s="1"/>
  <c r="K73" i="7"/>
  <c r="AF73" i="7" s="1"/>
  <c r="H73" i="7"/>
  <c r="AC73" i="7" s="1"/>
  <c r="L74" i="7"/>
  <c r="AG74" i="7" s="1"/>
  <c r="U74" i="7"/>
  <c r="AP74" i="7" s="1"/>
  <c r="T74" i="7"/>
  <c r="AO74" i="7" s="1"/>
  <c r="S74" i="7"/>
  <c r="AN74" i="7" s="1"/>
  <c r="R74" i="7"/>
  <c r="AM74" i="7" s="1"/>
  <c r="N74" i="7"/>
  <c r="AI74" i="7" s="1"/>
  <c r="M74" i="7"/>
  <c r="AH74" i="7" s="1"/>
  <c r="K74" i="7"/>
  <c r="AF74" i="7" s="1"/>
  <c r="H74" i="7"/>
  <c r="AC74" i="7" s="1"/>
  <c r="L75" i="7"/>
  <c r="AG75" i="7" s="1"/>
  <c r="U75" i="7"/>
  <c r="AP75" i="7" s="1"/>
  <c r="T75" i="7"/>
  <c r="AO75" i="7" s="1"/>
  <c r="S75" i="7"/>
  <c r="AN75" i="7" s="1"/>
  <c r="R75" i="7"/>
  <c r="AM75" i="7" s="1"/>
  <c r="N75" i="7"/>
  <c r="AI75" i="7" s="1"/>
  <c r="M75" i="7"/>
  <c r="AH75" i="7" s="1"/>
  <c r="K75" i="7"/>
  <c r="AF75" i="7" s="1"/>
  <c r="H75" i="7"/>
  <c r="AC75" i="7" s="1"/>
  <c r="L76" i="7"/>
  <c r="AG76" i="7" s="1"/>
  <c r="U76" i="7"/>
  <c r="AP76" i="7" s="1"/>
  <c r="T76" i="7"/>
  <c r="AO76" i="7" s="1"/>
  <c r="S76" i="7"/>
  <c r="AN76" i="7" s="1"/>
  <c r="R76" i="7"/>
  <c r="AM76" i="7" s="1"/>
  <c r="N76" i="7"/>
  <c r="AI76" i="7" s="1"/>
  <c r="M76" i="7"/>
  <c r="AH76" i="7" s="1"/>
  <c r="K76" i="7"/>
  <c r="AF76" i="7" s="1"/>
  <c r="H76" i="7"/>
  <c r="AC76" i="7" s="1"/>
  <c r="U77" i="7"/>
  <c r="AP77" i="7" s="1"/>
  <c r="T77" i="7"/>
  <c r="AO77" i="7" s="1"/>
  <c r="S77" i="7"/>
  <c r="AN77" i="7" s="1"/>
  <c r="R77" i="7"/>
  <c r="AM77" i="7" s="1"/>
  <c r="N77" i="7"/>
  <c r="AI77" i="7" s="1"/>
  <c r="M77" i="7"/>
  <c r="AH77" i="7" s="1"/>
  <c r="L77" i="7"/>
  <c r="AG77" i="7" s="1"/>
  <c r="K77" i="7"/>
  <c r="AF77" i="7" s="1"/>
  <c r="H77" i="7"/>
  <c r="AC77" i="7" s="1"/>
  <c r="L78" i="7"/>
  <c r="AG78" i="7" s="1"/>
  <c r="U78" i="7"/>
  <c r="AP78" i="7" s="1"/>
  <c r="T78" i="7"/>
  <c r="AO78" i="7" s="1"/>
  <c r="S78" i="7"/>
  <c r="AN78" i="7" s="1"/>
  <c r="R78" i="7"/>
  <c r="AM78" i="7" s="1"/>
  <c r="N78" i="7"/>
  <c r="AI78" i="7" s="1"/>
  <c r="M78" i="7"/>
  <c r="AH78" i="7" s="1"/>
  <c r="K78" i="7"/>
  <c r="AF78" i="7" s="1"/>
  <c r="H78" i="7"/>
  <c r="AC78" i="7" s="1"/>
  <c r="L79" i="7"/>
  <c r="AG79" i="7" s="1"/>
  <c r="U79" i="7"/>
  <c r="AP79" i="7" s="1"/>
  <c r="T79" i="7"/>
  <c r="AO79" i="7" s="1"/>
  <c r="S79" i="7"/>
  <c r="AN79" i="7" s="1"/>
  <c r="R79" i="7"/>
  <c r="AM79" i="7" s="1"/>
  <c r="N79" i="7"/>
  <c r="AI79" i="7" s="1"/>
  <c r="M79" i="7"/>
  <c r="AH79" i="7" s="1"/>
  <c r="K79" i="7"/>
  <c r="AF79" i="7" s="1"/>
  <c r="H79" i="7"/>
  <c r="AC79" i="7" s="1"/>
  <c r="L80" i="7"/>
  <c r="AG80" i="7" s="1"/>
  <c r="U80" i="7"/>
  <c r="AP80" i="7" s="1"/>
  <c r="T80" i="7"/>
  <c r="AO80" i="7" s="1"/>
  <c r="S80" i="7"/>
  <c r="AN80" i="7" s="1"/>
  <c r="R80" i="7"/>
  <c r="AM80" i="7" s="1"/>
  <c r="N80" i="7"/>
  <c r="AI80" i="7" s="1"/>
  <c r="M80" i="7"/>
  <c r="AH80" i="7" s="1"/>
  <c r="K80" i="7"/>
  <c r="AF80" i="7" s="1"/>
  <c r="H80" i="7"/>
  <c r="AC80" i="7" s="1"/>
  <c r="L81" i="7"/>
  <c r="AG81" i="7" s="1"/>
  <c r="U81" i="7"/>
  <c r="AP81" i="7" s="1"/>
  <c r="T81" i="7"/>
  <c r="AO81" i="7" s="1"/>
  <c r="S81" i="7"/>
  <c r="AN81" i="7" s="1"/>
  <c r="R81" i="7"/>
  <c r="AM81" i="7" s="1"/>
  <c r="N81" i="7"/>
  <c r="AI81" i="7" s="1"/>
  <c r="M81" i="7"/>
  <c r="AH81" i="7" s="1"/>
  <c r="K81" i="7"/>
  <c r="AF81" i="7" s="1"/>
  <c r="H81" i="7"/>
  <c r="AC81" i="7" s="1"/>
  <c r="L82" i="7"/>
  <c r="AG82" i="7" s="1"/>
  <c r="U82" i="7"/>
  <c r="AP82" i="7" s="1"/>
  <c r="T82" i="7"/>
  <c r="AO82" i="7" s="1"/>
  <c r="S82" i="7"/>
  <c r="AN82" i="7" s="1"/>
  <c r="R82" i="7"/>
  <c r="AM82" i="7" s="1"/>
  <c r="N82" i="7"/>
  <c r="AI82" i="7" s="1"/>
  <c r="M82" i="7"/>
  <c r="AH82" i="7" s="1"/>
  <c r="K82" i="7"/>
  <c r="AF82" i="7" s="1"/>
  <c r="H82" i="7"/>
  <c r="AC82" i="7" s="1"/>
  <c r="L83" i="7"/>
  <c r="AG83" i="7" s="1"/>
  <c r="U83" i="7"/>
  <c r="AP83" i="7" s="1"/>
  <c r="T83" i="7"/>
  <c r="AO83" i="7" s="1"/>
  <c r="S83" i="7"/>
  <c r="AN83" i="7" s="1"/>
  <c r="R83" i="7"/>
  <c r="AM83" i="7" s="1"/>
  <c r="N83" i="7"/>
  <c r="AI83" i="7" s="1"/>
  <c r="M83" i="7"/>
  <c r="AH83" i="7" s="1"/>
  <c r="K83" i="7"/>
  <c r="AF83" i="7" s="1"/>
  <c r="H83" i="7"/>
  <c r="AC83" i="7" s="1"/>
  <c r="L84" i="7"/>
  <c r="AG84" i="7" s="1"/>
  <c r="U84" i="7"/>
  <c r="AP84" i="7" s="1"/>
  <c r="T84" i="7"/>
  <c r="AO84" i="7" s="1"/>
  <c r="S84" i="7"/>
  <c r="AN84" i="7" s="1"/>
  <c r="R84" i="7"/>
  <c r="AM84" i="7" s="1"/>
  <c r="N84" i="7"/>
  <c r="AI84" i="7" s="1"/>
  <c r="M84" i="7"/>
  <c r="AH84" i="7" s="1"/>
  <c r="K84" i="7"/>
  <c r="AF84" i="7" s="1"/>
  <c r="H84" i="7"/>
  <c r="AC84" i="7" s="1"/>
  <c r="U85" i="7"/>
  <c r="AP85" i="7" s="1"/>
  <c r="T85" i="7"/>
  <c r="AO85" i="7" s="1"/>
  <c r="S85" i="7"/>
  <c r="AN85" i="7" s="1"/>
  <c r="R85" i="7"/>
  <c r="AM85" i="7" s="1"/>
  <c r="N85" i="7"/>
  <c r="AI85" i="7" s="1"/>
  <c r="M85" i="7"/>
  <c r="AH85" i="7" s="1"/>
  <c r="L85" i="7"/>
  <c r="AG85" i="7" s="1"/>
  <c r="K85" i="7"/>
  <c r="AF85" i="7" s="1"/>
  <c r="H85" i="7"/>
  <c r="AC85" i="7" s="1"/>
  <c r="L86" i="7"/>
  <c r="AG86" i="7" s="1"/>
  <c r="U86" i="7"/>
  <c r="AP86" i="7" s="1"/>
  <c r="T86" i="7"/>
  <c r="AO86" i="7" s="1"/>
  <c r="S86" i="7"/>
  <c r="AN86" i="7" s="1"/>
  <c r="R86" i="7"/>
  <c r="AM86" i="7" s="1"/>
  <c r="N86" i="7"/>
  <c r="AI86" i="7" s="1"/>
  <c r="M86" i="7"/>
  <c r="AH86" i="7" s="1"/>
  <c r="K86" i="7"/>
  <c r="AF86" i="7" s="1"/>
  <c r="H86" i="7"/>
  <c r="AC86" i="7" s="1"/>
  <c r="L87" i="7"/>
  <c r="AG87" i="7" s="1"/>
  <c r="T87" i="7"/>
  <c r="AO87" i="7" s="1"/>
  <c r="S87" i="7"/>
  <c r="AN87" i="7" s="1"/>
  <c r="R87" i="7"/>
  <c r="AM87" i="7" s="1"/>
  <c r="N87" i="7"/>
  <c r="AI87" i="7" s="1"/>
  <c r="M87" i="7"/>
  <c r="AH87" i="7" s="1"/>
  <c r="K87" i="7"/>
  <c r="AF87" i="7" s="1"/>
  <c r="H87" i="7"/>
  <c r="AC87" i="7" s="1"/>
  <c r="L88" i="7"/>
  <c r="AG88" i="7" s="1"/>
  <c r="T88" i="7"/>
  <c r="AO88" i="7" s="1"/>
  <c r="S88" i="7"/>
  <c r="AN88" i="7" s="1"/>
  <c r="R88" i="7"/>
  <c r="AM88" i="7" s="1"/>
  <c r="N88" i="7"/>
  <c r="AI88" i="7" s="1"/>
  <c r="M88" i="7"/>
  <c r="AH88" i="7" s="1"/>
  <c r="K88" i="7"/>
  <c r="AF88" i="7" s="1"/>
  <c r="H88" i="7"/>
  <c r="AC88" i="7" s="1"/>
  <c r="L89" i="7"/>
  <c r="AG89" i="7" s="1"/>
  <c r="T89" i="7"/>
  <c r="AO89" i="7" s="1"/>
  <c r="S89" i="7"/>
  <c r="AN89" i="7" s="1"/>
  <c r="R89" i="7"/>
  <c r="AM89" i="7" s="1"/>
  <c r="N89" i="7"/>
  <c r="AI89" i="7" s="1"/>
  <c r="M89" i="7"/>
  <c r="AH89" i="7" s="1"/>
  <c r="K89" i="7"/>
  <c r="AF89" i="7" s="1"/>
  <c r="H89" i="7"/>
  <c r="AC89" i="7" s="1"/>
  <c r="L90" i="7"/>
  <c r="AG90" i="7" s="1"/>
  <c r="T90" i="7"/>
  <c r="AO90" i="7" s="1"/>
  <c r="S90" i="7"/>
  <c r="AN90" i="7" s="1"/>
  <c r="R90" i="7"/>
  <c r="AM90" i="7" s="1"/>
  <c r="N90" i="7"/>
  <c r="AI90" i="7" s="1"/>
  <c r="M90" i="7"/>
  <c r="AH90" i="7" s="1"/>
  <c r="K90" i="7"/>
  <c r="AF90" i="7" s="1"/>
  <c r="H90" i="7"/>
  <c r="AC90" i="7" s="1"/>
  <c r="L91" i="7"/>
  <c r="AG91" i="7" s="1"/>
  <c r="T91" i="7"/>
  <c r="AO91" i="7" s="1"/>
  <c r="S91" i="7"/>
  <c r="AN91" i="7" s="1"/>
  <c r="R91" i="7"/>
  <c r="AM91" i="7" s="1"/>
  <c r="N91" i="7"/>
  <c r="AI91" i="7" s="1"/>
  <c r="M91" i="7"/>
  <c r="AH91" i="7" s="1"/>
  <c r="K91" i="7"/>
  <c r="AF91" i="7" s="1"/>
  <c r="H91" i="7"/>
  <c r="AC91" i="7" s="1"/>
  <c r="T92" i="7"/>
  <c r="AO92" i="7" s="1"/>
  <c r="S92" i="7"/>
  <c r="AN92" i="7" s="1"/>
  <c r="R92" i="7"/>
  <c r="AM92" i="7" s="1"/>
  <c r="N92" i="7"/>
  <c r="AI92" i="7" s="1"/>
  <c r="M92" i="7"/>
  <c r="AH92" i="7" s="1"/>
  <c r="L92" i="7"/>
  <c r="AG92" i="7" s="1"/>
  <c r="K92" i="7"/>
  <c r="AF92" i="7" s="1"/>
  <c r="H92" i="7"/>
  <c r="AC92" i="7" s="1"/>
  <c r="L93" i="7"/>
  <c r="AG93" i="7" s="1"/>
  <c r="T93" i="7"/>
  <c r="AO93" i="7" s="1"/>
  <c r="S93" i="7"/>
  <c r="AN93" i="7" s="1"/>
  <c r="R93" i="7"/>
  <c r="AM93" i="7" s="1"/>
  <c r="N93" i="7"/>
  <c r="AI93" i="7" s="1"/>
  <c r="M93" i="7"/>
  <c r="AH93" i="7" s="1"/>
  <c r="K93" i="7"/>
  <c r="AF93" i="7" s="1"/>
  <c r="H93" i="7"/>
  <c r="AC93" i="7" s="1"/>
  <c r="L94" i="7"/>
  <c r="AG94" i="7" s="1"/>
  <c r="T94" i="7"/>
  <c r="AO94" i="7" s="1"/>
  <c r="S94" i="7"/>
  <c r="AN94" i="7" s="1"/>
  <c r="R94" i="7"/>
  <c r="AM94" i="7" s="1"/>
  <c r="N94" i="7"/>
  <c r="AI94" i="7" s="1"/>
  <c r="M94" i="7"/>
  <c r="AH94" i="7" s="1"/>
  <c r="K94" i="7"/>
  <c r="AF94" i="7" s="1"/>
  <c r="H94" i="7"/>
  <c r="AC94" i="7" s="1"/>
  <c r="L95" i="7"/>
  <c r="AG95" i="7" s="1"/>
  <c r="T95" i="7"/>
  <c r="AO95" i="7" s="1"/>
  <c r="S95" i="7"/>
  <c r="AN95" i="7" s="1"/>
  <c r="R95" i="7"/>
  <c r="AM95" i="7" s="1"/>
  <c r="N95" i="7"/>
  <c r="AI95" i="7" s="1"/>
  <c r="M95" i="7"/>
  <c r="AH95" i="7" s="1"/>
  <c r="K95" i="7"/>
  <c r="AF95" i="7" s="1"/>
  <c r="H95" i="7"/>
  <c r="AC95" i="7" s="1"/>
  <c r="L96" i="7"/>
  <c r="AG96" i="7" s="1"/>
  <c r="T96" i="7"/>
  <c r="AO96" i="7" s="1"/>
  <c r="S96" i="7"/>
  <c r="AN96" i="7" s="1"/>
  <c r="R96" i="7"/>
  <c r="AM96" i="7" s="1"/>
  <c r="N96" i="7"/>
  <c r="AI96" i="7" s="1"/>
  <c r="M96" i="7"/>
  <c r="AH96" i="7" s="1"/>
  <c r="K96" i="7"/>
  <c r="AF96" i="7" s="1"/>
  <c r="H96" i="7"/>
  <c r="AC96" i="7" s="1"/>
  <c r="L97" i="7"/>
  <c r="AG97" i="7" s="1"/>
  <c r="T97" i="7"/>
  <c r="AO97" i="7" s="1"/>
  <c r="S97" i="7"/>
  <c r="AN97" i="7" s="1"/>
  <c r="R97" i="7"/>
  <c r="AM97" i="7" s="1"/>
  <c r="N97" i="7"/>
  <c r="AI97" i="7" s="1"/>
  <c r="M97" i="7"/>
  <c r="AH97" i="7" s="1"/>
  <c r="K97" i="7"/>
  <c r="AF97" i="7" s="1"/>
  <c r="H97" i="7"/>
  <c r="AC97" i="7" s="1"/>
  <c r="T98" i="7"/>
  <c r="AO98" i="7" s="1"/>
  <c r="S98" i="7"/>
  <c r="AN98" i="7" s="1"/>
  <c r="R98" i="7"/>
  <c r="AM98" i="7" s="1"/>
  <c r="N98" i="7"/>
  <c r="AI98" i="7" s="1"/>
  <c r="M98" i="7"/>
  <c r="AH98" i="7" s="1"/>
  <c r="L98" i="7"/>
  <c r="AG98" i="7" s="1"/>
  <c r="K98" i="7"/>
  <c r="AF98" i="7" s="1"/>
  <c r="H98" i="7"/>
  <c r="AC98" i="7" s="1"/>
  <c r="L99" i="7"/>
  <c r="AG99" i="7" s="1"/>
  <c r="T99" i="7"/>
  <c r="AO99" i="7" s="1"/>
  <c r="S99" i="7"/>
  <c r="AN99" i="7" s="1"/>
  <c r="R99" i="7"/>
  <c r="AM99" i="7" s="1"/>
  <c r="N99" i="7"/>
  <c r="AI99" i="7" s="1"/>
  <c r="M99" i="7"/>
  <c r="AH99" i="7" s="1"/>
  <c r="K99" i="7"/>
  <c r="AF99" i="7" s="1"/>
  <c r="H99" i="7"/>
  <c r="AC99" i="7" s="1"/>
  <c r="L100" i="7"/>
  <c r="AG100" i="7" s="1"/>
  <c r="T100" i="7"/>
  <c r="AO100" i="7" s="1"/>
  <c r="S100" i="7"/>
  <c r="AN100" i="7" s="1"/>
  <c r="R100" i="7"/>
  <c r="AM100" i="7" s="1"/>
  <c r="N100" i="7"/>
  <c r="AI100" i="7" s="1"/>
  <c r="M100" i="7"/>
  <c r="AH100" i="7" s="1"/>
  <c r="K100" i="7"/>
  <c r="AF100" i="7" s="1"/>
  <c r="H100" i="7"/>
  <c r="AC100" i="7" s="1"/>
  <c r="L101" i="7"/>
  <c r="AG101" i="7" s="1"/>
  <c r="T101" i="7"/>
  <c r="AO101" i="7" s="1"/>
  <c r="S101" i="7"/>
  <c r="AN101" i="7" s="1"/>
  <c r="R101" i="7"/>
  <c r="AM101" i="7" s="1"/>
  <c r="N101" i="7"/>
  <c r="AI101" i="7" s="1"/>
  <c r="M101" i="7"/>
  <c r="AH101" i="7" s="1"/>
  <c r="K101" i="7"/>
  <c r="AF101" i="7" s="1"/>
  <c r="H101" i="7"/>
  <c r="AC101" i="7" s="1"/>
  <c r="L102" i="7"/>
  <c r="AG102" i="7" s="1"/>
  <c r="T102" i="7"/>
  <c r="AO102" i="7" s="1"/>
  <c r="S102" i="7"/>
  <c r="AN102" i="7" s="1"/>
  <c r="R102" i="7"/>
  <c r="AM102" i="7" s="1"/>
  <c r="N102" i="7"/>
  <c r="AI102" i="7" s="1"/>
  <c r="M102" i="7"/>
  <c r="AH102" i="7" s="1"/>
  <c r="K102" i="7"/>
  <c r="AF102" i="7" s="1"/>
  <c r="H102" i="7"/>
  <c r="AC102" i="7" s="1"/>
  <c r="T103" i="7"/>
  <c r="AO103" i="7" s="1"/>
  <c r="S103" i="7"/>
  <c r="AN103" i="7" s="1"/>
  <c r="R103" i="7"/>
  <c r="AM103" i="7" s="1"/>
  <c r="N103" i="7"/>
  <c r="AI103" i="7" s="1"/>
  <c r="M103" i="7"/>
  <c r="AH103" i="7" s="1"/>
  <c r="L103" i="7"/>
  <c r="AG103" i="7" s="1"/>
  <c r="K103" i="7"/>
  <c r="AF103" i="7" s="1"/>
  <c r="H103" i="7"/>
  <c r="AC103" i="7" s="1"/>
  <c r="L104" i="7"/>
  <c r="AG104" i="7" s="1"/>
  <c r="T104" i="7"/>
  <c r="AO104" i="7" s="1"/>
  <c r="S104" i="7"/>
  <c r="AN104" i="7" s="1"/>
  <c r="R104" i="7"/>
  <c r="AM104" i="7" s="1"/>
  <c r="N104" i="7"/>
  <c r="AI104" i="7" s="1"/>
  <c r="M104" i="7"/>
  <c r="AH104" i="7" s="1"/>
  <c r="K104" i="7"/>
  <c r="AF104" i="7" s="1"/>
  <c r="H104" i="7"/>
  <c r="AC104" i="7" s="1"/>
  <c r="L105" i="7"/>
  <c r="AG105" i="7" s="1"/>
  <c r="T105" i="7"/>
  <c r="AO105" i="7" s="1"/>
  <c r="S105" i="7"/>
  <c r="AN105" i="7" s="1"/>
  <c r="R105" i="7"/>
  <c r="AM105" i="7" s="1"/>
  <c r="N105" i="7"/>
  <c r="AI105" i="7" s="1"/>
  <c r="M105" i="7"/>
  <c r="AH105" i="7" s="1"/>
  <c r="K105" i="7"/>
  <c r="AF105" i="7" s="1"/>
  <c r="H105" i="7"/>
  <c r="AC105" i="7" s="1"/>
  <c r="L106" i="7"/>
  <c r="AG106" i="7" s="1"/>
  <c r="T106" i="7"/>
  <c r="AO106" i="7" s="1"/>
  <c r="S106" i="7"/>
  <c r="AN106" i="7" s="1"/>
  <c r="R106" i="7"/>
  <c r="AM106" i="7" s="1"/>
  <c r="N106" i="7"/>
  <c r="AI106" i="7" s="1"/>
  <c r="M106" i="7"/>
  <c r="AH106" i="7" s="1"/>
  <c r="K106" i="7"/>
  <c r="AF106" i="7" s="1"/>
  <c r="H106" i="7"/>
  <c r="AC106" i="7" s="1"/>
  <c r="L109" i="7"/>
  <c r="AG109" i="7" s="1"/>
  <c r="T109" i="7"/>
  <c r="AO109" i="7" s="1"/>
  <c r="S109" i="7"/>
  <c r="AN109" i="7" s="1"/>
  <c r="R109" i="7"/>
  <c r="AM109" i="7" s="1"/>
  <c r="N109" i="7"/>
  <c r="AI109" i="7" s="1"/>
  <c r="M109" i="7"/>
  <c r="AH109" i="7" s="1"/>
  <c r="K109" i="7"/>
  <c r="AF109" i="7" s="1"/>
  <c r="H109" i="7"/>
  <c r="AC109" i="7" s="1"/>
  <c r="L107" i="7"/>
  <c r="AG107" i="7" s="1"/>
  <c r="T107" i="7"/>
  <c r="AO107" i="7" s="1"/>
  <c r="S107" i="7"/>
  <c r="AN107" i="7" s="1"/>
  <c r="R107" i="7"/>
  <c r="AM107" i="7" s="1"/>
  <c r="N107" i="7"/>
  <c r="AI107" i="7" s="1"/>
  <c r="M107" i="7"/>
  <c r="AH107" i="7" s="1"/>
  <c r="K107" i="7"/>
  <c r="AF107" i="7" s="1"/>
  <c r="H107" i="7"/>
  <c r="AC107" i="7" s="1"/>
  <c r="L108" i="7"/>
  <c r="AG108" i="7" s="1"/>
  <c r="T108" i="7"/>
  <c r="AO108" i="7" s="1"/>
  <c r="S108" i="7"/>
  <c r="AN108" i="7" s="1"/>
  <c r="R108" i="7"/>
  <c r="AM108" i="7" s="1"/>
  <c r="N108" i="7"/>
  <c r="AI108" i="7" s="1"/>
  <c r="M108" i="7"/>
  <c r="AH108" i="7" s="1"/>
  <c r="K108" i="7"/>
  <c r="AF108" i="7" s="1"/>
  <c r="H108" i="7"/>
  <c r="AC108" i="7" s="1"/>
  <c r="L110" i="7"/>
  <c r="AG110" i="7" s="1"/>
  <c r="T110" i="7"/>
  <c r="AO110" i="7" s="1"/>
  <c r="S110" i="7"/>
  <c r="AN110" i="7" s="1"/>
  <c r="R110" i="7"/>
  <c r="AM110" i="7" s="1"/>
  <c r="N110" i="7"/>
  <c r="AI110" i="7" s="1"/>
  <c r="M110" i="7"/>
  <c r="AH110" i="7" s="1"/>
  <c r="K110" i="7"/>
  <c r="AF110" i="7" s="1"/>
  <c r="H110" i="7"/>
  <c r="AC110" i="7" s="1"/>
  <c r="L111" i="7"/>
  <c r="AG111" i="7" s="1"/>
  <c r="T111" i="7"/>
  <c r="AO111" i="7" s="1"/>
  <c r="S111" i="7"/>
  <c r="AN111" i="7" s="1"/>
  <c r="R111" i="7"/>
  <c r="AM111" i="7" s="1"/>
  <c r="N111" i="7"/>
  <c r="AI111" i="7" s="1"/>
  <c r="M111" i="7"/>
  <c r="AH111" i="7" s="1"/>
  <c r="K111" i="7"/>
  <c r="AF111" i="7" s="1"/>
  <c r="H111" i="7"/>
  <c r="AC111" i="7" s="1"/>
  <c r="L112" i="7"/>
  <c r="AG112" i="7" s="1"/>
  <c r="T112" i="7"/>
  <c r="AO112" i="7" s="1"/>
  <c r="S112" i="7"/>
  <c r="AN112" i="7" s="1"/>
  <c r="R112" i="7"/>
  <c r="AM112" i="7" s="1"/>
  <c r="N112" i="7"/>
  <c r="AI112" i="7" s="1"/>
  <c r="M112" i="7"/>
  <c r="AH112" i="7" s="1"/>
  <c r="K112" i="7"/>
  <c r="AF112" i="7" s="1"/>
  <c r="H112" i="7"/>
  <c r="AC112" i="7" s="1"/>
  <c r="T113" i="7"/>
  <c r="AO113" i="7" s="1"/>
  <c r="S113" i="7"/>
  <c r="AN113" i="7" s="1"/>
  <c r="R113" i="7"/>
  <c r="AM113" i="7" s="1"/>
  <c r="N113" i="7"/>
  <c r="AI113" i="7" s="1"/>
  <c r="M113" i="7"/>
  <c r="AH113" i="7" s="1"/>
  <c r="L113" i="7"/>
  <c r="AG113" i="7" s="1"/>
  <c r="K113" i="7"/>
  <c r="AF113" i="7" s="1"/>
  <c r="H113" i="7"/>
  <c r="AC113" i="7" s="1"/>
  <c r="L114" i="7"/>
  <c r="AG114" i="7" s="1"/>
  <c r="T114" i="7"/>
  <c r="AO114" i="7" s="1"/>
  <c r="S114" i="7"/>
  <c r="AN114" i="7" s="1"/>
  <c r="R114" i="7"/>
  <c r="AM114" i="7" s="1"/>
  <c r="N114" i="7"/>
  <c r="AI114" i="7" s="1"/>
  <c r="M114" i="7"/>
  <c r="AH114" i="7" s="1"/>
  <c r="K114" i="7"/>
  <c r="AF114" i="7" s="1"/>
  <c r="L115" i="7"/>
  <c r="AG115" i="7" s="1"/>
  <c r="T115" i="7"/>
  <c r="AO115" i="7" s="1"/>
  <c r="S115" i="7"/>
  <c r="AN115" i="7" s="1"/>
  <c r="R115" i="7"/>
  <c r="AM115" i="7" s="1"/>
  <c r="N115" i="7"/>
  <c r="AI115" i="7" s="1"/>
  <c r="M115" i="7"/>
  <c r="AH115" i="7" s="1"/>
  <c r="K115" i="7"/>
  <c r="AF115" i="7" s="1"/>
  <c r="L116" i="7"/>
  <c r="AG116" i="7" s="1"/>
  <c r="K116" i="7"/>
  <c r="AF116" i="7" s="1"/>
  <c r="T116" i="7"/>
  <c r="AO116" i="7" s="1"/>
  <c r="S116" i="7"/>
  <c r="AN116" i="7" s="1"/>
  <c r="R116" i="7"/>
  <c r="AM116" i="7" s="1"/>
  <c r="N116" i="7"/>
  <c r="AI116" i="7" s="1"/>
  <c r="M116" i="7"/>
  <c r="AH116" i="7" s="1"/>
  <c r="L117" i="7"/>
  <c r="AG117" i="7" s="1"/>
  <c r="K117" i="7"/>
  <c r="AF117" i="7" s="1"/>
  <c r="T117" i="7"/>
  <c r="AO117" i="7" s="1"/>
  <c r="S117" i="7"/>
  <c r="AN117" i="7" s="1"/>
  <c r="R117" i="7"/>
  <c r="AM117" i="7" s="1"/>
  <c r="N117" i="7"/>
  <c r="AI117" i="7" s="1"/>
  <c r="M117" i="7"/>
  <c r="AH117" i="7" s="1"/>
  <c r="L118" i="7"/>
  <c r="AG118" i="7" s="1"/>
  <c r="K118" i="7"/>
  <c r="AF118" i="7" s="1"/>
  <c r="T118" i="7"/>
  <c r="AO118" i="7" s="1"/>
  <c r="S118" i="7"/>
  <c r="AN118" i="7" s="1"/>
  <c r="R118" i="7"/>
  <c r="AM118" i="7" s="1"/>
  <c r="N118" i="7"/>
  <c r="AI118" i="7" s="1"/>
  <c r="M118" i="7"/>
  <c r="AH118" i="7" s="1"/>
  <c r="T119" i="7"/>
  <c r="AO119" i="7" s="1"/>
  <c r="S119" i="7"/>
  <c r="AN119" i="7" s="1"/>
  <c r="R119" i="7"/>
  <c r="AM119" i="7" s="1"/>
  <c r="N119" i="7"/>
  <c r="AI119" i="7" s="1"/>
  <c r="M119" i="7"/>
  <c r="AH119" i="7" s="1"/>
  <c r="L119" i="7"/>
  <c r="AG119" i="7" s="1"/>
  <c r="K119" i="7"/>
  <c r="AF119" i="7" s="1"/>
  <c r="L120" i="7"/>
  <c r="AG120" i="7" s="1"/>
  <c r="K120" i="7"/>
  <c r="AF120" i="7" s="1"/>
  <c r="T120" i="7"/>
  <c r="AO120" i="7" s="1"/>
  <c r="S120" i="7"/>
  <c r="AN120" i="7" s="1"/>
  <c r="R120" i="7"/>
  <c r="AM120" i="7" s="1"/>
  <c r="N120" i="7"/>
  <c r="AI120" i="7" s="1"/>
  <c r="M120" i="7"/>
  <c r="AH120" i="7" s="1"/>
  <c r="L121" i="7"/>
  <c r="AG121" i="7" s="1"/>
  <c r="T121" i="7"/>
  <c r="AO121" i="7" s="1"/>
  <c r="S121" i="7"/>
  <c r="AN121" i="7" s="1"/>
  <c r="R121" i="7"/>
  <c r="AM121" i="7" s="1"/>
  <c r="N121" i="7"/>
  <c r="AI121" i="7" s="1"/>
  <c r="M121" i="7"/>
  <c r="AH121" i="7" s="1"/>
  <c r="K121" i="7"/>
  <c r="AF121" i="7" s="1"/>
  <c r="K122" i="7"/>
  <c r="AF122" i="7" s="1"/>
  <c r="L122" i="7"/>
  <c r="AG122" i="7" s="1"/>
  <c r="T122" i="7"/>
  <c r="AO122" i="7" s="1"/>
  <c r="S122" i="7"/>
  <c r="AN122" i="7" s="1"/>
  <c r="R122" i="7"/>
  <c r="AM122" i="7" s="1"/>
  <c r="N122" i="7"/>
  <c r="AI122" i="7" s="1"/>
  <c r="M122" i="7"/>
  <c r="AH122" i="7" s="1"/>
  <c r="K123" i="7"/>
  <c r="AF123" i="7" s="1"/>
  <c r="L123" i="7"/>
  <c r="AG123" i="7" s="1"/>
  <c r="T123" i="7"/>
  <c r="AO123" i="7" s="1"/>
  <c r="S123" i="7"/>
  <c r="AN123" i="7" s="1"/>
  <c r="R123" i="7"/>
  <c r="AM123" i="7" s="1"/>
  <c r="N123" i="7"/>
  <c r="AI123" i="7" s="1"/>
  <c r="M123" i="7"/>
  <c r="AH123" i="7" s="1"/>
  <c r="L124" i="7"/>
  <c r="AG124" i="7" s="1"/>
  <c r="T124" i="7"/>
  <c r="AO124" i="7" s="1"/>
  <c r="S124" i="7"/>
  <c r="AN124" i="7" s="1"/>
  <c r="R124" i="7"/>
  <c r="AM124" i="7" s="1"/>
  <c r="N124" i="7"/>
  <c r="AI124" i="7" s="1"/>
  <c r="M124" i="7"/>
  <c r="AH124" i="7" s="1"/>
  <c r="K124" i="7"/>
  <c r="AF124" i="7" s="1"/>
  <c r="K125" i="7"/>
  <c r="AF125" i="7" s="1"/>
  <c r="L125" i="7"/>
  <c r="AG125" i="7" s="1"/>
  <c r="T125" i="7"/>
  <c r="AO125" i="7" s="1"/>
  <c r="S125" i="7"/>
  <c r="AN125" i="7" s="1"/>
  <c r="R125" i="7"/>
  <c r="AM125" i="7" s="1"/>
  <c r="N125" i="7"/>
  <c r="AI125" i="7" s="1"/>
  <c r="M125" i="7"/>
  <c r="AH125" i="7" s="1"/>
  <c r="K126" i="7"/>
  <c r="AF126" i="7" s="1"/>
  <c r="T126" i="7"/>
  <c r="AO126" i="7" s="1"/>
  <c r="S126" i="7"/>
  <c r="AN126" i="7" s="1"/>
  <c r="R126" i="7"/>
  <c r="AM126" i="7" s="1"/>
  <c r="N126" i="7"/>
  <c r="AI126" i="7" s="1"/>
  <c r="M126" i="7"/>
  <c r="AH126" i="7" s="1"/>
  <c r="L126" i="7"/>
  <c r="AG126" i="7" s="1"/>
  <c r="K127" i="7"/>
  <c r="AF127" i="7" s="1"/>
  <c r="L127" i="7"/>
  <c r="AG127" i="7" s="1"/>
  <c r="T127" i="7"/>
  <c r="AO127" i="7" s="1"/>
  <c r="S127" i="7"/>
  <c r="AN127" i="7" s="1"/>
  <c r="R127" i="7"/>
  <c r="AM127" i="7" s="1"/>
  <c r="N127" i="7"/>
  <c r="AI127" i="7" s="1"/>
  <c r="M127" i="7"/>
  <c r="AH127" i="7" s="1"/>
  <c r="L128" i="7"/>
  <c r="AG128" i="7" s="1"/>
  <c r="T128" i="7"/>
  <c r="AO128" i="7" s="1"/>
  <c r="S128" i="7"/>
  <c r="AN128" i="7" s="1"/>
  <c r="R128" i="7"/>
  <c r="AM128" i="7" s="1"/>
  <c r="N128" i="7"/>
  <c r="AI128" i="7" s="1"/>
  <c r="M128" i="7"/>
  <c r="AH128" i="7" s="1"/>
  <c r="K128" i="7"/>
  <c r="AF128" i="7" s="1"/>
  <c r="K129" i="7"/>
  <c r="AF129" i="7" s="1"/>
  <c r="L129" i="7"/>
  <c r="AG129" i="7" s="1"/>
  <c r="T129" i="7"/>
  <c r="AO129" i="7" s="1"/>
  <c r="S129" i="7"/>
  <c r="AN129" i="7" s="1"/>
  <c r="R129" i="7"/>
  <c r="AM129" i="7" s="1"/>
  <c r="N129" i="7"/>
  <c r="AI129" i="7" s="1"/>
  <c r="M129" i="7"/>
  <c r="AH129" i="7" s="1"/>
  <c r="L130" i="7"/>
  <c r="AG130" i="7" s="1"/>
  <c r="K130" i="7"/>
  <c r="AF130" i="7" s="1"/>
  <c r="T130" i="7"/>
  <c r="AO130" i="7" s="1"/>
  <c r="S130" i="7"/>
  <c r="AN130" i="7" s="1"/>
  <c r="R130" i="7"/>
  <c r="AM130" i="7" s="1"/>
  <c r="N130" i="7"/>
  <c r="AI130" i="7" s="1"/>
  <c r="M130" i="7"/>
  <c r="AH130" i="7" s="1"/>
  <c r="K131" i="7"/>
  <c r="AF131" i="7" s="1"/>
  <c r="L131" i="7"/>
  <c r="AG131" i="7" s="1"/>
  <c r="T131" i="7"/>
  <c r="AO131" i="7" s="1"/>
  <c r="S131" i="7"/>
  <c r="AN131" i="7" s="1"/>
  <c r="R131" i="7"/>
  <c r="AM131" i="7" s="1"/>
  <c r="N131" i="7"/>
  <c r="AI131" i="7" s="1"/>
  <c r="M131" i="7"/>
  <c r="AH131" i="7" s="1"/>
  <c r="K132" i="7"/>
  <c r="AF132" i="7" s="1"/>
  <c r="T132" i="7"/>
  <c r="AO132" i="7" s="1"/>
  <c r="S132" i="7"/>
  <c r="AN132" i="7" s="1"/>
  <c r="R132" i="7"/>
  <c r="AM132" i="7" s="1"/>
  <c r="N132" i="7"/>
  <c r="AI132" i="7" s="1"/>
  <c r="M132" i="7"/>
  <c r="AH132" i="7" s="1"/>
  <c r="L132" i="7"/>
  <c r="AG132" i="7" s="1"/>
  <c r="L133" i="7"/>
  <c r="AG133" i="7" s="1"/>
  <c r="T133" i="7"/>
  <c r="AO133" i="7" s="1"/>
  <c r="S133" i="7"/>
  <c r="AN133" i="7" s="1"/>
  <c r="R133" i="7"/>
  <c r="AM133" i="7" s="1"/>
  <c r="N133" i="7"/>
  <c r="AI133" i="7" s="1"/>
  <c r="M133" i="7"/>
  <c r="AH133" i="7" s="1"/>
  <c r="K133" i="7"/>
  <c r="AF133" i="7" s="1"/>
  <c r="K134" i="7"/>
  <c r="AF134" i="7" s="1"/>
  <c r="L134" i="7"/>
  <c r="AG134" i="7" s="1"/>
  <c r="T134" i="7"/>
  <c r="AO134" i="7" s="1"/>
  <c r="S134" i="7"/>
  <c r="AN134" i="7" s="1"/>
  <c r="R134" i="7"/>
  <c r="AM134" i="7" s="1"/>
  <c r="N134" i="7"/>
  <c r="AI134" i="7" s="1"/>
  <c r="M134" i="7"/>
  <c r="AH134" i="7" s="1"/>
  <c r="K135" i="7"/>
  <c r="AF135" i="7" s="1"/>
  <c r="L135" i="7"/>
  <c r="AG135" i="7" s="1"/>
  <c r="T135" i="7"/>
  <c r="AO135" i="7" s="1"/>
  <c r="S135" i="7"/>
  <c r="AN135" i="7" s="1"/>
  <c r="R135" i="7"/>
  <c r="AM135" i="7" s="1"/>
  <c r="N135" i="7"/>
  <c r="AI135" i="7" s="1"/>
  <c r="M135" i="7"/>
  <c r="AH135" i="7" s="1"/>
  <c r="L136" i="7"/>
  <c r="AG136" i="7" s="1"/>
  <c r="K136" i="7"/>
  <c r="AF136" i="7" s="1"/>
  <c r="T136" i="7"/>
  <c r="AO136" i="7" s="1"/>
  <c r="S136" i="7"/>
  <c r="AN136" i="7" s="1"/>
  <c r="R136" i="7"/>
  <c r="AM136" i="7" s="1"/>
  <c r="N136" i="7"/>
  <c r="AI136" i="7" s="1"/>
  <c r="M136" i="7"/>
  <c r="AH136" i="7" s="1"/>
  <c r="K137" i="7"/>
  <c r="AF137" i="7" s="1"/>
  <c r="L137" i="7"/>
  <c r="AG137" i="7" s="1"/>
  <c r="T137" i="7"/>
  <c r="AO137" i="7" s="1"/>
  <c r="S137" i="7"/>
  <c r="AN137" i="7" s="1"/>
  <c r="R137" i="7"/>
  <c r="AM137" i="7" s="1"/>
  <c r="N137" i="7"/>
  <c r="AI137" i="7" s="1"/>
  <c r="M137" i="7"/>
  <c r="AH137" i="7" s="1"/>
  <c r="L138" i="7"/>
  <c r="AG138" i="7" s="1"/>
  <c r="T138" i="7"/>
  <c r="AO138" i="7" s="1"/>
  <c r="S138" i="7"/>
  <c r="AN138" i="7" s="1"/>
  <c r="R138" i="7"/>
  <c r="AM138" i="7" s="1"/>
  <c r="N138" i="7"/>
  <c r="AI138" i="7" s="1"/>
  <c r="M138" i="7"/>
  <c r="AH138" i="7" s="1"/>
  <c r="K138" i="7"/>
  <c r="AF138" i="7" s="1"/>
  <c r="K139" i="7"/>
  <c r="AF139" i="7" s="1"/>
  <c r="T139" i="7"/>
  <c r="AO139" i="7" s="1"/>
  <c r="S139" i="7"/>
  <c r="AN139" i="7" s="1"/>
  <c r="R139" i="7"/>
  <c r="AM139" i="7" s="1"/>
  <c r="N139" i="7"/>
  <c r="AI139" i="7" s="1"/>
  <c r="M139" i="7"/>
  <c r="AH139" i="7" s="1"/>
  <c r="L139" i="7"/>
  <c r="AG139" i="7" s="1"/>
  <c r="K140" i="7"/>
  <c r="AF140" i="7" s="1"/>
  <c r="L140" i="7"/>
  <c r="AG140" i="7" s="1"/>
  <c r="T140" i="7"/>
  <c r="AO140" i="7" s="1"/>
  <c r="S140" i="7"/>
  <c r="AN140" i="7" s="1"/>
  <c r="R140" i="7"/>
  <c r="AM140" i="7" s="1"/>
  <c r="N140" i="7"/>
  <c r="AI140" i="7" s="1"/>
  <c r="M140" i="7"/>
  <c r="AH140" i="7" s="1"/>
  <c r="L141" i="7"/>
  <c r="AG141" i="7" s="1"/>
  <c r="K141" i="7"/>
  <c r="AF141" i="7" s="1"/>
  <c r="T141" i="7"/>
  <c r="AO141" i="7" s="1"/>
  <c r="S141" i="7"/>
  <c r="AN141" i="7" s="1"/>
  <c r="R141" i="7"/>
  <c r="AM141" i="7" s="1"/>
  <c r="N141" i="7"/>
  <c r="AI141" i="7" s="1"/>
  <c r="M141" i="7"/>
  <c r="AH141" i="7" s="1"/>
  <c r="L142" i="7"/>
  <c r="AG142" i="7" s="1"/>
  <c r="K142" i="7"/>
  <c r="AF142" i="7" s="1"/>
  <c r="T142" i="7"/>
  <c r="AO142" i="7" s="1"/>
  <c r="S142" i="7"/>
  <c r="AN142" i="7" s="1"/>
  <c r="R142" i="7"/>
  <c r="AM142" i="7" s="1"/>
  <c r="N142" i="7"/>
  <c r="AI142" i="7" s="1"/>
  <c r="M142" i="7"/>
  <c r="AH142" i="7" s="1"/>
  <c r="K143" i="7"/>
  <c r="AF143" i="7" s="1"/>
  <c r="L143" i="7"/>
  <c r="AG143" i="7" s="1"/>
  <c r="T143" i="7"/>
  <c r="AO143" i="7" s="1"/>
  <c r="S143" i="7"/>
  <c r="AN143" i="7" s="1"/>
  <c r="R143" i="7"/>
  <c r="AM143" i="7" s="1"/>
  <c r="N143" i="7"/>
  <c r="AI143" i="7" s="1"/>
  <c r="M143" i="7"/>
  <c r="AH143" i="7" s="1"/>
  <c r="L144" i="7"/>
  <c r="AG144" i="7" s="1"/>
  <c r="K144" i="7"/>
  <c r="AF144" i="7" s="1"/>
  <c r="T144" i="7"/>
  <c r="AO144" i="7" s="1"/>
  <c r="S144" i="7"/>
  <c r="AN144" i="7" s="1"/>
  <c r="R144" i="7"/>
  <c r="AM144" i="7" s="1"/>
  <c r="N144" i="7"/>
  <c r="AI144" i="7" s="1"/>
  <c r="M144" i="7"/>
  <c r="AH144" i="7" s="1"/>
  <c r="L145" i="7"/>
  <c r="AG145" i="7" s="1"/>
  <c r="K145" i="7"/>
  <c r="AF145" i="7" s="1"/>
  <c r="T145" i="7"/>
  <c r="AO145" i="7" s="1"/>
  <c r="S145" i="7"/>
  <c r="AN145" i="7" s="1"/>
  <c r="R145" i="7"/>
  <c r="AM145" i="7" s="1"/>
  <c r="N145" i="7"/>
  <c r="AI145" i="7" s="1"/>
  <c r="M145" i="7"/>
  <c r="AH145" i="7" s="1"/>
  <c r="L146" i="7"/>
  <c r="AG146" i="7" s="1"/>
  <c r="T146" i="7"/>
  <c r="AO146" i="7" s="1"/>
  <c r="S146" i="7"/>
  <c r="AN146" i="7" s="1"/>
  <c r="R146" i="7"/>
  <c r="AM146" i="7" s="1"/>
  <c r="N146" i="7"/>
  <c r="AI146" i="7" s="1"/>
  <c r="M146" i="7"/>
  <c r="AH146" i="7" s="1"/>
  <c r="K146" i="7"/>
  <c r="AF146" i="7" s="1"/>
  <c r="K147" i="7"/>
  <c r="AF147" i="7" s="1"/>
  <c r="L147" i="7"/>
  <c r="AG147" i="7" s="1"/>
  <c r="T147" i="7"/>
  <c r="AO147" i="7" s="1"/>
  <c r="S147" i="7"/>
  <c r="AN147" i="7" s="1"/>
  <c r="R147" i="7"/>
  <c r="AM147" i="7" s="1"/>
  <c r="N147" i="7"/>
  <c r="AI147" i="7" s="1"/>
  <c r="M147" i="7"/>
  <c r="AH147" i="7" s="1"/>
  <c r="K148" i="7"/>
  <c r="AF148" i="7" s="1"/>
  <c r="T148" i="7"/>
  <c r="AO148" i="7" s="1"/>
  <c r="S148" i="7"/>
  <c r="AN148" i="7" s="1"/>
  <c r="R148" i="7"/>
  <c r="AM148" i="7" s="1"/>
  <c r="N148" i="7"/>
  <c r="AI148" i="7" s="1"/>
  <c r="M148" i="7"/>
  <c r="AH148" i="7" s="1"/>
  <c r="L148" i="7"/>
  <c r="AG148" i="7" s="1"/>
  <c r="L149" i="7"/>
  <c r="AG149" i="7" s="1"/>
  <c r="K149" i="7"/>
  <c r="AF149" i="7" s="1"/>
  <c r="T149" i="7"/>
  <c r="AO149" i="7" s="1"/>
  <c r="S149" i="7"/>
  <c r="AN149" i="7" s="1"/>
  <c r="R149" i="7"/>
  <c r="AM149" i="7" s="1"/>
  <c r="N149" i="7"/>
  <c r="AI149" i="7" s="1"/>
  <c r="M149" i="7"/>
  <c r="AH149" i="7" s="1"/>
  <c r="K150" i="7"/>
  <c r="AF150" i="7" s="1"/>
  <c r="L150" i="7"/>
  <c r="AG150" i="7" s="1"/>
  <c r="T150" i="7"/>
  <c r="AO150" i="7" s="1"/>
  <c r="S150" i="7"/>
  <c r="AN150" i="7" s="1"/>
  <c r="R150" i="7"/>
  <c r="AM150" i="7" s="1"/>
  <c r="N150" i="7"/>
  <c r="AI150" i="7" s="1"/>
  <c r="M150" i="7"/>
  <c r="AH150" i="7" s="1"/>
  <c r="L151" i="7"/>
  <c r="AG151" i="7" s="1"/>
  <c r="K151" i="7"/>
  <c r="AF151" i="7" s="1"/>
  <c r="T151" i="7"/>
  <c r="AO151" i="7" s="1"/>
  <c r="S151" i="7"/>
  <c r="AN151" i="7" s="1"/>
  <c r="R151" i="7"/>
  <c r="AM151" i="7" s="1"/>
  <c r="N151" i="7"/>
  <c r="AI151" i="7" s="1"/>
  <c r="M151" i="7"/>
  <c r="AH151" i="7" s="1"/>
  <c r="L152" i="7"/>
  <c r="AG152" i="7" s="1"/>
  <c r="K152" i="7"/>
  <c r="AF152" i="7" s="1"/>
  <c r="T152" i="7"/>
  <c r="AO152" i="7" s="1"/>
  <c r="S152" i="7"/>
  <c r="AN152" i="7" s="1"/>
  <c r="R152" i="7"/>
  <c r="AM152" i="7" s="1"/>
  <c r="N152" i="7"/>
  <c r="AI152" i="7" s="1"/>
  <c r="M152" i="7"/>
  <c r="AH152" i="7" s="1"/>
  <c r="L153" i="7"/>
  <c r="AG153" i="7" s="1"/>
  <c r="T153" i="7"/>
  <c r="AO153" i="7" s="1"/>
  <c r="S153" i="7"/>
  <c r="AN153" i="7" s="1"/>
  <c r="R153" i="7"/>
  <c r="AM153" i="7" s="1"/>
  <c r="N153" i="7"/>
  <c r="AI153" i="7" s="1"/>
  <c r="M153" i="7"/>
  <c r="AH153" i="7" s="1"/>
  <c r="K153" i="7"/>
  <c r="AF153" i="7" s="1"/>
  <c r="K154" i="7"/>
  <c r="AF154" i="7" s="1"/>
  <c r="T154" i="7"/>
  <c r="AO154" i="7" s="1"/>
  <c r="S154" i="7"/>
  <c r="AN154" i="7" s="1"/>
  <c r="R154" i="7"/>
  <c r="AM154" i="7" s="1"/>
  <c r="N154" i="7"/>
  <c r="AI154" i="7" s="1"/>
  <c r="M154" i="7"/>
  <c r="AH154" i="7" s="1"/>
  <c r="L154" i="7"/>
  <c r="AG154" i="7" s="1"/>
  <c r="L155" i="7"/>
  <c r="AG155" i="7" s="1"/>
  <c r="K155" i="7"/>
  <c r="AF155" i="7" s="1"/>
  <c r="T155" i="7"/>
  <c r="AO155" i="7" s="1"/>
  <c r="S155" i="7"/>
  <c r="AN155" i="7" s="1"/>
  <c r="R155" i="7"/>
  <c r="AM155" i="7" s="1"/>
  <c r="N155" i="7"/>
  <c r="AI155" i="7" s="1"/>
  <c r="M155" i="7"/>
  <c r="AH155" i="7" s="1"/>
  <c r="L156" i="7"/>
  <c r="AG156" i="7" s="1"/>
  <c r="K156" i="7"/>
  <c r="AF156" i="7" s="1"/>
  <c r="T156" i="7"/>
  <c r="AO156" i="7" s="1"/>
  <c r="S156" i="7"/>
  <c r="AN156" i="7" s="1"/>
  <c r="R156" i="7"/>
  <c r="AM156" i="7" s="1"/>
  <c r="N156" i="7"/>
  <c r="AI156" i="7" s="1"/>
  <c r="M156" i="7"/>
  <c r="AH156" i="7" s="1"/>
  <c r="K157" i="7"/>
  <c r="AF157" i="7" s="1"/>
  <c r="L157" i="7"/>
  <c r="AG157" i="7" s="1"/>
  <c r="T157" i="7"/>
  <c r="AO157" i="7" s="1"/>
  <c r="S157" i="7"/>
  <c r="AN157" i="7" s="1"/>
  <c r="R157" i="7"/>
  <c r="AM157" i="7" s="1"/>
  <c r="N157" i="7"/>
  <c r="AI157" i="7" s="1"/>
  <c r="M157" i="7"/>
  <c r="AH157" i="7" s="1"/>
  <c r="K158" i="7"/>
  <c r="AF158" i="7" s="1"/>
  <c r="L158" i="7"/>
  <c r="AG158" i="7" s="1"/>
  <c r="T158" i="7"/>
  <c r="AO158" i="7" s="1"/>
  <c r="S158" i="7"/>
  <c r="AN158" i="7" s="1"/>
  <c r="R158" i="7"/>
  <c r="AM158" i="7" s="1"/>
  <c r="N158" i="7"/>
  <c r="AI158" i="7" s="1"/>
  <c r="M158" i="7"/>
  <c r="AH158" i="7" s="1"/>
  <c r="L159" i="7"/>
  <c r="AG159" i="7" s="1"/>
  <c r="K159" i="7"/>
  <c r="AF159" i="7" s="1"/>
  <c r="T159" i="7"/>
  <c r="AO159" i="7" s="1"/>
  <c r="S159" i="7"/>
  <c r="AN159" i="7" s="1"/>
  <c r="R159" i="7"/>
  <c r="AM159" i="7" s="1"/>
  <c r="N159" i="7"/>
  <c r="AI159" i="7" s="1"/>
  <c r="M159" i="7"/>
  <c r="AH159" i="7" s="1"/>
  <c r="K160" i="7"/>
  <c r="AF160" i="7" s="1"/>
  <c r="T160" i="7"/>
  <c r="AO160" i="7" s="1"/>
  <c r="S160" i="7"/>
  <c r="AN160" i="7" s="1"/>
  <c r="R160" i="7"/>
  <c r="AM160" i="7" s="1"/>
  <c r="N160" i="7"/>
  <c r="AI160" i="7" s="1"/>
  <c r="M160" i="7"/>
  <c r="AH160" i="7" s="1"/>
  <c r="L160" i="7"/>
  <c r="AG160" i="7" s="1"/>
  <c r="L161" i="7"/>
  <c r="AG161" i="7" s="1"/>
  <c r="T161" i="7"/>
  <c r="AO161" i="7" s="1"/>
  <c r="S161" i="7"/>
  <c r="AN161" i="7" s="1"/>
  <c r="R161" i="7"/>
  <c r="AM161" i="7" s="1"/>
  <c r="N161" i="7"/>
  <c r="AI161" i="7" s="1"/>
  <c r="M161" i="7"/>
  <c r="AH161" i="7" s="1"/>
  <c r="K161" i="7"/>
  <c r="AF161" i="7" s="1"/>
  <c r="L162" i="7"/>
  <c r="AG162" i="7" s="1"/>
  <c r="K162" i="7"/>
  <c r="AF162" i="7" s="1"/>
  <c r="T162" i="7"/>
  <c r="AO162" i="7" s="1"/>
  <c r="S162" i="7"/>
  <c r="AN162" i="7" s="1"/>
  <c r="R162" i="7"/>
  <c r="AM162" i="7" s="1"/>
  <c r="N162" i="7"/>
  <c r="AI162" i="7" s="1"/>
  <c r="M162" i="7"/>
  <c r="AH162" i="7" s="1"/>
  <c r="K163" i="7"/>
  <c r="AF163" i="7" s="1"/>
  <c r="T163" i="7"/>
  <c r="AO163" i="7" s="1"/>
  <c r="S163" i="7"/>
  <c r="AN163" i="7" s="1"/>
  <c r="R163" i="7"/>
  <c r="AM163" i="7" s="1"/>
  <c r="N163" i="7"/>
  <c r="AI163" i="7" s="1"/>
  <c r="M163" i="7"/>
  <c r="AH163" i="7" s="1"/>
  <c r="L163" i="7"/>
  <c r="AG163" i="7" s="1"/>
  <c r="K164" i="7"/>
  <c r="AF164" i="7" s="1"/>
  <c r="T164" i="7"/>
  <c r="AO164" i="7" s="1"/>
  <c r="S164" i="7"/>
  <c r="AN164" i="7" s="1"/>
  <c r="R164" i="7"/>
  <c r="AM164" i="7" s="1"/>
  <c r="N164" i="7"/>
  <c r="AI164" i="7" s="1"/>
  <c r="M164" i="7"/>
  <c r="AH164" i="7" s="1"/>
  <c r="L164" i="7"/>
  <c r="AG164" i="7" s="1"/>
  <c r="K165" i="7"/>
  <c r="AF165" i="7" s="1"/>
  <c r="T165" i="7"/>
  <c r="AO165" i="7" s="1"/>
  <c r="S165" i="7"/>
  <c r="AN165" i="7" s="1"/>
  <c r="R165" i="7"/>
  <c r="AM165" i="7" s="1"/>
  <c r="N165" i="7"/>
  <c r="AI165" i="7" s="1"/>
  <c r="M165" i="7"/>
  <c r="AH165" i="7" s="1"/>
  <c r="L165" i="7"/>
  <c r="AG165" i="7" s="1"/>
  <c r="K166" i="7"/>
  <c r="AF166" i="7" s="1"/>
  <c r="T166" i="7"/>
  <c r="AO166" i="7" s="1"/>
  <c r="S166" i="7"/>
  <c r="AN166" i="7" s="1"/>
  <c r="R166" i="7"/>
  <c r="AM166" i="7" s="1"/>
  <c r="N166" i="7"/>
  <c r="AI166" i="7" s="1"/>
  <c r="M166" i="7"/>
  <c r="AH166" i="7" s="1"/>
  <c r="L166" i="7"/>
  <c r="AG166" i="7" s="1"/>
  <c r="K167" i="7"/>
  <c r="AF167" i="7" s="1"/>
  <c r="T167" i="7"/>
  <c r="AO167" i="7" s="1"/>
  <c r="S167" i="7"/>
  <c r="AN167" i="7" s="1"/>
  <c r="R167" i="7"/>
  <c r="AM167" i="7" s="1"/>
  <c r="N167" i="7"/>
  <c r="AI167" i="7" s="1"/>
  <c r="M167" i="7"/>
  <c r="AH167" i="7" s="1"/>
  <c r="L167" i="7"/>
  <c r="AG167" i="7" s="1"/>
  <c r="T168" i="7"/>
  <c r="AO168" i="7" s="1"/>
  <c r="S168" i="7"/>
  <c r="AN168" i="7" s="1"/>
  <c r="R168" i="7"/>
  <c r="AM168" i="7" s="1"/>
  <c r="N168" i="7"/>
  <c r="AI168" i="7" s="1"/>
  <c r="M168" i="7"/>
  <c r="AH168" i="7" s="1"/>
  <c r="L168" i="7"/>
  <c r="AG168" i="7" s="1"/>
  <c r="K168" i="7"/>
  <c r="AF168" i="7" s="1"/>
  <c r="K169" i="7"/>
  <c r="AF169" i="7" s="1"/>
  <c r="T169" i="7"/>
  <c r="AO169" i="7" s="1"/>
  <c r="S169" i="7"/>
  <c r="AN169" i="7" s="1"/>
  <c r="R169" i="7"/>
  <c r="AM169" i="7" s="1"/>
  <c r="N169" i="7"/>
  <c r="AI169" i="7" s="1"/>
  <c r="M169" i="7"/>
  <c r="AH169" i="7" s="1"/>
  <c r="L169" i="7"/>
  <c r="AG169" i="7" s="1"/>
  <c r="K170" i="7"/>
  <c r="AF170" i="7" s="1"/>
  <c r="T170" i="7"/>
  <c r="AO170" i="7" s="1"/>
  <c r="S170" i="7"/>
  <c r="AN170" i="7" s="1"/>
  <c r="R170" i="7"/>
  <c r="AM170" i="7" s="1"/>
  <c r="N170" i="7"/>
  <c r="AI170" i="7" s="1"/>
  <c r="M170" i="7"/>
  <c r="AH170" i="7" s="1"/>
  <c r="L170" i="7"/>
  <c r="AG170" i="7" s="1"/>
  <c r="K171" i="7"/>
  <c r="AF171" i="7" s="1"/>
  <c r="T171" i="7"/>
  <c r="AO171" i="7" s="1"/>
  <c r="S171" i="7"/>
  <c r="AN171" i="7" s="1"/>
  <c r="R171" i="7"/>
  <c r="AM171" i="7" s="1"/>
  <c r="N171" i="7"/>
  <c r="AI171" i="7" s="1"/>
  <c r="M171" i="7"/>
  <c r="AH171" i="7" s="1"/>
  <c r="L171" i="7"/>
  <c r="AG171" i="7" s="1"/>
  <c r="K172" i="7"/>
  <c r="AF172" i="7" s="1"/>
  <c r="T172" i="7"/>
  <c r="AO172" i="7" s="1"/>
  <c r="S172" i="7"/>
  <c r="AN172" i="7" s="1"/>
  <c r="R172" i="7"/>
  <c r="AM172" i="7" s="1"/>
  <c r="N172" i="7"/>
  <c r="AI172" i="7" s="1"/>
  <c r="M172" i="7"/>
  <c r="AH172" i="7" s="1"/>
  <c r="L172" i="7"/>
  <c r="AG172" i="7" s="1"/>
  <c r="K173" i="7"/>
  <c r="AF173" i="7" s="1"/>
  <c r="T173" i="7"/>
  <c r="AO173" i="7" s="1"/>
  <c r="S173" i="7"/>
  <c r="AN173" i="7" s="1"/>
  <c r="R173" i="7"/>
  <c r="AM173" i="7" s="1"/>
  <c r="N173" i="7"/>
  <c r="AI173" i="7" s="1"/>
  <c r="M173" i="7"/>
  <c r="AH173" i="7" s="1"/>
  <c r="L173" i="7"/>
  <c r="AG173" i="7" s="1"/>
  <c r="K174" i="7"/>
  <c r="AF174" i="7" s="1"/>
  <c r="T174" i="7"/>
  <c r="AO174" i="7" s="1"/>
  <c r="S174" i="7"/>
  <c r="AN174" i="7" s="1"/>
  <c r="R174" i="7"/>
  <c r="AM174" i="7" s="1"/>
  <c r="N174" i="7"/>
  <c r="AI174" i="7" s="1"/>
  <c r="M174" i="7"/>
  <c r="AH174" i="7" s="1"/>
  <c r="L174" i="7"/>
  <c r="AG174" i="7" s="1"/>
  <c r="K175" i="7"/>
  <c r="AF175" i="7" s="1"/>
  <c r="T175" i="7"/>
  <c r="AO175" i="7" s="1"/>
  <c r="S175" i="7"/>
  <c r="AN175" i="7" s="1"/>
  <c r="R175" i="7"/>
  <c r="AM175" i="7" s="1"/>
  <c r="N175" i="7"/>
  <c r="AI175" i="7" s="1"/>
  <c r="M175" i="7"/>
  <c r="AH175" i="7" s="1"/>
  <c r="L175" i="7"/>
  <c r="AG175" i="7" s="1"/>
  <c r="T176" i="7"/>
  <c r="AO176" i="7" s="1"/>
  <c r="S176" i="7"/>
  <c r="AN176" i="7" s="1"/>
  <c r="R176" i="7"/>
  <c r="AM176" i="7" s="1"/>
  <c r="N176" i="7"/>
  <c r="AI176" i="7" s="1"/>
  <c r="M176" i="7"/>
  <c r="AH176" i="7" s="1"/>
  <c r="L176" i="7"/>
  <c r="AG176" i="7" s="1"/>
  <c r="K176" i="7"/>
  <c r="AF176" i="7" s="1"/>
  <c r="K177" i="7"/>
  <c r="AF177" i="7" s="1"/>
  <c r="T177" i="7"/>
  <c r="AO177" i="7" s="1"/>
  <c r="S177" i="7"/>
  <c r="AN177" i="7" s="1"/>
  <c r="R177" i="7"/>
  <c r="AM177" i="7" s="1"/>
  <c r="N177" i="7"/>
  <c r="AI177" i="7" s="1"/>
  <c r="M177" i="7"/>
  <c r="AH177" i="7" s="1"/>
  <c r="L177" i="7"/>
  <c r="AG177" i="7" s="1"/>
  <c r="K178" i="7"/>
  <c r="AF178" i="7" s="1"/>
  <c r="T178" i="7"/>
  <c r="AO178" i="7" s="1"/>
  <c r="S178" i="7"/>
  <c r="AN178" i="7" s="1"/>
  <c r="R178" i="7"/>
  <c r="AM178" i="7" s="1"/>
  <c r="N178" i="7"/>
  <c r="AI178" i="7" s="1"/>
  <c r="M178" i="7"/>
  <c r="AH178" i="7" s="1"/>
  <c r="L178" i="7"/>
  <c r="AG178" i="7" s="1"/>
  <c r="K179" i="7"/>
  <c r="AF179" i="7" s="1"/>
  <c r="T179" i="7"/>
  <c r="AO179" i="7" s="1"/>
  <c r="S179" i="7"/>
  <c r="AN179" i="7" s="1"/>
  <c r="R179" i="7"/>
  <c r="AM179" i="7" s="1"/>
  <c r="N179" i="7"/>
  <c r="AI179" i="7" s="1"/>
  <c r="M179" i="7"/>
  <c r="AH179" i="7" s="1"/>
  <c r="L179" i="7"/>
  <c r="AG179" i="7" s="1"/>
  <c r="K180" i="7"/>
  <c r="AF180" i="7" s="1"/>
  <c r="T180" i="7"/>
  <c r="AO180" i="7" s="1"/>
  <c r="S180" i="7"/>
  <c r="AN180" i="7" s="1"/>
  <c r="R180" i="7"/>
  <c r="AM180" i="7" s="1"/>
  <c r="N180" i="7"/>
  <c r="AI180" i="7" s="1"/>
  <c r="M180" i="7"/>
  <c r="AH180" i="7" s="1"/>
  <c r="L180" i="7"/>
  <c r="AG180" i="7" s="1"/>
  <c r="K181" i="7"/>
  <c r="AF181" i="7" s="1"/>
  <c r="T181" i="7"/>
  <c r="AO181" i="7" s="1"/>
  <c r="S181" i="7"/>
  <c r="AN181" i="7" s="1"/>
  <c r="R181" i="7"/>
  <c r="AM181" i="7" s="1"/>
  <c r="N181" i="7"/>
  <c r="AI181" i="7" s="1"/>
  <c r="M181" i="7"/>
  <c r="AH181" i="7" s="1"/>
  <c r="L181" i="7"/>
  <c r="AG181" i="7" s="1"/>
  <c r="T182" i="7"/>
  <c r="AO182" i="7" s="1"/>
  <c r="S182" i="7"/>
  <c r="AN182" i="7" s="1"/>
  <c r="R182" i="7"/>
  <c r="AM182" i="7" s="1"/>
  <c r="N182" i="7"/>
  <c r="AI182" i="7" s="1"/>
  <c r="M182" i="7"/>
  <c r="AH182" i="7" s="1"/>
  <c r="L182" i="7"/>
  <c r="AG182" i="7" s="1"/>
  <c r="K182" i="7"/>
  <c r="AF182" i="7" s="1"/>
  <c r="K183" i="7"/>
  <c r="AF183" i="7" s="1"/>
  <c r="T183" i="7"/>
  <c r="AO183" i="7" s="1"/>
  <c r="S183" i="7"/>
  <c r="AN183" i="7" s="1"/>
  <c r="R183" i="7"/>
  <c r="AM183" i="7" s="1"/>
  <c r="N183" i="7"/>
  <c r="AI183" i="7" s="1"/>
  <c r="M183" i="7"/>
  <c r="AH183" i="7" s="1"/>
  <c r="L183" i="7"/>
  <c r="AG183" i="7" s="1"/>
  <c r="K184" i="7"/>
  <c r="AF184" i="7" s="1"/>
  <c r="T184" i="7"/>
  <c r="AO184" i="7" s="1"/>
  <c r="S184" i="7"/>
  <c r="AN184" i="7" s="1"/>
  <c r="R184" i="7"/>
  <c r="AM184" i="7" s="1"/>
  <c r="N184" i="7"/>
  <c r="AI184" i="7" s="1"/>
  <c r="M184" i="7"/>
  <c r="AH184" i="7" s="1"/>
  <c r="L184" i="7"/>
  <c r="AG184" i="7" s="1"/>
  <c r="K185" i="7"/>
  <c r="AF185" i="7" s="1"/>
  <c r="T185" i="7"/>
  <c r="AO185" i="7" s="1"/>
  <c r="S185" i="7"/>
  <c r="AN185" i="7" s="1"/>
  <c r="R185" i="7"/>
  <c r="AM185" i="7" s="1"/>
  <c r="N185" i="7"/>
  <c r="AI185" i="7" s="1"/>
  <c r="M185" i="7"/>
  <c r="AH185" i="7" s="1"/>
  <c r="L185" i="7"/>
  <c r="AG185" i="7" s="1"/>
  <c r="K186" i="7"/>
  <c r="AF186" i="7" s="1"/>
  <c r="T186" i="7"/>
  <c r="AO186" i="7" s="1"/>
  <c r="S186" i="7"/>
  <c r="AN186" i="7" s="1"/>
  <c r="R186" i="7"/>
  <c r="AM186" i="7" s="1"/>
  <c r="N186" i="7"/>
  <c r="AI186" i="7" s="1"/>
  <c r="M186" i="7"/>
  <c r="AH186" i="7" s="1"/>
  <c r="L186" i="7"/>
  <c r="AG186" i="7" s="1"/>
  <c r="K187" i="7"/>
  <c r="AF187" i="7" s="1"/>
  <c r="T187" i="7"/>
  <c r="AO187" i="7" s="1"/>
  <c r="S187" i="7"/>
  <c r="AN187" i="7" s="1"/>
  <c r="R187" i="7"/>
  <c r="AM187" i="7" s="1"/>
  <c r="N187" i="7"/>
  <c r="AI187" i="7" s="1"/>
  <c r="M187" i="7"/>
  <c r="AH187" i="7" s="1"/>
  <c r="L187" i="7"/>
  <c r="AG187" i="7" s="1"/>
  <c r="K188" i="7"/>
  <c r="AF188" i="7" s="1"/>
  <c r="T188" i="7"/>
  <c r="AO188" i="7" s="1"/>
  <c r="S188" i="7"/>
  <c r="AN188" i="7" s="1"/>
  <c r="R188" i="7"/>
  <c r="AM188" i="7" s="1"/>
  <c r="N188" i="7"/>
  <c r="AI188" i="7" s="1"/>
  <c r="M188" i="7"/>
  <c r="AH188" i="7" s="1"/>
  <c r="L188" i="7"/>
  <c r="AG188" i="7" s="1"/>
  <c r="T189" i="7"/>
  <c r="AO189" i="7" s="1"/>
  <c r="S189" i="7"/>
  <c r="AN189" i="7" s="1"/>
  <c r="R189" i="7"/>
  <c r="AM189" i="7" s="1"/>
  <c r="N189" i="7"/>
  <c r="AI189" i="7" s="1"/>
  <c r="M189" i="7"/>
  <c r="AH189" i="7" s="1"/>
  <c r="L189" i="7"/>
  <c r="AG189" i="7" s="1"/>
  <c r="K189" i="7"/>
  <c r="AF189" i="7" s="1"/>
  <c r="K190" i="7"/>
  <c r="AF190" i="7" s="1"/>
  <c r="T190" i="7"/>
  <c r="AO190" i="7" s="1"/>
  <c r="S190" i="7"/>
  <c r="AN190" i="7" s="1"/>
  <c r="R190" i="7"/>
  <c r="AM190" i="7" s="1"/>
  <c r="N190" i="7"/>
  <c r="AI190" i="7" s="1"/>
  <c r="M190" i="7"/>
  <c r="AH190" i="7" s="1"/>
  <c r="L190" i="7"/>
  <c r="AG190" i="7" s="1"/>
  <c r="K191" i="7"/>
  <c r="AF191" i="7" s="1"/>
  <c r="T191" i="7"/>
  <c r="AO191" i="7" s="1"/>
  <c r="S191" i="7"/>
  <c r="AN191" i="7" s="1"/>
  <c r="R191" i="7"/>
  <c r="AM191" i="7" s="1"/>
  <c r="N191" i="7"/>
  <c r="AI191" i="7" s="1"/>
  <c r="M191" i="7"/>
  <c r="AH191" i="7" s="1"/>
  <c r="L191" i="7"/>
  <c r="AG191" i="7" s="1"/>
  <c r="K192" i="7"/>
  <c r="AF192" i="7" s="1"/>
  <c r="T192" i="7"/>
  <c r="AO192" i="7" s="1"/>
  <c r="S192" i="7"/>
  <c r="AN192" i="7" s="1"/>
  <c r="R192" i="7"/>
  <c r="AM192" i="7" s="1"/>
  <c r="N192" i="7"/>
  <c r="AI192" i="7" s="1"/>
  <c r="M192" i="7"/>
  <c r="AH192" i="7" s="1"/>
  <c r="L192" i="7"/>
  <c r="AG192" i="7" s="1"/>
  <c r="K193" i="7"/>
  <c r="AF193" i="7" s="1"/>
  <c r="T193" i="7"/>
  <c r="AO193" i="7" s="1"/>
  <c r="S193" i="7"/>
  <c r="AN193" i="7" s="1"/>
  <c r="R193" i="7"/>
  <c r="AM193" i="7" s="1"/>
  <c r="N193" i="7"/>
  <c r="AI193" i="7" s="1"/>
  <c r="M193" i="7"/>
  <c r="AH193" i="7" s="1"/>
  <c r="L193" i="7"/>
  <c r="AG193" i="7" s="1"/>
  <c r="K194" i="7"/>
  <c r="AF194" i="7" s="1"/>
  <c r="T194" i="7"/>
  <c r="AO194" i="7" s="1"/>
  <c r="S194" i="7"/>
  <c r="AN194" i="7" s="1"/>
  <c r="R194" i="7"/>
  <c r="AM194" i="7" s="1"/>
  <c r="N194" i="7"/>
  <c r="AI194" i="7" s="1"/>
  <c r="M194" i="7"/>
  <c r="AH194" i="7" s="1"/>
  <c r="L194" i="7"/>
  <c r="AG194" i="7" s="1"/>
  <c r="T195" i="7"/>
  <c r="AO195" i="7" s="1"/>
  <c r="S195" i="7"/>
  <c r="AN195" i="7" s="1"/>
  <c r="R195" i="7"/>
  <c r="AM195" i="7" s="1"/>
  <c r="N195" i="7"/>
  <c r="AI195" i="7" s="1"/>
  <c r="M195" i="7"/>
  <c r="AH195" i="7" s="1"/>
  <c r="L195" i="7"/>
  <c r="AG195" i="7" s="1"/>
  <c r="K195" i="7"/>
  <c r="AF195" i="7" s="1"/>
  <c r="K196" i="7"/>
  <c r="AF196" i="7" s="1"/>
  <c r="T196" i="7"/>
  <c r="AO196" i="7" s="1"/>
  <c r="S196" i="7"/>
  <c r="AN196" i="7" s="1"/>
  <c r="R196" i="7"/>
  <c r="AM196" i="7" s="1"/>
  <c r="N196" i="7"/>
  <c r="AI196" i="7" s="1"/>
  <c r="M196" i="7"/>
  <c r="AH196" i="7" s="1"/>
  <c r="L196" i="7"/>
  <c r="AG196" i="7" s="1"/>
  <c r="K197" i="7"/>
  <c r="AF197" i="7" s="1"/>
  <c r="T197" i="7"/>
  <c r="AO197" i="7" s="1"/>
  <c r="S197" i="7"/>
  <c r="AN197" i="7" s="1"/>
  <c r="R197" i="7"/>
  <c r="AM197" i="7" s="1"/>
  <c r="N197" i="7"/>
  <c r="AI197" i="7" s="1"/>
  <c r="M197" i="7"/>
  <c r="AH197" i="7" s="1"/>
  <c r="L197" i="7"/>
  <c r="AG197" i="7" s="1"/>
  <c r="K198" i="7"/>
  <c r="AF198" i="7" s="1"/>
  <c r="T198" i="7"/>
  <c r="AO198" i="7" s="1"/>
  <c r="S198" i="7"/>
  <c r="AN198" i="7" s="1"/>
  <c r="R198" i="7"/>
  <c r="AM198" i="7" s="1"/>
  <c r="N198" i="7"/>
  <c r="AI198" i="7" s="1"/>
  <c r="M198" i="7"/>
  <c r="AH198" i="7" s="1"/>
  <c r="L198" i="7"/>
  <c r="AG198" i="7" s="1"/>
  <c r="K199" i="7"/>
  <c r="AF199" i="7" s="1"/>
  <c r="T199" i="7"/>
  <c r="AO199" i="7" s="1"/>
  <c r="S199" i="7"/>
  <c r="AN199" i="7" s="1"/>
  <c r="R199" i="7"/>
  <c r="AM199" i="7" s="1"/>
  <c r="N199" i="7"/>
  <c r="AI199" i="7" s="1"/>
  <c r="M199" i="7"/>
  <c r="AH199" i="7" s="1"/>
  <c r="L199" i="7"/>
  <c r="AG199" i="7" s="1"/>
  <c r="K200" i="7"/>
  <c r="AF200" i="7" s="1"/>
  <c r="T200" i="7"/>
  <c r="AO200" i="7" s="1"/>
  <c r="S200" i="7"/>
  <c r="AN200" i="7" s="1"/>
  <c r="R200" i="7"/>
  <c r="AM200" i="7" s="1"/>
  <c r="N200" i="7"/>
  <c r="AI200" i="7" s="1"/>
  <c r="M200" i="7"/>
  <c r="AH200" i="7" s="1"/>
  <c r="L200" i="7"/>
  <c r="AG200" i="7" s="1"/>
  <c r="T201" i="7"/>
  <c r="AO201" i="7" s="1"/>
  <c r="S201" i="7"/>
  <c r="AN201" i="7" s="1"/>
  <c r="R201" i="7"/>
  <c r="AM201" i="7" s="1"/>
  <c r="N201" i="7"/>
  <c r="AI201" i="7" s="1"/>
  <c r="M201" i="7"/>
  <c r="AH201" i="7" s="1"/>
  <c r="L201" i="7"/>
  <c r="AG201" i="7" s="1"/>
  <c r="K201" i="7"/>
  <c r="AF201" i="7" s="1"/>
  <c r="K202" i="7"/>
  <c r="AF202" i="7" s="1"/>
  <c r="T202" i="7"/>
  <c r="AO202" i="7" s="1"/>
  <c r="S202" i="7"/>
  <c r="AN202" i="7" s="1"/>
  <c r="R202" i="7"/>
  <c r="AM202" i="7" s="1"/>
  <c r="N202" i="7"/>
  <c r="AI202" i="7" s="1"/>
  <c r="M202" i="7"/>
  <c r="AH202" i="7" s="1"/>
  <c r="L202" i="7"/>
  <c r="AG202" i="7" s="1"/>
  <c r="K203" i="7"/>
  <c r="AF203" i="7" s="1"/>
  <c r="T203" i="7"/>
  <c r="AO203" i="7" s="1"/>
  <c r="S203" i="7"/>
  <c r="AN203" i="7" s="1"/>
  <c r="R203" i="7"/>
  <c r="AM203" i="7" s="1"/>
  <c r="N203" i="7"/>
  <c r="AI203" i="7" s="1"/>
  <c r="M203" i="7"/>
  <c r="AH203" i="7" s="1"/>
  <c r="L203" i="7"/>
  <c r="AG203" i="7" s="1"/>
  <c r="K204" i="7"/>
  <c r="AF204" i="7" s="1"/>
  <c r="T204" i="7"/>
  <c r="AO204" i="7" s="1"/>
  <c r="S204" i="7"/>
  <c r="AN204" i="7" s="1"/>
  <c r="R204" i="7"/>
  <c r="AM204" i="7" s="1"/>
  <c r="N204" i="7"/>
  <c r="AI204" i="7" s="1"/>
  <c r="M204" i="7"/>
  <c r="AH204" i="7" s="1"/>
  <c r="L204" i="7"/>
  <c r="AG204" i="7" s="1"/>
  <c r="K205" i="7"/>
  <c r="AF205" i="7" s="1"/>
  <c r="T205" i="7"/>
  <c r="AO205" i="7" s="1"/>
  <c r="S205" i="7"/>
  <c r="AN205" i="7" s="1"/>
  <c r="R205" i="7"/>
  <c r="AM205" i="7" s="1"/>
  <c r="N205" i="7"/>
  <c r="AI205" i="7" s="1"/>
  <c r="M205" i="7"/>
  <c r="AH205" i="7" s="1"/>
  <c r="L205" i="7"/>
  <c r="AG205" i="7" s="1"/>
  <c r="K206" i="7"/>
  <c r="AF206" i="7" s="1"/>
  <c r="T206" i="7"/>
  <c r="AO206" i="7" s="1"/>
  <c r="S206" i="7"/>
  <c r="AN206" i="7" s="1"/>
  <c r="R206" i="7"/>
  <c r="AM206" i="7" s="1"/>
  <c r="N206" i="7"/>
  <c r="AI206" i="7" s="1"/>
  <c r="M206" i="7"/>
  <c r="AH206" i="7" s="1"/>
  <c r="L206" i="7"/>
  <c r="AG206" i="7" s="1"/>
  <c r="T207" i="7"/>
  <c r="AO207" i="7" s="1"/>
  <c r="S207" i="7"/>
  <c r="AN207" i="7" s="1"/>
  <c r="R207" i="7"/>
  <c r="AM207" i="7" s="1"/>
  <c r="N207" i="7"/>
  <c r="AI207" i="7" s="1"/>
  <c r="M207" i="7"/>
  <c r="AH207" i="7" s="1"/>
  <c r="L207" i="7"/>
  <c r="AG207" i="7" s="1"/>
  <c r="K207" i="7"/>
  <c r="AF207" i="7" s="1"/>
  <c r="K208" i="7"/>
  <c r="AF208" i="7" s="1"/>
  <c r="T208" i="7"/>
  <c r="AO208" i="7" s="1"/>
  <c r="S208" i="7"/>
  <c r="AN208" i="7" s="1"/>
  <c r="R208" i="7"/>
  <c r="AM208" i="7" s="1"/>
  <c r="N208" i="7"/>
  <c r="AI208" i="7" s="1"/>
  <c r="M208" i="7"/>
  <c r="AH208" i="7" s="1"/>
  <c r="L208" i="7"/>
  <c r="AG208" i="7" s="1"/>
  <c r="K209" i="7"/>
  <c r="AF209" i="7" s="1"/>
  <c r="T209" i="7"/>
  <c r="AO209" i="7" s="1"/>
  <c r="S209" i="7"/>
  <c r="AN209" i="7" s="1"/>
  <c r="R209" i="7"/>
  <c r="AM209" i="7" s="1"/>
  <c r="N209" i="7"/>
  <c r="AI209" i="7" s="1"/>
  <c r="M209" i="7"/>
  <c r="AH209" i="7" s="1"/>
  <c r="L209" i="7"/>
  <c r="AG209" i="7" s="1"/>
  <c r="K210" i="7"/>
  <c r="AF210" i="7" s="1"/>
  <c r="T210" i="7"/>
  <c r="AO210" i="7" s="1"/>
  <c r="S210" i="7"/>
  <c r="AN210" i="7" s="1"/>
  <c r="R210" i="7"/>
  <c r="AM210" i="7" s="1"/>
  <c r="N210" i="7"/>
  <c r="AI210" i="7" s="1"/>
  <c r="M210" i="7"/>
  <c r="AH210" i="7" s="1"/>
  <c r="L210" i="7"/>
  <c r="AG210" i="7" s="1"/>
  <c r="K211" i="7"/>
  <c r="AF211" i="7" s="1"/>
  <c r="T211" i="7"/>
  <c r="AO211" i="7" s="1"/>
  <c r="S211" i="7"/>
  <c r="AN211" i="7" s="1"/>
  <c r="R211" i="7"/>
  <c r="AM211" i="7" s="1"/>
  <c r="N211" i="7"/>
  <c r="AI211" i="7" s="1"/>
  <c r="M211" i="7"/>
  <c r="AH211" i="7" s="1"/>
  <c r="L211" i="7"/>
  <c r="AG211" i="7" s="1"/>
  <c r="T212" i="7"/>
  <c r="AO212" i="7" s="1"/>
  <c r="S212" i="7"/>
  <c r="AN212" i="7" s="1"/>
  <c r="R212" i="7"/>
  <c r="AM212" i="7" s="1"/>
  <c r="N212" i="7"/>
  <c r="AI212" i="7" s="1"/>
  <c r="M212" i="7"/>
  <c r="AH212" i="7" s="1"/>
  <c r="L212" i="7"/>
  <c r="AG212" i="7" s="1"/>
  <c r="K212" i="7"/>
  <c r="AF212" i="7" s="1"/>
  <c r="K213" i="7"/>
  <c r="AF213" i="7" s="1"/>
  <c r="T213" i="7"/>
  <c r="AO213" i="7" s="1"/>
  <c r="S213" i="7"/>
  <c r="AN213" i="7" s="1"/>
  <c r="R213" i="7"/>
  <c r="AM213" i="7" s="1"/>
  <c r="N213" i="7"/>
  <c r="AI213" i="7" s="1"/>
  <c r="M213" i="7"/>
  <c r="AH213" i="7" s="1"/>
  <c r="L213" i="7"/>
  <c r="AG213" i="7" s="1"/>
  <c r="K214" i="7"/>
  <c r="AF214" i="7" s="1"/>
  <c r="T214" i="7"/>
  <c r="AO214" i="7" s="1"/>
  <c r="S214" i="7"/>
  <c r="AN214" i="7" s="1"/>
  <c r="R214" i="7"/>
  <c r="AM214" i="7" s="1"/>
  <c r="N214" i="7"/>
  <c r="AI214" i="7" s="1"/>
  <c r="M214" i="7"/>
  <c r="AH214" i="7" s="1"/>
  <c r="L214" i="7"/>
  <c r="AG214" i="7" s="1"/>
  <c r="K215" i="7"/>
  <c r="AF215" i="7" s="1"/>
  <c r="T215" i="7"/>
  <c r="AO215" i="7" s="1"/>
  <c r="S215" i="7"/>
  <c r="AN215" i="7" s="1"/>
  <c r="R215" i="7"/>
  <c r="AM215" i="7" s="1"/>
  <c r="N215" i="7"/>
  <c r="AI215" i="7" s="1"/>
  <c r="M215" i="7"/>
  <c r="AH215" i="7" s="1"/>
  <c r="L215" i="7"/>
  <c r="AG215" i="7" s="1"/>
  <c r="K216" i="7"/>
  <c r="AF216" i="7" s="1"/>
  <c r="T216" i="7"/>
  <c r="AO216" i="7" s="1"/>
  <c r="S216" i="7"/>
  <c r="AN216" i="7" s="1"/>
  <c r="R216" i="7"/>
  <c r="AM216" i="7" s="1"/>
  <c r="N216" i="7"/>
  <c r="AI216" i="7" s="1"/>
  <c r="M216" i="7"/>
  <c r="AH216" i="7" s="1"/>
  <c r="L216" i="7"/>
  <c r="AG216" i="7" s="1"/>
  <c r="K217" i="7"/>
  <c r="AF217" i="7" s="1"/>
  <c r="T217" i="7"/>
  <c r="AO217" i="7" s="1"/>
  <c r="S217" i="7"/>
  <c r="AN217" i="7" s="1"/>
  <c r="R217" i="7"/>
  <c r="AM217" i="7" s="1"/>
  <c r="N217" i="7"/>
  <c r="AI217" i="7" s="1"/>
  <c r="M217" i="7"/>
  <c r="AH217" i="7" s="1"/>
  <c r="L217" i="7"/>
  <c r="AG217" i="7" s="1"/>
  <c r="K218" i="7"/>
  <c r="AF218" i="7" s="1"/>
  <c r="T218" i="7"/>
  <c r="AO218" i="7" s="1"/>
  <c r="S218" i="7"/>
  <c r="AN218" i="7" s="1"/>
  <c r="R218" i="7"/>
  <c r="AM218" i="7" s="1"/>
  <c r="N218" i="7"/>
  <c r="AI218" i="7" s="1"/>
  <c r="M218" i="7"/>
  <c r="AH218" i="7" s="1"/>
  <c r="L218" i="7"/>
  <c r="AG218" i="7" s="1"/>
  <c r="K219" i="7"/>
  <c r="AF219" i="7" s="1"/>
  <c r="T219" i="7"/>
  <c r="AO219" i="7" s="1"/>
  <c r="S219" i="7"/>
  <c r="AN219" i="7" s="1"/>
  <c r="R219" i="7"/>
  <c r="AM219" i="7" s="1"/>
  <c r="Q219" i="7"/>
  <c r="N219" i="7"/>
  <c r="AI219" i="7" s="1"/>
  <c r="M219" i="7"/>
  <c r="AH219" i="7" s="1"/>
  <c r="L219" i="7"/>
  <c r="AG219" i="7" s="1"/>
  <c r="T220" i="7"/>
  <c r="AO220" i="7" s="1"/>
  <c r="S220" i="7"/>
  <c r="AN220" i="7" s="1"/>
  <c r="R220" i="7"/>
  <c r="AM220" i="7" s="1"/>
  <c r="Q220" i="7"/>
  <c r="N220" i="7"/>
  <c r="AI220" i="7" s="1"/>
  <c r="M220" i="7"/>
  <c r="AH220" i="7" s="1"/>
  <c r="L220" i="7"/>
  <c r="AG220" i="7" s="1"/>
  <c r="K220" i="7"/>
  <c r="AF220" i="7" s="1"/>
  <c r="K221" i="7"/>
  <c r="AF221" i="7" s="1"/>
  <c r="T221" i="7"/>
  <c r="AO221" i="7" s="1"/>
  <c r="S221" i="7"/>
  <c r="AN221" i="7" s="1"/>
  <c r="R221" i="7"/>
  <c r="AM221" i="7" s="1"/>
  <c r="Q221" i="7"/>
  <c r="N221" i="7"/>
  <c r="AI221" i="7" s="1"/>
  <c r="M221" i="7"/>
  <c r="AH221" i="7" s="1"/>
  <c r="L221" i="7"/>
  <c r="AG221" i="7" s="1"/>
  <c r="K222" i="7"/>
  <c r="AF222" i="7" s="1"/>
  <c r="T222" i="7"/>
  <c r="AO222" i="7" s="1"/>
  <c r="S222" i="7"/>
  <c r="AN222" i="7" s="1"/>
  <c r="R222" i="7"/>
  <c r="AM222" i="7" s="1"/>
  <c r="Q222" i="7"/>
  <c r="N222" i="7"/>
  <c r="AI222" i="7" s="1"/>
  <c r="M222" i="7"/>
  <c r="AH222" i="7" s="1"/>
  <c r="L222" i="7"/>
  <c r="AG222" i="7" s="1"/>
  <c r="K223" i="7"/>
  <c r="AF223" i="7" s="1"/>
  <c r="T223" i="7"/>
  <c r="AO223" i="7" s="1"/>
  <c r="S223" i="7"/>
  <c r="AN223" i="7" s="1"/>
  <c r="R223" i="7"/>
  <c r="AM223" i="7" s="1"/>
  <c r="Q223" i="7"/>
  <c r="N223" i="7"/>
  <c r="AI223" i="7" s="1"/>
  <c r="M223" i="7"/>
  <c r="AH223" i="7" s="1"/>
  <c r="L223" i="7"/>
  <c r="AG223" i="7" s="1"/>
  <c r="K224" i="7"/>
  <c r="AF224" i="7" s="1"/>
  <c r="T224" i="7"/>
  <c r="AO224" i="7" s="1"/>
  <c r="S224" i="7"/>
  <c r="AN224" i="7" s="1"/>
  <c r="R224" i="7"/>
  <c r="AM224" i="7" s="1"/>
  <c r="Q224" i="7"/>
  <c r="N224" i="7"/>
  <c r="AI224" i="7" s="1"/>
  <c r="M224" i="7"/>
  <c r="AH224" i="7" s="1"/>
  <c r="L224" i="7"/>
  <c r="AG224" i="7" s="1"/>
  <c r="K225" i="7"/>
  <c r="AF225" i="7" s="1"/>
  <c r="T225" i="7"/>
  <c r="AO225" i="7" s="1"/>
  <c r="S225" i="7"/>
  <c r="AN225" i="7" s="1"/>
  <c r="R225" i="7"/>
  <c r="AM225" i="7" s="1"/>
  <c r="Q225" i="7"/>
  <c r="N225" i="7"/>
  <c r="AI225" i="7" s="1"/>
  <c r="M225" i="7"/>
  <c r="AH225" i="7" s="1"/>
  <c r="L225" i="7"/>
  <c r="AG225" i="7" s="1"/>
  <c r="T226" i="7"/>
  <c r="AO226" i="7" s="1"/>
  <c r="S226" i="7"/>
  <c r="AN226" i="7" s="1"/>
  <c r="R226" i="7"/>
  <c r="AM226" i="7" s="1"/>
  <c r="Q226" i="7"/>
  <c r="N226" i="7"/>
  <c r="AI226" i="7" s="1"/>
  <c r="M226" i="7"/>
  <c r="AH226" i="7" s="1"/>
  <c r="L226" i="7"/>
  <c r="AG226" i="7" s="1"/>
  <c r="K226" i="7"/>
  <c r="AF226" i="7" s="1"/>
  <c r="K227" i="7"/>
  <c r="AF227" i="7" s="1"/>
  <c r="T227" i="7"/>
  <c r="AO227" i="7" s="1"/>
  <c r="S227" i="7"/>
  <c r="AN227" i="7" s="1"/>
  <c r="R227" i="7"/>
  <c r="AM227" i="7" s="1"/>
  <c r="Q227" i="7"/>
  <c r="M227" i="7"/>
  <c r="AH227" i="7" s="1"/>
  <c r="L227" i="7"/>
  <c r="AG227" i="7" s="1"/>
  <c r="K228" i="7"/>
  <c r="AF228" i="7" s="1"/>
  <c r="T228" i="7"/>
  <c r="AO228" i="7" s="1"/>
  <c r="S228" i="7"/>
  <c r="AN228" i="7" s="1"/>
  <c r="R228" i="7"/>
  <c r="AM228" i="7" s="1"/>
  <c r="Q228" i="7"/>
  <c r="M228" i="7"/>
  <c r="AH228" i="7" s="1"/>
  <c r="L228" i="7"/>
  <c r="AG228" i="7" s="1"/>
  <c r="K229" i="7"/>
  <c r="AF229" i="7" s="1"/>
  <c r="T229" i="7"/>
  <c r="AO229" i="7" s="1"/>
  <c r="S229" i="7"/>
  <c r="AN229" i="7" s="1"/>
  <c r="R229" i="7"/>
  <c r="AM229" i="7" s="1"/>
  <c r="Q229" i="7"/>
  <c r="M229" i="7"/>
  <c r="AH229" i="7" s="1"/>
  <c r="L229" i="7"/>
  <c r="AG229" i="7" s="1"/>
  <c r="K230" i="7"/>
  <c r="AF230" i="7" s="1"/>
  <c r="T230" i="7"/>
  <c r="AO230" i="7" s="1"/>
  <c r="S230" i="7"/>
  <c r="AN230" i="7" s="1"/>
  <c r="R230" i="7"/>
  <c r="AM230" i="7" s="1"/>
  <c r="Q230" i="7"/>
  <c r="M230" i="7"/>
  <c r="AH230" i="7" s="1"/>
  <c r="L230" i="7"/>
  <c r="AG230" i="7" s="1"/>
  <c r="K231" i="7"/>
  <c r="AF231" i="7" s="1"/>
  <c r="T231" i="7"/>
  <c r="AO231" i="7" s="1"/>
  <c r="S231" i="7"/>
  <c r="AN231" i="7" s="1"/>
  <c r="R231" i="7"/>
  <c r="AM231" i="7" s="1"/>
  <c r="Q231" i="7"/>
  <c r="M231" i="7"/>
  <c r="AH231" i="7" s="1"/>
  <c r="L231" i="7"/>
  <c r="AG231" i="7" s="1"/>
  <c r="K232" i="7"/>
  <c r="AF232" i="7" s="1"/>
  <c r="T232" i="7"/>
  <c r="AO232" i="7" s="1"/>
  <c r="S232" i="7"/>
  <c r="AN232" i="7" s="1"/>
  <c r="R232" i="7"/>
  <c r="AM232" i="7" s="1"/>
  <c r="Q232" i="7"/>
  <c r="M232" i="7"/>
  <c r="AH232" i="7" s="1"/>
  <c r="L232" i="7"/>
  <c r="AG232" i="7" s="1"/>
  <c r="T233" i="7"/>
  <c r="AO233" i="7" s="1"/>
  <c r="S233" i="7"/>
  <c r="AN233" i="7" s="1"/>
  <c r="R233" i="7"/>
  <c r="AM233" i="7" s="1"/>
  <c r="Q233" i="7"/>
  <c r="M233" i="7"/>
  <c r="AH233" i="7" s="1"/>
  <c r="L233" i="7"/>
  <c r="AG233" i="7" s="1"/>
  <c r="K233" i="7"/>
  <c r="AF233" i="7" s="1"/>
  <c r="K234" i="7"/>
  <c r="AF234" i="7" s="1"/>
  <c r="T234" i="7"/>
  <c r="AO234" i="7" s="1"/>
  <c r="S234" i="7"/>
  <c r="AN234" i="7" s="1"/>
  <c r="R234" i="7"/>
  <c r="AM234" i="7" s="1"/>
  <c r="Q234" i="7"/>
  <c r="M234" i="7"/>
  <c r="AH234" i="7" s="1"/>
  <c r="L234" i="7"/>
  <c r="AG234" i="7" s="1"/>
  <c r="K235" i="7"/>
  <c r="AF235" i="7" s="1"/>
  <c r="T235" i="7"/>
  <c r="AO235" i="7" s="1"/>
  <c r="S235" i="7"/>
  <c r="AN235" i="7" s="1"/>
  <c r="R235" i="7"/>
  <c r="AM235" i="7" s="1"/>
  <c r="Q235" i="7"/>
  <c r="M235" i="7"/>
  <c r="AH235" i="7" s="1"/>
  <c r="L235" i="7"/>
  <c r="AG235" i="7" s="1"/>
  <c r="K236" i="7"/>
  <c r="AF236" i="7" s="1"/>
  <c r="T236" i="7"/>
  <c r="AO236" i="7" s="1"/>
  <c r="S236" i="7"/>
  <c r="AN236" i="7" s="1"/>
  <c r="R236" i="7"/>
  <c r="AM236" i="7" s="1"/>
  <c r="Q236" i="7"/>
  <c r="M236" i="7"/>
  <c r="AH236" i="7" s="1"/>
  <c r="L236" i="7"/>
  <c r="AG236" i="7" s="1"/>
  <c r="K237" i="7"/>
  <c r="AF237" i="7" s="1"/>
  <c r="T237" i="7"/>
  <c r="AO237" i="7" s="1"/>
  <c r="S237" i="7"/>
  <c r="AN237" i="7" s="1"/>
  <c r="R237" i="7"/>
  <c r="AM237" i="7" s="1"/>
  <c r="Q237" i="7"/>
  <c r="M237" i="7"/>
  <c r="AH237" i="7" s="1"/>
  <c r="L237" i="7"/>
  <c r="AG237" i="7" s="1"/>
  <c r="K238" i="7"/>
  <c r="AF238" i="7" s="1"/>
  <c r="T238" i="7"/>
  <c r="AO238" i="7" s="1"/>
  <c r="S238" i="7"/>
  <c r="AN238" i="7" s="1"/>
  <c r="R238" i="7"/>
  <c r="AM238" i="7" s="1"/>
  <c r="Q238" i="7"/>
  <c r="M238" i="7"/>
  <c r="AH238" i="7" s="1"/>
  <c r="L238" i="7"/>
  <c r="AG238" i="7" s="1"/>
  <c r="K239" i="7"/>
  <c r="AF239" i="7" s="1"/>
  <c r="T239" i="7"/>
  <c r="AO239" i="7" s="1"/>
  <c r="S239" i="7"/>
  <c r="AN239" i="7" s="1"/>
  <c r="R239" i="7"/>
  <c r="AM239" i="7" s="1"/>
  <c r="Q239" i="7"/>
  <c r="M239" i="7"/>
  <c r="AH239" i="7" s="1"/>
  <c r="L239" i="7"/>
  <c r="AG239" i="7" s="1"/>
  <c r="K240" i="7"/>
  <c r="AF240" i="7" s="1"/>
  <c r="T240" i="7"/>
  <c r="AO240" i="7" s="1"/>
  <c r="S240" i="7"/>
  <c r="AN240" i="7" s="1"/>
  <c r="R240" i="7"/>
  <c r="AM240" i="7" s="1"/>
  <c r="Q240" i="7"/>
  <c r="M240" i="7"/>
  <c r="AH240" i="7" s="1"/>
  <c r="L240" i="7"/>
  <c r="AG240" i="7" s="1"/>
  <c r="T241" i="7"/>
  <c r="AO241" i="7" s="1"/>
  <c r="S241" i="7"/>
  <c r="AN241" i="7" s="1"/>
  <c r="R241" i="7"/>
  <c r="AM241" i="7" s="1"/>
  <c r="Q241" i="7"/>
  <c r="M241" i="7"/>
  <c r="AH241" i="7" s="1"/>
  <c r="L241" i="7"/>
  <c r="AG241" i="7" s="1"/>
  <c r="K241" i="7"/>
  <c r="AF241" i="7" s="1"/>
  <c r="K242" i="7"/>
  <c r="AF242" i="7" s="1"/>
  <c r="T242" i="7"/>
  <c r="AO242" i="7" s="1"/>
  <c r="S242" i="7"/>
  <c r="AN242" i="7" s="1"/>
  <c r="R242" i="7"/>
  <c r="AM242" i="7" s="1"/>
  <c r="Q242" i="7"/>
  <c r="M242" i="7"/>
  <c r="AH242" i="7" s="1"/>
  <c r="L242" i="7"/>
  <c r="AG242" i="7" s="1"/>
  <c r="K243" i="7"/>
  <c r="AF243" i="7" s="1"/>
  <c r="T243" i="7"/>
  <c r="AO243" i="7" s="1"/>
  <c r="S243" i="7"/>
  <c r="AN243" i="7" s="1"/>
  <c r="R243" i="7"/>
  <c r="AM243" i="7" s="1"/>
  <c r="Q243" i="7"/>
  <c r="M243" i="7"/>
  <c r="AH243" i="7" s="1"/>
  <c r="L243" i="7"/>
  <c r="AG243" i="7" s="1"/>
  <c r="K244" i="7"/>
  <c r="AF244" i="7" s="1"/>
  <c r="T244" i="7"/>
  <c r="AO244" i="7" s="1"/>
  <c r="S244" i="7"/>
  <c r="AN244" i="7" s="1"/>
  <c r="R244" i="7"/>
  <c r="AM244" i="7" s="1"/>
  <c r="Q244" i="7"/>
  <c r="M244" i="7"/>
  <c r="AH244" i="7" s="1"/>
  <c r="L244" i="7"/>
  <c r="AG244" i="7" s="1"/>
  <c r="K245" i="7"/>
  <c r="AF245" i="7" s="1"/>
  <c r="T245" i="7"/>
  <c r="AO245" i="7" s="1"/>
  <c r="S245" i="7"/>
  <c r="AN245" i="7" s="1"/>
  <c r="R245" i="7"/>
  <c r="AM245" i="7" s="1"/>
  <c r="Q245" i="7"/>
  <c r="M245" i="7"/>
  <c r="AH245" i="7" s="1"/>
  <c r="L245" i="7"/>
  <c r="AG245" i="7" s="1"/>
  <c r="K246" i="7"/>
  <c r="AF246" i="7" s="1"/>
  <c r="T246" i="7"/>
  <c r="AO246" i="7" s="1"/>
  <c r="S246" i="7"/>
  <c r="AN246" i="7" s="1"/>
  <c r="R246" i="7"/>
  <c r="AM246" i="7" s="1"/>
  <c r="Q246" i="7"/>
  <c r="M246" i="7"/>
  <c r="AH246" i="7" s="1"/>
  <c r="L246" i="7"/>
  <c r="AG246" i="7" s="1"/>
  <c r="K247" i="7"/>
  <c r="AF247" i="7" s="1"/>
  <c r="T247" i="7"/>
  <c r="AO247" i="7" s="1"/>
  <c r="S247" i="7"/>
  <c r="AN247" i="7" s="1"/>
  <c r="R247" i="7"/>
  <c r="AM247" i="7" s="1"/>
  <c r="Q247" i="7"/>
  <c r="M247" i="7"/>
  <c r="AH247" i="7" s="1"/>
  <c r="L247" i="7"/>
  <c r="AG247" i="7" s="1"/>
  <c r="K248" i="7"/>
  <c r="AF248" i="7" s="1"/>
  <c r="T248" i="7"/>
  <c r="AO248" i="7" s="1"/>
  <c r="S248" i="7"/>
  <c r="AN248" i="7" s="1"/>
  <c r="R248" i="7"/>
  <c r="AM248" i="7" s="1"/>
  <c r="Q248" i="7"/>
  <c r="M248" i="7"/>
  <c r="AH248" i="7" s="1"/>
  <c r="L248" i="7"/>
  <c r="AG248" i="7" s="1"/>
  <c r="T249" i="7"/>
  <c r="AO249" i="7" s="1"/>
  <c r="S249" i="7"/>
  <c r="AN249" i="7" s="1"/>
  <c r="R249" i="7"/>
  <c r="AM249" i="7" s="1"/>
  <c r="Q249" i="7"/>
  <c r="M249" i="7"/>
  <c r="AH249" i="7" s="1"/>
  <c r="L249" i="7"/>
  <c r="AG249" i="7" s="1"/>
  <c r="K249" i="7"/>
  <c r="AF249" i="7" s="1"/>
  <c r="K250" i="7"/>
  <c r="AF250" i="7" s="1"/>
  <c r="T250" i="7"/>
  <c r="AO250" i="7" s="1"/>
  <c r="S250" i="7"/>
  <c r="AN250" i="7" s="1"/>
  <c r="R250" i="7"/>
  <c r="AM250" i="7" s="1"/>
  <c r="Q250" i="7"/>
  <c r="M250" i="7"/>
  <c r="AH250" i="7" s="1"/>
  <c r="L250" i="7"/>
  <c r="AG250" i="7" s="1"/>
  <c r="K251" i="7"/>
  <c r="AF251" i="7" s="1"/>
  <c r="T251" i="7"/>
  <c r="AO251" i="7" s="1"/>
  <c r="S251" i="7"/>
  <c r="AN251" i="7" s="1"/>
  <c r="R251" i="7"/>
  <c r="AM251" i="7" s="1"/>
  <c r="Q251" i="7"/>
  <c r="M251" i="7"/>
  <c r="AH251" i="7" s="1"/>
  <c r="L251" i="7"/>
  <c r="AG251" i="7" s="1"/>
  <c r="K252" i="7"/>
  <c r="AF252" i="7" s="1"/>
  <c r="T252" i="7"/>
  <c r="AO252" i="7" s="1"/>
  <c r="S252" i="7"/>
  <c r="AN252" i="7" s="1"/>
  <c r="R252" i="7"/>
  <c r="AM252" i="7" s="1"/>
  <c r="Q252" i="7"/>
  <c r="M252" i="7"/>
  <c r="AH252" i="7" s="1"/>
  <c r="L252" i="7"/>
  <c r="AG252" i="7" s="1"/>
  <c r="K253" i="7"/>
  <c r="AF253" i="7" s="1"/>
  <c r="T253" i="7"/>
  <c r="AO253" i="7" s="1"/>
  <c r="S253" i="7"/>
  <c r="AN253" i="7" s="1"/>
  <c r="R253" i="7"/>
  <c r="AM253" i="7" s="1"/>
  <c r="Q253" i="7"/>
  <c r="M253" i="7"/>
  <c r="AH253" i="7" s="1"/>
  <c r="L253" i="7"/>
  <c r="AG253" i="7" s="1"/>
  <c r="V2" i="7"/>
  <c r="AQ2" i="7" s="1"/>
  <c r="J2" i="7"/>
  <c r="AE2" i="7" s="1"/>
  <c r="O2" i="7"/>
  <c r="AJ2" i="7" s="1"/>
  <c r="I2" i="7"/>
  <c r="AD2" i="7" s="1"/>
  <c r="K2" i="7"/>
  <c r="AF2" i="7" s="1"/>
  <c r="Q2" i="7"/>
  <c r="W2" i="7"/>
  <c r="AR2" i="7" s="1"/>
  <c r="P2" i="7"/>
  <c r="AK2" i="7" s="1"/>
  <c r="O3" i="7"/>
  <c r="AJ3" i="7" s="1"/>
  <c r="P3" i="7"/>
  <c r="AK3" i="7" s="1"/>
  <c r="J3" i="7"/>
  <c r="AE3" i="7" s="1"/>
  <c r="Q3" i="7"/>
  <c r="I3" i="7"/>
  <c r="AD3" i="7" s="1"/>
  <c r="W3" i="7"/>
  <c r="AR3" i="7" s="1"/>
  <c r="V3" i="7"/>
  <c r="AQ3" i="7" s="1"/>
  <c r="K3" i="7"/>
  <c r="AF3" i="7" s="1"/>
  <c r="O4" i="7"/>
  <c r="AJ4" i="7" s="1"/>
  <c r="K4" i="7"/>
  <c r="AF4" i="7" s="1"/>
  <c r="V4" i="7"/>
  <c r="AQ4" i="7" s="1"/>
  <c r="Q4" i="7"/>
  <c r="J4" i="7"/>
  <c r="AE4" i="7" s="1"/>
  <c r="I4" i="7"/>
  <c r="AD4" i="7" s="1"/>
  <c r="W4" i="7"/>
  <c r="AR4" i="7" s="1"/>
  <c r="P4" i="7"/>
  <c r="AK4" i="7" s="1"/>
  <c r="O5" i="7"/>
  <c r="AJ5" i="7" s="1"/>
  <c r="V5" i="7"/>
  <c r="AQ5" i="7" s="1"/>
  <c r="I5" i="7"/>
  <c r="AD5" i="7" s="1"/>
  <c r="W5" i="7"/>
  <c r="AR5" i="7" s="1"/>
  <c r="Q5" i="7"/>
  <c r="P5" i="7"/>
  <c r="AK5" i="7" s="1"/>
  <c r="K5" i="7"/>
  <c r="AF5" i="7" s="1"/>
  <c r="J5" i="7"/>
  <c r="AE5" i="7" s="1"/>
  <c r="O6" i="7"/>
  <c r="AJ6" i="7" s="1"/>
  <c r="V6" i="7"/>
  <c r="AQ6" i="7" s="1"/>
  <c r="W6" i="7"/>
  <c r="AR6" i="7" s="1"/>
  <c r="Q6" i="7"/>
  <c r="P6" i="7"/>
  <c r="AK6" i="7" s="1"/>
  <c r="I6" i="7"/>
  <c r="AD6" i="7" s="1"/>
  <c r="K6" i="7"/>
  <c r="AF6" i="7" s="1"/>
  <c r="J6" i="7"/>
  <c r="AE6" i="7" s="1"/>
  <c r="O7" i="7"/>
  <c r="AJ7" i="7" s="1"/>
  <c r="V7" i="7"/>
  <c r="AQ7" i="7" s="1"/>
  <c r="W7" i="7"/>
  <c r="AR7" i="7" s="1"/>
  <c r="Q7" i="7"/>
  <c r="J7" i="7"/>
  <c r="AE7" i="7" s="1"/>
  <c r="K7" i="7"/>
  <c r="AF7" i="7" s="1"/>
  <c r="I7" i="7"/>
  <c r="AD7" i="7" s="1"/>
  <c r="P7" i="7"/>
  <c r="AK7" i="7" s="1"/>
  <c r="O8" i="7"/>
  <c r="AJ8" i="7" s="1"/>
  <c r="V8" i="7"/>
  <c r="AQ8" i="7" s="1"/>
  <c r="J8" i="7"/>
  <c r="AE8" i="7" s="1"/>
  <c r="W8" i="7"/>
  <c r="AR8" i="7" s="1"/>
  <c r="P8" i="7"/>
  <c r="AK8" i="7" s="1"/>
  <c r="Q8" i="7"/>
  <c r="I8" i="7"/>
  <c r="AD8" i="7" s="1"/>
  <c r="K8" i="7"/>
  <c r="AF8" i="7" s="1"/>
  <c r="O9" i="7"/>
  <c r="AJ9" i="7" s="1"/>
  <c r="J9" i="7"/>
  <c r="AE9" i="7" s="1"/>
  <c r="P9" i="7"/>
  <c r="AK9" i="7" s="1"/>
  <c r="I9" i="7"/>
  <c r="AD9" i="7" s="1"/>
  <c r="V9" i="7"/>
  <c r="AQ9" i="7" s="1"/>
  <c r="K9" i="7"/>
  <c r="AF9" i="7" s="1"/>
  <c r="W9" i="7"/>
  <c r="AR9" i="7" s="1"/>
  <c r="Q9" i="7"/>
  <c r="P10" i="7"/>
  <c r="AK10" i="7" s="1"/>
  <c r="O10" i="7"/>
  <c r="AJ10" i="7" s="1"/>
  <c r="I10" i="7"/>
  <c r="AD10" i="7" s="1"/>
  <c r="V10" i="7"/>
  <c r="AQ10" i="7" s="1"/>
  <c r="K10" i="7"/>
  <c r="AF10" i="7" s="1"/>
  <c r="Q10" i="7"/>
  <c r="J10" i="7"/>
  <c r="AE10" i="7" s="1"/>
  <c r="W10" i="7"/>
  <c r="AR10" i="7" s="1"/>
  <c r="O11" i="7"/>
  <c r="AJ11" i="7" s="1"/>
  <c r="I11" i="7"/>
  <c r="AD11" i="7" s="1"/>
  <c r="K11" i="7"/>
  <c r="AF11" i="7" s="1"/>
  <c r="P11" i="7"/>
  <c r="AK11" i="7" s="1"/>
  <c r="Q11" i="7"/>
  <c r="V11" i="7"/>
  <c r="AQ11" i="7" s="1"/>
  <c r="J11" i="7"/>
  <c r="AE11" i="7" s="1"/>
  <c r="W11" i="7"/>
  <c r="AR11" i="7" s="1"/>
  <c r="I12" i="7"/>
  <c r="AD12" i="7" s="1"/>
  <c r="P12" i="7"/>
  <c r="AK12" i="7" s="1"/>
  <c r="O12" i="7"/>
  <c r="AJ12" i="7" s="1"/>
  <c r="Q12" i="7"/>
  <c r="V12" i="7"/>
  <c r="AQ12" i="7" s="1"/>
  <c r="K12" i="7"/>
  <c r="AF12" i="7" s="1"/>
  <c r="J12" i="7"/>
  <c r="AE12" i="7" s="1"/>
  <c r="W12" i="7"/>
  <c r="AR12" i="7" s="1"/>
  <c r="W13" i="7"/>
  <c r="AR13" i="7" s="1"/>
  <c r="O13" i="7"/>
  <c r="AJ13" i="7" s="1"/>
  <c r="K13" i="7"/>
  <c r="AF13" i="7" s="1"/>
  <c r="I13" i="7"/>
  <c r="AD13" i="7" s="1"/>
  <c r="V13" i="7"/>
  <c r="AQ13" i="7" s="1"/>
  <c r="P13" i="7"/>
  <c r="AK13" i="7" s="1"/>
  <c r="J13" i="7"/>
  <c r="AE13" i="7" s="1"/>
  <c r="Q13" i="7"/>
  <c r="V14" i="7"/>
  <c r="AQ14" i="7" s="1"/>
  <c r="P14" i="7"/>
  <c r="AK14" i="7" s="1"/>
  <c r="J14" i="7"/>
  <c r="AE14" i="7" s="1"/>
  <c r="K14" i="7"/>
  <c r="AF14" i="7" s="1"/>
  <c r="I14" i="7"/>
  <c r="AD14" i="7" s="1"/>
  <c r="Q14" i="7"/>
  <c r="W14" i="7"/>
  <c r="AR14" i="7" s="1"/>
  <c r="O14" i="7"/>
  <c r="AJ14" i="7" s="1"/>
  <c r="V15" i="7"/>
  <c r="AQ15" i="7" s="1"/>
  <c r="P15" i="7"/>
  <c r="AK15" i="7" s="1"/>
  <c r="J15" i="7"/>
  <c r="AE15" i="7" s="1"/>
  <c r="K15" i="7"/>
  <c r="AF15" i="7" s="1"/>
  <c r="Q15" i="7"/>
  <c r="O15" i="7"/>
  <c r="AJ15" i="7" s="1"/>
  <c r="W15" i="7"/>
  <c r="AR15" i="7" s="1"/>
  <c r="I15" i="7"/>
  <c r="AD15" i="7" s="1"/>
  <c r="W16" i="7"/>
  <c r="AR16" i="7" s="1"/>
  <c r="J16" i="7"/>
  <c r="AE16" i="7" s="1"/>
  <c r="K16" i="7"/>
  <c r="AF16" i="7" s="1"/>
  <c r="P16" i="7"/>
  <c r="AK16" i="7" s="1"/>
  <c r="Q16" i="7"/>
  <c r="I16" i="7"/>
  <c r="AD16" i="7" s="1"/>
  <c r="V16" i="7"/>
  <c r="AQ16" i="7" s="1"/>
  <c r="O16" i="7"/>
  <c r="AJ16" i="7" s="1"/>
  <c r="J17" i="7"/>
  <c r="AE17" i="7" s="1"/>
  <c r="K17" i="7"/>
  <c r="AF17" i="7" s="1"/>
  <c r="O17" i="7"/>
  <c r="AJ17" i="7" s="1"/>
  <c r="I17" i="7"/>
  <c r="AD17" i="7" s="1"/>
  <c r="V17" i="7"/>
  <c r="AQ17" i="7" s="1"/>
  <c r="W17" i="7"/>
  <c r="AR17" i="7" s="1"/>
  <c r="P17" i="7"/>
  <c r="AK17" i="7" s="1"/>
  <c r="Q17" i="7"/>
  <c r="V18" i="7"/>
  <c r="AQ18" i="7" s="1"/>
  <c r="O18" i="7"/>
  <c r="AJ18" i="7" s="1"/>
  <c r="W18" i="7"/>
  <c r="AR18" i="7" s="1"/>
  <c r="Q18" i="7"/>
  <c r="J18" i="7"/>
  <c r="AE18" i="7" s="1"/>
  <c r="I18" i="7"/>
  <c r="AD18" i="7" s="1"/>
  <c r="P18" i="7"/>
  <c r="AK18" i="7" s="1"/>
  <c r="K18" i="7"/>
  <c r="AF18" i="7" s="1"/>
  <c r="K19" i="7"/>
  <c r="AF19" i="7" s="1"/>
  <c r="V19" i="7"/>
  <c r="AQ19" i="7" s="1"/>
  <c r="O19" i="7"/>
  <c r="AJ19" i="7" s="1"/>
  <c r="W19" i="7"/>
  <c r="AR19" i="7" s="1"/>
  <c r="J19" i="7"/>
  <c r="AE19" i="7" s="1"/>
  <c r="Q19" i="7"/>
  <c r="I19" i="7"/>
  <c r="AD19" i="7" s="1"/>
  <c r="P19" i="7"/>
  <c r="AK19" i="7" s="1"/>
  <c r="K20" i="7"/>
  <c r="AF20" i="7" s="1"/>
  <c r="V20" i="7"/>
  <c r="AQ20" i="7" s="1"/>
  <c r="W20" i="7"/>
  <c r="AR20" i="7" s="1"/>
  <c r="Q20" i="7"/>
  <c r="O20" i="7"/>
  <c r="AJ20" i="7" s="1"/>
  <c r="I20" i="7"/>
  <c r="AD20" i="7" s="1"/>
  <c r="J20" i="7"/>
  <c r="AE20" i="7" s="1"/>
  <c r="P20" i="7"/>
  <c r="AK20" i="7" s="1"/>
  <c r="K21" i="7"/>
  <c r="AF21" i="7" s="1"/>
  <c r="Q21" i="7"/>
  <c r="W21" i="7"/>
  <c r="AR21" i="7" s="1"/>
  <c r="J21" i="7"/>
  <c r="AE21" i="7" s="1"/>
  <c r="I21" i="7"/>
  <c r="AD21" i="7" s="1"/>
  <c r="V21" i="7"/>
  <c r="AQ21" i="7" s="1"/>
  <c r="P21" i="7"/>
  <c r="AK21" i="7" s="1"/>
  <c r="O21" i="7"/>
  <c r="AJ21" i="7" s="1"/>
  <c r="V22" i="7"/>
  <c r="AQ22" i="7" s="1"/>
  <c r="K22" i="7"/>
  <c r="AF22" i="7" s="1"/>
  <c r="O22" i="7"/>
  <c r="AJ22" i="7" s="1"/>
  <c r="J22" i="7"/>
  <c r="AE22" i="7" s="1"/>
  <c r="W22" i="7"/>
  <c r="AR22" i="7" s="1"/>
  <c r="I22" i="7"/>
  <c r="AD22" i="7" s="1"/>
  <c r="Q22" i="7"/>
  <c r="P22" i="7"/>
  <c r="AK22" i="7" s="1"/>
  <c r="J23" i="7"/>
  <c r="AE23" i="7" s="1"/>
  <c r="I23" i="7"/>
  <c r="AD23" i="7" s="1"/>
  <c r="Q23" i="7"/>
  <c r="V23" i="7"/>
  <c r="AQ23" i="7" s="1"/>
  <c r="W23" i="7"/>
  <c r="AR23" i="7" s="1"/>
  <c r="P23" i="7"/>
  <c r="AK23" i="7" s="1"/>
  <c r="K23" i="7"/>
  <c r="AF23" i="7" s="1"/>
  <c r="O23" i="7"/>
  <c r="AJ23" i="7" s="1"/>
  <c r="Q24" i="7"/>
  <c r="I24" i="7"/>
  <c r="AD24" i="7" s="1"/>
  <c r="K24" i="7"/>
  <c r="AF24" i="7" s="1"/>
  <c r="W24" i="7"/>
  <c r="AR24" i="7" s="1"/>
  <c r="P24" i="7"/>
  <c r="AK24" i="7" s="1"/>
  <c r="V24" i="7"/>
  <c r="AQ24" i="7" s="1"/>
  <c r="J24" i="7"/>
  <c r="AE24" i="7" s="1"/>
  <c r="O24" i="7"/>
  <c r="AJ24" i="7" s="1"/>
  <c r="W25" i="7"/>
  <c r="AR25" i="7" s="1"/>
  <c r="I25" i="7"/>
  <c r="AD25" i="7" s="1"/>
  <c r="K25" i="7"/>
  <c r="AF25" i="7" s="1"/>
  <c r="P25" i="7"/>
  <c r="AK25" i="7" s="1"/>
  <c r="V25" i="7"/>
  <c r="AQ25" i="7" s="1"/>
  <c r="J25" i="7"/>
  <c r="AE25" i="7" s="1"/>
  <c r="Q25" i="7"/>
  <c r="O25" i="7"/>
  <c r="AJ25" i="7" s="1"/>
  <c r="K26" i="7"/>
  <c r="AF26" i="7" s="1"/>
  <c r="O26" i="7"/>
  <c r="AJ26" i="7" s="1"/>
  <c r="Q26" i="7"/>
  <c r="I26" i="7"/>
  <c r="AD26" i="7" s="1"/>
  <c r="W26" i="7"/>
  <c r="AR26" i="7" s="1"/>
  <c r="P26" i="7"/>
  <c r="AK26" i="7" s="1"/>
  <c r="V26" i="7"/>
  <c r="AQ26" i="7" s="1"/>
  <c r="J26" i="7"/>
  <c r="AE26" i="7" s="1"/>
  <c r="V27" i="7"/>
  <c r="AQ27" i="7" s="1"/>
  <c r="Q27" i="7"/>
  <c r="W27" i="7"/>
  <c r="AR27" i="7" s="1"/>
  <c r="I27" i="7"/>
  <c r="AD27" i="7" s="1"/>
  <c r="O27" i="7"/>
  <c r="AJ27" i="7" s="1"/>
  <c r="K27" i="7"/>
  <c r="AF27" i="7" s="1"/>
  <c r="P27" i="7"/>
  <c r="AK27" i="7" s="1"/>
  <c r="J27" i="7"/>
  <c r="AE27" i="7" s="1"/>
  <c r="P28" i="7"/>
  <c r="AK28" i="7" s="1"/>
  <c r="W28" i="7"/>
  <c r="AR28" i="7" s="1"/>
  <c r="Q28" i="7"/>
  <c r="I28" i="7"/>
  <c r="AD28" i="7" s="1"/>
  <c r="V28" i="7"/>
  <c r="AQ28" i="7" s="1"/>
  <c r="O28" i="7"/>
  <c r="AJ28" i="7" s="1"/>
  <c r="K28" i="7"/>
  <c r="AF28" i="7" s="1"/>
  <c r="J28" i="7"/>
  <c r="AE28" i="7" s="1"/>
  <c r="P29" i="7"/>
  <c r="AK29" i="7" s="1"/>
  <c r="W29" i="7"/>
  <c r="AR29" i="7" s="1"/>
  <c r="I29" i="7"/>
  <c r="AD29" i="7" s="1"/>
  <c r="V29" i="7"/>
  <c r="AQ29" i="7" s="1"/>
  <c r="K29" i="7"/>
  <c r="AF29" i="7" s="1"/>
  <c r="Q29" i="7"/>
  <c r="O29" i="7"/>
  <c r="AJ29" i="7" s="1"/>
  <c r="J29" i="7"/>
  <c r="AE29" i="7" s="1"/>
  <c r="J30" i="7"/>
  <c r="AE30" i="7" s="1"/>
  <c r="W30" i="7"/>
  <c r="AR30" i="7" s="1"/>
  <c r="K30" i="7"/>
  <c r="AF30" i="7" s="1"/>
  <c r="I30" i="7"/>
  <c r="AD30" i="7" s="1"/>
  <c r="V30" i="7"/>
  <c r="AQ30" i="7" s="1"/>
  <c r="Q30" i="7"/>
  <c r="P30" i="7"/>
  <c r="AK30" i="7" s="1"/>
  <c r="O30" i="7"/>
  <c r="AJ30" i="7" s="1"/>
  <c r="I31" i="7"/>
  <c r="AD31" i="7" s="1"/>
  <c r="V31" i="7"/>
  <c r="AQ31" i="7" s="1"/>
  <c r="P31" i="7"/>
  <c r="AK31" i="7" s="1"/>
  <c r="Q31" i="7"/>
  <c r="J31" i="7"/>
  <c r="AE31" i="7" s="1"/>
  <c r="W31" i="7"/>
  <c r="AR31" i="7" s="1"/>
  <c r="O31" i="7"/>
  <c r="AJ31" i="7" s="1"/>
  <c r="K31" i="7"/>
  <c r="AF31" i="7" s="1"/>
  <c r="W32" i="7"/>
  <c r="AR32" i="7" s="1"/>
  <c r="V32" i="7"/>
  <c r="AQ32" i="7" s="1"/>
  <c r="I32" i="7"/>
  <c r="AD32" i="7" s="1"/>
  <c r="K32" i="7"/>
  <c r="AF32" i="7" s="1"/>
  <c r="J32" i="7"/>
  <c r="AE32" i="7" s="1"/>
  <c r="Q32" i="7"/>
  <c r="P32" i="7"/>
  <c r="AK32" i="7" s="1"/>
  <c r="O32" i="7"/>
  <c r="AJ32" i="7" s="1"/>
  <c r="I33" i="7"/>
  <c r="AD33" i="7" s="1"/>
  <c r="W33" i="7"/>
  <c r="AR33" i="7" s="1"/>
  <c r="V33" i="7"/>
  <c r="AQ33" i="7" s="1"/>
  <c r="O33" i="7"/>
  <c r="AJ33" i="7" s="1"/>
  <c r="K33" i="7"/>
  <c r="AF33" i="7" s="1"/>
  <c r="J33" i="7"/>
  <c r="AE33" i="7" s="1"/>
  <c r="Q33" i="7"/>
  <c r="P33" i="7"/>
  <c r="AK33" i="7" s="1"/>
  <c r="I34" i="7"/>
  <c r="AD34" i="7" s="1"/>
  <c r="O34" i="7"/>
  <c r="AJ34" i="7" s="1"/>
  <c r="K34" i="7"/>
  <c r="AF34" i="7" s="1"/>
  <c r="J34" i="7"/>
  <c r="AE34" i="7" s="1"/>
  <c r="V34" i="7"/>
  <c r="AQ34" i="7" s="1"/>
  <c r="W34" i="7"/>
  <c r="AR34" i="7" s="1"/>
  <c r="Q34" i="7"/>
  <c r="P34" i="7"/>
  <c r="AK34" i="7" s="1"/>
  <c r="I35" i="7"/>
  <c r="AD35" i="7" s="1"/>
  <c r="O35" i="7"/>
  <c r="AJ35" i="7" s="1"/>
  <c r="V35" i="7"/>
  <c r="AQ35" i="7" s="1"/>
  <c r="P35" i="7"/>
  <c r="AK35" i="7" s="1"/>
  <c r="J35" i="7"/>
  <c r="AE35" i="7" s="1"/>
  <c r="W35" i="7"/>
  <c r="AR35" i="7" s="1"/>
  <c r="Q35" i="7"/>
  <c r="K35" i="7"/>
  <c r="AF35" i="7" s="1"/>
  <c r="P36" i="7"/>
  <c r="AK36" i="7" s="1"/>
  <c r="W36" i="7"/>
  <c r="AR36" i="7" s="1"/>
  <c r="O36" i="7"/>
  <c r="AJ36" i="7" s="1"/>
  <c r="Q36" i="7"/>
  <c r="I36" i="7"/>
  <c r="AD36" i="7" s="1"/>
  <c r="V36" i="7"/>
  <c r="AQ36" i="7" s="1"/>
  <c r="K36" i="7"/>
  <c r="AF36" i="7" s="1"/>
  <c r="J36" i="7"/>
  <c r="AE36" i="7" s="1"/>
  <c r="Q37" i="7"/>
  <c r="O37" i="7"/>
  <c r="AJ37" i="7" s="1"/>
  <c r="V37" i="7"/>
  <c r="AQ37" i="7" s="1"/>
  <c r="K37" i="7"/>
  <c r="AF37" i="7" s="1"/>
  <c r="P37" i="7"/>
  <c r="AK37" i="7" s="1"/>
  <c r="I37" i="7"/>
  <c r="AD37" i="7" s="1"/>
  <c r="J37" i="7"/>
  <c r="AE37" i="7" s="1"/>
  <c r="W37" i="7"/>
  <c r="AR37" i="7" s="1"/>
  <c r="O38" i="7"/>
  <c r="AJ38" i="7" s="1"/>
  <c r="K38" i="7"/>
  <c r="AF38" i="7" s="1"/>
  <c r="J38" i="7"/>
  <c r="AE38" i="7" s="1"/>
  <c r="V38" i="7"/>
  <c r="AQ38" i="7" s="1"/>
  <c r="P38" i="7"/>
  <c r="AK38" i="7" s="1"/>
  <c r="W38" i="7"/>
  <c r="AR38" i="7" s="1"/>
  <c r="Q38" i="7"/>
  <c r="I38" i="7"/>
  <c r="AD38" i="7" s="1"/>
  <c r="O39" i="7"/>
  <c r="AJ39" i="7" s="1"/>
  <c r="K39" i="7"/>
  <c r="AF39" i="7" s="1"/>
  <c r="Q39" i="7"/>
  <c r="W39" i="7"/>
  <c r="AR39" i="7" s="1"/>
  <c r="I39" i="7"/>
  <c r="AD39" i="7" s="1"/>
  <c r="J39" i="7"/>
  <c r="AE39" i="7" s="1"/>
  <c r="P39" i="7"/>
  <c r="AK39" i="7" s="1"/>
  <c r="V39" i="7"/>
  <c r="AQ39" i="7" s="1"/>
  <c r="W40" i="7"/>
  <c r="AR40" i="7" s="1"/>
  <c r="J40" i="7"/>
  <c r="AE40" i="7" s="1"/>
  <c r="K40" i="7"/>
  <c r="AF40" i="7" s="1"/>
  <c r="P40" i="7"/>
  <c r="AK40" i="7" s="1"/>
  <c r="Q40" i="7"/>
  <c r="O40" i="7"/>
  <c r="AJ40" i="7" s="1"/>
  <c r="I40" i="7"/>
  <c r="AD40" i="7" s="1"/>
  <c r="V40" i="7"/>
  <c r="AQ40" i="7" s="1"/>
  <c r="W41" i="7"/>
  <c r="AR41" i="7" s="1"/>
  <c r="P41" i="7"/>
  <c r="AK41" i="7" s="1"/>
  <c r="J41" i="7"/>
  <c r="AE41" i="7" s="1"/>
  <c r="Q41" i="7"/>
  <c r="O41" i="7"/>
  <c r="AJ41" i="7" s="1"/>
  <c r="I41" i="7"/>
  <c r="AD41" i="7" s="1"/>
  <c r="K41" i="7"/>
  <c r="AF41" i="7" s="1"/>
  <c r="V41" i="7"/>
  <c r="AQ41" i="7" s="1"/>
  <c r="I42" i="7"/>
  <c r="AD42" i="7" s="1"/>
  <c r="P42" i="7"/>
  <c r="AK42" i="7" s="1"/>
  <c r="J42" i="7"/>
  <c r="AE42" i="7" s="1"/>
  <c r="O42" i="7"/>
  <c r="AJ42" i="7" s="1"/>
  <c r="Q42" i="7"/>
  <c r="W42" i="7"/>
  <c r="AR42" i="7" s="1"/>
  <c r="K42" i="7"/>
  <c r="AF42" i="7" s="1"/>
  <c r="V42" i="7"/>
  <c r="AQ42" i="7" s="1"/>
  <c r="W43" i="7"/>
  <c r="AR43" i="7" s="1"/>
  <c r="K43" i="7"/>
  <c r="AF43" i="7" s="1"/>
  <c r="P43" i="7"/>
  <c r="AK43" i="7" s="1"/>
  <c r="Q43" i="7"/>
  <c r="J43" i="7"/>
  <c r="AE43" i="7" s="1"/>
  <c r="I43" i="7"/>
  <c r="AD43" i="7" s="1"/>
  <c r="O43" i="7"/>
  <c r="AJ43" i="7" s="1"/>
  <c r="V43" i="7"/>
  <c r="AQ43" i="7" s="1"/>
  <c r="O44" i="7"/>
  <c r="AJ44" i="7" s="1"/>
  <c r="J44" i="7"/>
  <c r="AE44" i="7" s="1"/>
  <c r="W44" i="7"/>
  <c r="AR44" i="7" s="1"/>
  <c r="Q44" i="7"/>
  <c r="I44" i="7"/>
  <c r="AD44" i="7" s="1"/>
  <c r="K44" i="7"/>
  <c r="AF44" i="7" s="1"/>
  <c r="V44" i="7"/>
  <c r="AQ44" i="7" s="1"/>
  <c r="P44" i="7"/>
  <c r="AK44" i="7" s="1"/>
  <c r="J45" i="7"/>
  <c r="AE45" i="7" s="1"/>
  <c r="O45" i="7"/>
  <c r="AJ45" i="7" s="1"/>
  <c r="I45" i="7"/>
  <c r="AD45" i="7" s="1"/>
  <c r="K45" i="7"/>
  <c r="AF45" i="7" s="1"/>
  <c r="Q45" i="7"/>
  <c r="V45" i="7"/>
  <c r="AQ45" i="7" s="1"/>
  <c r="W45" i="7"/>
  <c r="AR45" i="7" s="1"/>
  <c r="P45" i="7"/>
  <c r="AK45" i="7" s="1"/>
  <c r="J46" i="7"/>
  <c r="AE46" i="7" s="1"/>
  <c r="V46" i="7"/>
  <c r="AQ46" i="7" s="1"/>
  <c r="Q46" i="7"/>
  <c r="K46" i="7"/>
  <c r="AF46" i="7" s="1"/>
  <c r="W46" i="7"/>
  <c r="AR46" i="7" s="1"/>
  <c r="I46" i="7"/>
  <c r="AD46" i="7" s="1"/>
  <c r="O46" i="7"/>
  <c r="AJ46" i="7" s="1"/>
  <c r="P46" i="7"/>
  <c r="AK46" i="7" s="1"/>
  <c r="P47" i="7"/>
  <c r="AK47" i="7" s="1"/>
  <c r="J47" i="7"/>
  <c r="AE47" i="7" s="1"/>
  <c r="W47" i="7"/>
  <c r="AR47" i="7" s="1"/>
  <c r="V47" i="7"/>
  <c r="AQ47" i="7" s="1"/>
  <c r="O47" i="7"/>
  <c r="AJ47" i="7" s="1"/>
  <c r="I47" i="7"/>
  <c r="AD47" i="7" s="1"/>
  <c r="K47" i="7"/>
  <c r="AF47" i="7" s="1"/>
  <c r="Q47" i="7"/>
  <c r="P48" i="7"/>
  <c r="AK48" i="7" s="1"/>
  <c r="K48" i="7"/>
  <c r="AF48" i="7" s="1"/>
  <c r="V48" i="7"/>
  <c r="AQ48" i="7" s="1"/>
  <c r="W48" i="7"/>
  <c r="AR48" i="7" s="1"/>
  <c r="O48" i="7"/>
  <c r="AJ48" i="7" s="1"/>
  <c r="I48" i="7"/>
  <c r="AD48" i="7" s="1"/>
  <c r="Q48" i="7"/>
  <c r="J48" i="7"/>
  <c r="AE48" i="7" s="1"/>
  <c r="Q49" i="7"/>
  <c r="W49" i="7"/>
  <c r="AR49" i="7" s="1"/>
  <c r="J49" i="7"/>
  <c r="AE49" i="7" s="1"/>
  <c r="V49" i="7"/>
  <c r="AQ49" i="7" s="1"/>
  <c r="O49" i="7"/>
  <c r="AJ49" i="7" s="1"/>
  <c r="I49" i="7"/>
  <c r="AD49" i="7" s="1"/>
  <c r="K49" i="7"/>
  <c r="AF49" i="7" s="1"/>
  <c r="P49" i="7"/>
  <c r="AK49" i="7" s="1"/>
  <c r="V50" i="7"/>
  <c r="AQ50" i="7" s="1"/>
  <c r="O50" i="7"/>
  <c r="AJ50" i="7" s="1"/>
  <c r="Q50" i="7"/>
  <c r="P50" i="7"/>
  <c r="AK50" i="7" s="1"/>
  <c r="J50" i="7"/>
  <c r="AE50" i="7" s="1"/>
  <c r="K50" i="7"/>
  <c r="AF50" i="7" s="1"/>
  <c r="I50" i="7"/>
  <c r="AD50" i="7" s="1"/>
  <c r="W50" i="7"/>
  <c r="AR50" i="7" s="1"/>
  <c r="J51" i="7"/>
  <c r="AE51" i="7" s="1"/>
  <c r="O51" i="7"/>
  <c r="AJ51" i="7" s="1"/>
  <c r="W51" i="7"/>
  <c r="AR51" i="7" s="1"/>
  <c r="V51" i="7"/>
  <c r="AQ51" i="7" s="1"/>
  <c r="K51" i="7"/>
  <c r="AF51" i="7" s="1"/>
  <c r="Q51" i="7"/>
  <c r="I51" i="7"/>
  <c r="AD51" i="7" s="1"/>
  <c r="P51" i="7"/>
  <c r="AK51" i="7" s="1"/>
  <c r="J52" i="7"/>
  <c r="AE52" i="7" s="1"/>
  <c r="O52" i="7"/>
  <c r="AJ52" i="7" s="1"/>
  <c r="Q52" i="7"/>
  <c r="W52" i="7"/>
  <c r="AR52" i="7" s="1"/>
  <c r="K52" i="7"/>
  <c r="AF52" i="7" s="1"/>
  <c r="V52" i="7"/>
  <c r="AQ52" i="7" s="1"/>
  <c r="I52" i="7"/>
  <c r="AD52" i="7" s="1"/>
  <c r="P52" i="7"/>
  <c r="AK52" i="7" s="1"/>
  <c r="J53" i="7"/>
  <c r="AE53" i="7" s="1"/>
  <c r="O53" i="7"/>
  <c r="AJ53" i="7" s="1"/>
  <c r="W53" i="7"/>
  <c r="AR53" i="7" s="1"/>
  <c r="K53" i="7"/>
  <c r="AF53" i="7" s="1"/>
  <c r="V53" i="7"/>
  <c r="AQ53" i="7" s="1"/>
  <c r="Q53" i="7"/>
  <c r="I53" i="7"/>
  <c r="AD53" i="7" s="1"/>
  <c r="P53" i="7"/>
  <c r="AK53" i="7" s="1"/>
  <c r="J54" i="7"/>
  <c r="AE54" i="7" s="1"/>
  <c r="O54" i="7"/>
  <c r="AJ54" i="7" s="1"/>
  <c r="W54" i="7"/>
  <c r="AR54" i="7" s="1"/>
  <c r="V54" i="7"/>
  <c r="AQ54" i="7" s="1"/>
  <c r="K54" i="7"/>
  <c r="AF54" i="7" s="1"/>
  <c r="I54" i="7"/>
  <c r="AD54" i="7" s="1"/>
  <c r="Q54" i="7"/>
  <c r="P54" i="7"/>
  <c r="AK54" i="7" s="1"/>
  <c r="J55" i="7"/>
  <c r="AE55" i="7" s="1"/>
  <c r="O55" i="7"/>
  <c r="AJ55" i="7" s="1"/>
  <c r="W55" i="7"/>
  <c r="AR55" i="7" s="1"/>
  <c r="I55" i="7"/>
  <c r="AD55" i="7" s="1"/>
  <c r="K55" i="7"/>
  <c r="AF55" i="7" s="1"/>
  <c r="V55" i="7"/>
  <c r="AQ55" i="7" s="1"/>
  <c r="P55" i="7"/>
  <c r="AK55" i="7" s="1"/>
  <c r="Q55" i="7"/>
  <c r="Q56" i="7"/>
  <c r="V56" i="7"/>
  <c r="AQ56" i="7" s="1"/>
  <c r="O56" i="7"/>
  <c r="AJ56" i="7" s="1"/>
  <c r="J56" i="7"/>
  <c r="AE56" i="7" s="1"/>
  <c r="K56" i="7"/>
  <c r="AF56" i="7" s="1"/>
  <c r="I56" i="7"/>
  <c r="AD56" i="7" s="1"/>
  <c r="P56" i="7"/>
  <c r="AK56" i="7" s="1"/>
  <c r="W56" i="7"/>
  <c r="AR56" i="7" s="1"/>
  <c r="P57" i="7"/>
  <c r="AK57" i="7" s="1"/>
  <c r="I57" i="7"/>
  <c r="AD57" i="7" s="1"/>
  <c r="V57" i="7"/>
  <c r="AQ57" i="7" s="1"/>
  <c r="K57" i="7"/>
  <c r="AF57" i="7" s="1"/>
  <c r="W57" i="7"/>
  <c r="AR57" i="7" s="1"/>
  <c r="O57" i="7"/>
  <c r="AJ57" i="7" s="1"/>
  <c r="J57" i="7"/>
  <c r="AE57" i="7" s="1"/>
  <c r="Q57" i="7"/>
  <c r="O58" i="7"/>
  <c r="AJ58" i="7" s="1"/>
  <c r="V58" i="7"/>
  <c r="AQ58" i="7" s="1"/>
  <c r="I58" i="7"/>
  <c r="AD58" i="7" s="1"/>
  <c r="W58" i="7"/>
  <c r="AR58" i="7" s="1"/>
  <c r="J58" i="7"/>
  <c r="AE58" i="7" s="1"/>
  <c r="Q58" i="7"/>
  <c r="K58" i="7"/>
  <c r="AF58" i="7" s="1"/>
  <c r="P58" i="7"/>
  <c r="AK58" i="7" s="1"/>
  <c r="O59" i="7"/>
  <c r="AJ59" i="7" s="1"/>
  <c r="P59" i="7"/>
  <c r="AK59" i="7" s="1"/>
  <c r="K59" i="7"/>
  <c r="AF59" i="7" s="1"/>
  <c r="J59" i="7"/>
  <c r="AE59" i="7" s="1"/>
  <c r="W59" i="7"/>
  <c r="AR59" i="7" s="1"/>
  <c r="V59" i="7"/>
  <c r="AQ59" i="7" s="1"/>
  <c r="Q59" i="7"/>
  <c r="I59" i="7"/>
  <c r="AD59" i="7" s="1"/>
  <c r="V60" i="7"/>
  <c r="AQ60" i="7" s="1"/>
  <c r="P60" i="7"/>
  <c r="AK60" i="7" s="1"/>
  <c r="J60" i="7"/>
  <c r="AE60" i="7" s="1"/>
  <c r="K60" i="7"/>
  <c r="AF60" i="7" s="1"/>
  <c r="W60" i="7"/>
  <c r="AR60" i="7" s="1"/>
  <c r="I60" i="7"/>
  <c r="AD60" i="7" s="1"/>
  <c r="O60" i="7"/>
  <c r="AJ60" i="7" s="1"/>
  <c r="Q60" i="7"/>
  <c r="J61" i="7"/>
  <c r="AE61" i="7" s="1"/>
  <c r="K61" i="7"/>
  <c r="AF61" i="7" s="1"/>
  <c r="V61" i="7"/>
  <c r="AQ61" i="7" s="1"/>
  <c r="P61" i="7"/>
  <c r="AK61" i="7" s="1"/>
  <c r="W61" i="7"/>
  <c r="AR61" i="7" s="1"/>
  <c r="Q61" i="7"/>
  <c r="O61" i="7"/>
  <c r="AJ61" i="7" s="1"/>
  <c r="I61" i="7"/>
  <c r="AD61" i="7" s="1"/>
  <c r="Q62" i="7"/>
  <c r="P62" i="7"/>
  <c r="AK62" i="7" s="1"/>
  <c r="W62" i="7"/>
  <c r="AR62" i="7" s="1"/>
  <c r="J62" i="7"/>
  <c r="AE62" i="7" s="1"/>
  <c r="K62" i="7"/>
  <c r="AF62" i="7" s="1"/>
  <c r="O62" i="7"/>
  <c r="AJ62" i="7" s="1"/>
  <c r="I62" i="7"/>
  <c r="AD62" i="7" s="1"/>
  <c r="V62" i="7"/>
  <c r="AQ62" i="7" s="1"/>
  <c r="O63" i="7"/>
  <c r="AJ63" i="7" s="1"/>
  <c r="K63" i="7"/>
  <c r="AF63" i="7" s="1"/>
  <c r="P63" i="7"/>
  <c r="AK63" i="7" s="1"/>
  <c r="J63" i="7"/>
  <c r="AE63" i="7" s="1"/>
  <c r="Q63" i="7"/>
  <c r="I63" i="7"/>
  <c r="AD63" i="7" s="1"/>
  <c r="V63" i="7"/>
  <c r="AQ63" i="7" s="1"/>
  <c r="W63" i="7"/>
  <c r="AR63" i="7" s="1"/>
  <c r="O64" i="7"/>
  <c r="AJ64" i="7" s="1"/>
  <c r="I64" i="7"/>
  <c r="AD64" i="7" s="1"/>
  <c r="J64" i="7"/>
  <c r="AE64" i="7" s="1"/>
  <c r="P64" i="7"/>
  <c r="AK64" i="7" s="1"/>
  <c r="V64" i="7"/>
  <c r="AQ64" i="7" s="1"/>
  <c r="K64" i="7"/>
  <c r="AF64" i="7" s="1"/>
  <c r="Q64" i="7"/>
  <c r="W64" i="7"/>
  <c r="AR64" i="7" s="1"/>
  <c r="O65" i="7"/>
  <c r="AJ65" i="7" s="1"/>
  <c r="J65" i="7"/>
  <c r="AE65" i="7" s="1"/>
  <c r="I65" i="7"/>
  <c r="AD65" i="7" s="1"/>
  <c r="P65" i="7"/>
  <c r="AK65" i="7" s="1"/>
  <c r="V65" i="7"/>
  <c r="AQ65" i="7" s="1"/>
  <c r="K65" i="7"/>
  <c r="AF65" i="7" s="1"/>
  <c r="Q65" i="7"/>
  <c r="W65" i="7"/>
  <c r="AR65" i="7" s="1"/>
  <c r="O66" i="7"/>
  <c r="AJ66" i="7" s="1"/>
  <c r="J66" i="7"/>
  <c r="AE66" i="7" s="1"/>
  <c r="P66" i="7"/>
  <c r="AK66" i="7" s="1"/>
  <c r="I66" i="7"/>
  <c r="AD66" i="7" s="1"/>
  <c r="K66" i="7"/>
  <c r="AF66" i="7" s="1"/>
  <c r="Q66" i="7"/>
  <c r="V66" i="7"/>
  <c r="AQ66" i="7" s="1"/>
  <c r="W66" i="7"/>
  <c r="AR66" i="7" s="1"/>
  <c r="I67" i="7"/>
  <c r="AD67" i="7" s="1"/>
  <c r="K67" i="7"/>
  <c r="AF67" i="7" s="1"/>
  <c r="P67" i="7"/>
  <c r="AK67" i="7" s="1"/>
  <c r="J67" i="7"/>
  <c r="AE67" i="7" s="1"/>
  <c r="V67" i="7"/>
  <c r="AQ67" i="7" s="1"/>
  <c r="O67" i="7"/>
  <c r="AJ67" i="7" s="1"/>
  <c r="Q67" i="7"/>
  <c r="W67" i="7"/>
  <c r="AR67" i="7" s="1"/>
  <c r="P68" i="7"/>
  <c r="AK68" i="7" s="1"/>
  <c r="J68" i="7"/>
  <c r="AE68" i="7" s="1"/>
  <c r="Q68" i="7"/>
  <c r="V68" i="7"/>
  <c r="AQ68" i="7" s="1"/>
  <c r="I68" i="7"/>
  <c r="AD68" i="7" s="1"/>
  <c r="K68" i="7"/>
  <c r="AF68" i="7" s="1"/>
  <c r="W68" i="7"/>
  <c r="AR68" i="7" s="1"/>
  <c r="O68" i="7"/>
  <c r="AJ68" i="7" s="1"/>
  <c r="Q69" i="7"/>
  <c r="P69" i="7"/>
  <c r="AK69" i="7" s="1"/>
  <c r="W69" i="7"/>
  <c r="AR69" i="7" s="1"/>
  <c r="V69" i="7"/>
  <c r="AQ69" i="7" s="1"/>
  <c r="J69" i="7"/>
  <c r="AE69" i="7" s="1"/>
  <c r="I69" i="7"/>
  <c r="AD69" i="7" s="1"/>
  <c r="K69" i="7"/>
  <c r="AF69" i="7" s="1"/>
  <c r="O69" i="7"/>
  <c r="AJ69" i="7" s="1"/>
  <c r="V70" i="7"/>
  <c r="AQ70" i="7" s="1"/>
  <c r="Q70" i="7"/>
  <c r="I70" i="7"/>
  <c r="AD70" i="7" s="1"/>
  <c r="J70" i="7"/>
  <c r="AE70" i="7" s="1"/>
  <c r="K70" i="7"/>
  <c r="AF70" i="7" s="1"/>
  <c r="O70" i="7"/>
  <c r="AJ70" i="7" s="1"/>
  <c r="P70" i="7"/>
  <c r="AK70" i="7" s="1"/>
  <c r="W70" i="7"/>
  <c r="AR70" i="7" s="1"/>
  <c r="V71" i="7"/>
  <c r="AQ71" i="7" s="1"/>
  <c r="O71" i="7"/>
  <c r="AJ71" i="7" s="1"/>
  <c r="I71" i="7"/>
  <c r="AD71" i="7" s="1"/>
  <c r="P71" i="7"/>
  <c r="AK71" i="7" s="1"/>
  <c r="J71" i="7"/>
  <c r="AE71" i="7" s="1"/>
  <c r="Q71" i="7"/>
  <c r="W71" i="7"/>
  <c r="AR71" i="7" s="1"/>
  <c r="O72" i="7"/>
  <c r="AJ72" i="7" s="1"/>
  <c r="P72" i="7"/>
  <c r="AK72" i="7" s="1"/>
  <c r="J72" i="7"/>
  <c r="AE72" i="7" s="1"/>
  <c r="V72" i="7"/>
  <c r="AQ72" i="7" s="1"/>
  <c r="Q72" i="7"/>
  <c r="I72" i="7"/>
  <c r="AD72" i="7" s="1"/>
  <c r="W72" i="7"/>
  <c r="AR72" i="7" s="1"/>
  <c r="O73" i="7"/>
  <c r="AJ73" i="7" s="1"/>
  <c r="P73" i="7"/>
  <c r="AK73" i="7" s="1"/>
  <c r="I73" i="7"/>
  <c r="AD73" i="7" s="1"/>
  <c r="V73" i="7"/>
  <c r="AQ73" i="7" s="1"/>
  <c r="J73" i="7"/>
  <c r="AE73" i="7" s="1"/>
  <c r="Q73" i="7"/>
  <c r="W73" i="7"/>
  <c r="AR73" i="7" s="1"/>
  <c r="J74" i="7"/>
  <c r="AE74" i="7" s="1"/>
  <c r="O74" i="7"/>
  <c r="AJ74" i="7" s="1"/>
  <c r="P74" i="7"/>
  <c r="AK74" i="7" s="1"/>
  <c r="I74" i="7"/>
  <c r="AD74" i="7" s="1"/>
  <c r="Q74" i="7"/>
  <c r="V74" i="7"/>
  <c r="AQ74" i="7" s="1"/>
  <c r="W74" i="7"/>
  <c r="AR74" i="7" s="1"/>
  <c r="J75" i="7"/>
  <c r="AE75" i="7" s="1"/>
  <c r="V75" i="7"/>
  <c r="AQ75" i="7" s="1"/>
  <c r="I75" i="7"/>
  <c r="AD75" i="7" s="1"/>
  <c r="P75" i="7"/>
  <c r="AK75" i="7" s="1"/>
  <c r="Q75" i="7"/>
  <c r="O75" i="7"/>
  <c r="AJ75" i="7" s="1"/>
  <c r="W75" i="7"/>
  <c r="AR75" i="7" s="1"/>
  <c r="Q76" i="7"/>
  <c r="I76" i="7"/>
  <c r="AD76" i="7" s="1"/>
  <c r="P76" i="7"/>
  <c r="AK76" i="7" s="1"/>
  <c r="O76" i="7"/>
  <c r="AJ76" i="7" s="1"/>
  <c r="V76" i="7"/>
  <c r="AQ76" i="7" s="1"/>
  <c r="J76" i="7"/>
  <c r="AE76" i="7" s="1"/>
  <c r="W76" i="7"/>
  <c r="AR76" i="7" s="1"/>
  <c r="V77" i="7"/>
  <c r="AQ77" i="7" s="1"/>
  <c r="I77" i="7"/>
  <c r="AD77" i="7" s="1"/>
  <c r="P77" i="7"/>
  <c r="AK77" i="7" s="1"/>
  <c r="J77" i="7"/>
  <c r="AE77" i="7" s="1"/>
  <c r="O77" i="7"/>
  <c r="AJ77" i="7" s="1"/>
  <c r="Q77" i="7"/>
  <c r="W77" i="7"/>
  <c r="AR77" i="7" s="1"/>
  <c r="I78" i="7"/>
  <c r="AD78" i="7" s="1"/>
  <c r="O78" i="7"/>
  <c r="AJ78" i="7" s="1"/>
  <c r="J78" i="7"/>
  <c r="AE78" i="7" s="1"/>
  <c r="P78" i="7"/>
  <c r="AK78" i="7" s="1"/>
  <c r="V78" i="7"/>
  <c r="AQ78" i="7" s="1"/>
  <c r="Q78" i="7"/>
  <c r="W78" i="7"/>
  <c r="AR78" i="7" s="1"/>
  <c r="O79" i="7"/>
  <c r="AJ79" i="7" s="1"/>
  <c r="P79" i="7"/>
  <c r="AK79" i="7" s="1"/>
  <c r="I79" i="7"/>
  <c r="AD79" i="7" s="1"/>
  <c r="V79" i="7"/>
  <c r="AQ79" i="7" s="1"/>
  <c r="J79" i="7"/>
  <c r="AE79" i="7" s="1"/>
  <c r="W79" i="7"/>
  <c r="AR79" i="7" s="1"/>
  <c r="Q79" i="7"/>
  <c r="W80" i="7"/>
  <c r="AR80" i="7" s="1"/>
  <c r="J80" i="7"/>
  <c r="AE80" i="7" s="1"/>
  <c r="I80" i="7"/>
  <c r="AD80" i="7" s="1"/>
  <c r="P80" i="7"/>
  <c r="AK80" i="7" s="1"/>
  <c r="V80" i="7"/>
  <c r="AQ80" i="7" s="1"/>
  <c r="O80" i="7"/>
  <c r="AJ80" i="7" s="1"/>
  <c r="Q80" i="7"/>
  <c r="W81" i="7"/>
  <c r="AR81" i="7" s="1"/>
  <c r="V81" i="7"/>
  <c r="AQ81" i="7" s="1"/>
  <c r="P81" i="7"/>
  <c r="AK81" i="7" s="1"/>
  <c r="J81" i="7"/>
  <c r="AE81" i="7" s="1"/>
  <c r="O81" i="7"/>
  <c r="AJ81" i="7" s="1"/>
  <c r="I81" i="7"/>
  <c r="AD81" i="7" s="1"/>
  <c r="Q81" i="7"/>
  <c r="I82" i="7"/>
  <c r="AD82" i="7" s="1"/>
  <c r="W82" i="7"/>
  <c r="AR82" i="7" s="1"/>
  <c r="Q82" i="7"/>
  <c r="J82" i="7"/>
  <c r="AE82" i="7" s="1"/>
  <c r="P82" i="7"/>
  <c r="AK82" i="7" s="1"/>
  <c r="V82" i="7"/>
  <c r="AQ82" i="7" s="1"/>
  <c r="O82" i="7"/>
  <c r="AJ82" i="7" s="1"/>
  <c r="P83" i="7"/>
  <c r="AK83" i="7" s="1"/>
  <c r="Q83" i="7"/>
  <c r="J83" i="7"/>
  <c r="AE83" i="7" s="1"/>
  <c r="V83" i="7"/>
  <c r="AQ83" i="7" s="1"/>
  <c r="O83" i="7"/>
  <c r="AJ83" i="7" s="1"/>
  <c r="W83" i="7"/>
  <c r="AR83" i="7" s="1"/>
  <c r="I83" i="7"/>
  <c r="AD83" i="7" s="1"/>
  <c r="P84" i="7"/>
  <c r="AK84" i="7" s="1"/>
  <c r="W84" i="7"/>
  <c r="AR84" i="7" s="1"/>
  <c r="Q84" i="7"/>
  <c r="J84" i="7"/>
  <c r="AE84" i="7" s="1"/>
  <c r="I84" i="7"/>
  <c r="AD84" i="7" s="1"/>
  <c r="V84" i="7"/>
  <c r="AQ84" i="7" s="1"/>
  <c r="O84" i="7"/>
  <c r="AJ84" i="7" s="1"/>
  <c r="P85" i="7"/>
  <c r="AK85" i="7" s="1"/>
  <c r="V85" i="7"/>
  <c r="AQ85" i="7" s="1"/>
  <c r="W85" i="7"/>
  <c r="AR85" i="7" s="1"/>
  <c r="J85" i="7"/>
  <c r="AE85" i="7" s="1"/>
  <c r="O85" i="7"/>
  <c r="AJ85" i="7" s="1"/>
  <c r="I85" i="7"/>
  <c r="AD85" i="7" s="1"/>
  <c r="Q85" i="7"/>
  <c r="Q86" i="7"/>
  <c r="O86" i="7"/>
  <c r="AJ86" i="7" s="1"/>
  <c r="J86" i="7"/>
  <c r="AE86" i="7" s="1"/>
  <c r="V86" i="7"/>
  <c r="AQ86" i="7" s="1"/>
  <c r="W86" i="7"/>
  <c r="AR86" i="7" s="1"/>
  <c r="P86" i="7"/>
  <c r="AK86" i="7" s="1"/>
  <c r="I86" i="7"/>
  <c r="AD86" i="7" s="1"/>
  <c r="Q87" i="7"/>
  <c r="U87" i="7"/>
  <c r="AP87" i="7" s="1"/>
  <c r="W87" i="7"/>
  <c r="AR87" i="7" s="1"/>
  <c r="V87" i="7"/>
  <c r="AQ87" i="7" s="1"/>
  <c r="P87" i="7"/>
  <c r="AK87" i="7" s="1"/>
  <c r="I87" i="7"/>
  <c r="AD87" i="7" s="1"/>
  <c r="O87" i="7"/>
  <c r="AJ87" i="7" s="1"/>
  <c r="J87" i="7"/>
  <c r="AE87" i="7" s="1"/>
  <c r="Q88" i="7"/>
  <c r="V88" i="7"/>
  <c r="AQ88" i="7" s="1"/>
  <c r="P88" i="7"/>
  <c r="AK88" i="7" s="1"/>
  <c r="I88" i="7"/>
  <c r="AD88" i="7" s="1"/>
  <c r="O88" i="7"/>
  <c r="AJ88" i="7" s="1"/>
  <c r="J88" i="7"/>
  <c r="AE88" i="7" s="1"/>
  <c r="U88" i="7"/>
  <c r="AP88" i="7" s="1"/>
  <c r="W88" i="7"/>
  <c r="AR88" i="7" s="1"/>
  <c r="P89" i="7"/>
  <c r="AK89" i="7" s="1"/>
  <c r="U89" i="7"/>
  <c r="AP89" i="7" s="1"/>
  <c r="V89" i="7"/>
  <c r="AQ89" i="7" s="1"/>
  <c r="J89" i="7"/>
  <c r="AE89" i="7" s="1"/>
  <c r="I89" i="7"/>
  <c r="AD89" i="7" s="1"/>
  <c r="O89" i="7"/>
  <c r="AJ89" i="7" s="1"/>
  <c r="Q89" i="7"/>
  <c r="W89" i="7"/>
  <c r="AR89" i="7" s="1"/>
  <c r="P90" i="7"/>
  <c r="AK90" i="7" s="1"/>
  <c r="V90" i="7"/>
  <c r="AQ90" i="7" s="1"/>
  <c r="O90" i="7"/>
  <c r="AJ90" i="7" s="1"/>
  <c r="I90" i="7"/>
  <c r="AD90" i="7" s="1"/>
  <c r="J90" i="7"/>
  <c r="AE90" i="7" s="1"/>
  <c r="Q90" i="7"/>
  <c r="U90" i="7"/>
  <c r="AP90" i="7" s="1"/>
  <c r="W90" i="7"/>
  <c r="AR90" i="7" s="1"/>
  <c r="U91" i="7"/>
  <c r="AP91" i="7" s="1"/>
  <c r="P91" i="7"/>
  <c r="AK91" i="7" s="1"/>
  <c r="O91" i="7"/>
  <c r="AJ91" i="7" s="1"/>
  <c r="Q91" i="7"/>
  <c r="I91" i="7"/>
  <c r="AD91" i="7" s="1"/>
  <c r="J91" i="7"/>
  <c r="AE91" i="7" s="1"/>
  <c r="V91" i="7"/>
  <c r="AQ91" i="7" s="1"/>
  <c r="W91" i="7"/>
  <c r="AR91" i="7" s="1"/>
  <c r="I92" i="7"/>
  <c r="AD92" i="7" s="1"/>
  <c r="V92" i="7"/>
  <c r="AQ92" i="7" s="1"/>
  <c r="J92" i="7"/>
  <c r="AE92" i="7" s="1"/>
  <c r="U92" i="7"/>
  <c r="AP92" i="7" s="1"/>
  <c r="P92" i="7"/>
  <c r="AK92" i="7" s="1"/>
  <c r="O92" i="7"/>
  <c r="AJ92" i="7" s="1"/>
  <c r="Q92" i="7"/>
  <c r="W92" i="7"/>
  <c r="AR92" i="7" s="1"/>
  <c r="Q93" i="7"/>
  <c r="V93" i="7"/>
  <c r="AQ93" i="7" s="1"/>
  <c r="U93" i="7"/>
  <c r="AP93" i="7" s="1"/>
  <c r="P93" i="7"/>
  <c r="AK93" i="7" s="1"/>
  <c r="J93" i="7"/>
  <c r="AE93" i="7" s="1"/>
  <c r="O93" i="7"/>
  <c r="AJ93" i="7" s="1"/>
  <c r="W93" i="7"/>
  <c r="AR93" i="7" s="1"/>
  <c r="I93" i="7"/>
  <c r="AD93" i="7" s="1"/>
  <c r="U94" i="7"/>
  <c r="AP94" i="7" s="1"/>
  <c r="O94" i="7"/>
  <c r="AJ94" i="7" s="1"/>
  <c r="P94" i="7"/>
  <c r="AK94" i="7" s="1"/>
  <c r="J94" i="7"/>
  <c r="AE94" i="7" s="1"/>
  <c r="Q94" i="7"/>
  <c r="V94" i="7"/>
  <c r="AQ94" i="7" s="1"/>
  <c r="W94" i="7"/>
  <c r="AR94" i="7" s="1"/>
  <c r="I94" i="7"/>
  <c r="AD94" i="7" s="1"/>
  <c r="P95" i="7"/>
  <c r="AK95" i="7" s="1"/>
  <c r="I95" i="7"/>
  <c r="AD95" i="7" s="1"/>
  <c r="Q95" i="7"/>
  <c r="V95" i="7"/>
  <c r="AQ95" i="7" s="1"/>
  <c r="U95" i="7"/>
  <c r="AP95" i="7" s="1"/>
  <c r="J95" i="7"/>
  <c r="AE95" i="7" s="1"/>
  <c r="O95" i="7"/>
  <c r="AJ95" i="7" s="1"/>
  <c r="W95" i="7"/>
  <c r="AR95" i="7" s="1"/>
  <c r="O96" i="7"/>
  <c r="AJ96" i="7" s="1"/>
  <c r="Q96" i="7"/>
  <c r="J96" i="7"/>
  <c r="AE96" i="7" s="1"/>
  <c r="P96" i="7"/>
  <c r="AK96" i="7" s="1"/>
  <c r="V96" i="7"/>
  <c r="AQ96" i="7" s="1"/>
  <c r="W96" i="7"/>
  <c r="AR96" i="7" s="1"/>
  <c r="U96" i="7"/>
  <c r="AP96" i="7" s="1"/>
  <c r="I96" i="7"/>
  <c r="AD96" i="7" s="1"/>
  <c r="I97" i="7"/>
  <c r="AD97" i="7" s="1"/>
  <c r="P97" i="7"/>
  <c r="AK97" i="7" s="1"/>
  <c r="U97" i="7"/>
  <c r="AP97" i="7" s="1"/>
  <c r="W97" i="7"/>
  <c r="AR97" i="7" s="1"/>
  <c r="J97" i="7"/>
  <c r="AE97" i="7" s="1"/>
  <c r="Q97" i="7"/>
  <c r="O97" i="7"/>
  <c r="AJ97" i="7" s="1"/>
  <c r="V97" i="7"/>
  <c r="AQ97" i="7" s="1"/>
  <c r="W98" i="7"/>
  <c r="AR98" i="7" s="1"/>
  <c r="I98" i="7"/>
  <c r="AD98" i="7" s="1"/>
  <c r="P98" i="7"/>
  <c r="AK98" i="7" s="1"/>
  <c r="U98" i="7"/>
  <c r="AP98" i="7" s="1"/>
  <c r="J98" i="7"/>
  <c r="AE98" i="7" s="1"/>
  <c r="Q98" i="7"/>
  <c r="O98" i="7"/>
  <c r="AJ98" i="7" s="1"/>
  <c r="V98" i="7"/>
  <c r="AQ98" i="7" s="1"/>
  <c r="U99" i="7"/>
  <c r="AP99" i="7" s="1"/>
  <c r="W99" i="7"/>
  <c r="AR99" i="7" s="1"/>
  <c r="Q99" i="7"/>
  <c r="I99" i="7"/>
  <c r="AD99" i="7" s="1"/>
  <c r="P99" i="7"/>
  <c r="AK99" i="7" s="1"/>
  <c r="J99" i="7"/>
  <c r="AE99" i="7" s="1"/>
  <c r="O99" i="7"/>
  <c r="AJ99" i="7" s="1"/>
  <c r="V99" i="7"/>
  <c r="AQ99" i="7" s="1"/>
  <c r="U100" i="7"/>
  <c r="AP100" i="7" s="1"/>
  <c r="W100" i="7"/>
  <c r="AR100" i="7" s="1"/>
  <c r="Q100" i="7"/>
  <c r="I100" i="7"/>
  <c r="AD100" i="7" s="1"/>
  <c r="P100" i="7"/>
  <c r="AK100" i="7" s="1"/>
  <c r="J100" i="7"/>
  <c r="AE100" i="7" s="1"/>
  <c r="O100" i="7"/>
  <c r="AJ100" i="7" s="1"/>
  <c r="V100" i="7"/>
  <c r="AQ100" i="7" s="1"/>
  <c r="P101" i="7"/>
  <c r="AK101" i="7" s="1"/>
  <c r="U101" i="7"/>
  <c r="AP101" i="7" s="1"/>
  <c r="W101" i="7"/>
  <c r="AR101" i="7" s="1"/>
  <c r="Q101" i="7"/>
  <c r="O101" i="7"/>
  <c r="AJ101" i="7" s="1"/>
  <c r="J101" i="7"/>
  <c r="AE101" i="7" s="1"/>
  <c r="I101" i="7"/>
  <c r="AD101" i="7" s="1"/>
  <c r="V101" i="7"/>
  <c r="AQ101" i="7" s="1"/>
  <c r="P102" i="7"/>
  <c r="AK102" i="7" s="1"/>
  <c r="O102" i="7"/>
  <c r="AJ102" i="7" s="1"/>
  <c r="J102" i="7"/>
  <c r="AE102" i="7" s="1"/>
  <c r="Q102" i="7"/>
  <c r="V102" i="7"/>
  <c r="AQ102" i="7" s="1"/>
  <c r="U102" i="7"/>
  <c r="AP102" i="7" s="1"/>
  <c r="W102" i="7"/>
  <c r="AR102" i="7" s="1"/>
  <c r="I102" i="7"/>
  <c r="AD102" i="7" s="1"/>
  <c r="O103" i="7"/>
  <c r="AJ103" i="7" s="1"/>
  <c r="P103" i="7"/>
  <c r="AK103" i="7" s="1"/>
  <c r="U103" i="7"/>
  <c r="AP103" i="7" s="1"/>
  <c r="J103" i="7"/>
  <c r="AE103" i="7" s="1"/>
  <c r="Q103" i="7"/>
  <c r="V103" i="7"/>
  <c r="AQ103" i="7" s="1"/>
  <c r="I103" i="7"/>
  <c r="AD103" i="7" s="1"/>
  <c r="W103" i="7"/>
  <c r="AR103" i="7" s="1"/>
  <c r="O104" i="7"/>
  <c r="AJ104" i="7" s="1"/>
  <c r="J104" i="7"/>
  <c r="AE104" i="7" s="1"/>
  <c r="Q104" i="7"/>
  <c r="V104" i="7"/>
  <c r="AQ104" i="7" s="1"/>
  <c r="P104" i="7"/>
  <c r="AK104" i="7" s="1"/>
  <c r="U104" i="7"/>
  <c r="AP104" i="7" s="1"/>
  <c r="I104" i="7"/>
  <c r="AD104" i="7" s="1"/>
  <c r="W104" i="7"/>
  <c r="AR104" i="7" s="1"/>
  <c r="O105" i="7"/>
  <c r="AJ105" i="7" s="1"/>
  <c r="V105" i="7"/>
  <c r="AQ105" i="7" s="1"/>
  <c r="J105" i="7"/>
  <c r="AE105" i="7" s="1"/>
  <c r="P105" i="7"/>
  <c r="AK105" i="7" s="1"/>
  <c r="Q105" i="7"/>
  <c r="U105" i="7"/>
  <c r="AP105" i="7" s="1"/>
  <c r="I105" i="7"/>
  <c r="AD105" i="7" s="1"/>
  <c r="W105" i="7"/>
  <c r="AR105" i="7" s="1"/>
  <c r="Q106" i="7"/>
  <c r="J106" i="7"/>
  <c r="AE106" i="7" s="1"/>
  <c r="V106" i="7"/>
  <c r="AQ106" i="7" s="1"/>
  <c r="O106" i="7"/>
  <c r="AJ106" i="7" s="1"/>
  <c r="I106" i="7"/>
  <c r="AD106" i="7" s="1"/>
  <c r="P106" i="7"/>
  <c r="AK106" i="7" s="1"/>
  <c r="U106" i="7"/>
  <c r="AP106" i="7" s="1"/>
  <c r="W106" i="7"/>
  <c r="AR106" i="7" s="1"/>
  <c r="J107" i="7"/>
  <c r="AE107" i="7" s="1"/>
  <c r="U107" i="7"/>
  <c r="AP107" i="7" s="1"/>
  <c r="O107" i="7"/>
  <c r="AJ107" i="7" s="1"/>
  <c r="W107" i="7"/>
  <c r="AR107" i="7" s="1"/>
  <c r="Q107" i="7"/>
  <c r="P107" i="7"/>
  <c r="AK107" i="7" s="1"/>
  <c r="I107" i="7"/>
  <c r="AD107" i="7" s="1"/>
  <c r="V107" i="7"/>
  <c r="AQ107" i="7" s="1"/>
  <c r="U108" i="7"/>
  <c r="AP108" i="7" s="1"/>
  <c r="J108" i="7"/>
  <c r="AE108" i="7" s="1"/>
  <c r="Q108" i="7"/>
  <c r="W108" i="7"/>
  <c r="AR108" i="7" s="1"/>
  <c r="O108" i="7"/>
  <c r="AJ108" i="7" s="1"/>
  <c r="P108" i="7"/>
  <c r="AK108" i="7" s="1"/>
  <c r="I108" i="7"/>
  <c r="AD108" i="7" s="1"/>
  <c r="V108" i="7"/>
  <c r="AQ108" i="7" s="1"/>
  <c r="P109" i="7"/>
  <c r="AK109" i="7" s="1"/>
  <c r="U109" i="7"/>
  <c r="AP109" i="7" s="1"/>
  <c r="J109" i="7"/>
  <c r="AE109" i="7" s="1"/>
  <c r="W109" i="7"/>
  <c r="AR109" i="7" s="1"/>
  <c r="O109" i="7"/>
  <c r="AJ109" i="7" s="1"/>
  <c r="Q109" i="7"/>
  <c r="I109" i="7"/>
  <c r="AD109" i="7" s="1"/>
  <c r="V109" i="7"/>
  <c r="AQ109" i="7" s="1"/>
  <c r="W110" i="7"/>
  <c r="AR110" i="7" s="1"/>
  <c r="U110" i="7"/>
  <c r="AP110" i="7" s="1"/>
  <c r="Q110" i="7"/>
  <c r="J110" i="7"/>
  <c r="AE110" i="7" s="1"/>
  <c r="O110" i="7"/>
  <c r="AJ110" i="7" s="1"/>
  <c r="P110" i="7"/>
  <c r="AK110" i="7" s="1"/>
  <c r="V110" i="7"/>
  <c r="AQ110" i="7" s="1"/>
  <c r="I110" i="7"/>
  <c r="AD110" i="7" s="1"/>
  <c r="U111" i="7"/>
  <c r="AP111" i="7" s="1"/>
  <c r="J111" i="7"/>
  <c r="AE111" i="7" s="1"/>
  <c r="P111" i="7"/>
  <c r="AK111" i="7" s="1"/>
  <c r="V111" i="7"/>
  <c r="AQ111" i="7" s="1"/>
  <c r="W111" i="7"/>
  <c r="AR111" i="7" s="1"/>
  <c r="O111" i="7"/>
  <c r="AJ111" i="7" s="1"/>
  <c r="I111" i="7"/>
  <c r="AD111" i="7" s="1"/>
  <c r="Q111" i="7"/>
  <c r="P112" i="7"/>
  <c r="AK112" i="7" s="1"/>
  <c r="I112" i="7"/>
  <c r="AD112" i="7" s="1"/>
  <c r="U112" i="7"/>
  <c r="AP112" i="7" s="1"/>
  <c r="V112" i="7"/>
  <c r="AQ112" i="7" s="1"/>
  <c r="O112" i="7"/>
  <c r="AJ112" i="7" s="1"/>
  <c r="Q112" i="7"/>
  <c r="J112" i="7"/>
  <c r="AE112" i="7" s="1"/>
  <c r="W112" i="7"/>
  <c r="AR112" i="7" s="1"/>
  <c r="J113" i="7"/>
  <c r="AE113" i="7" s="1"/>
  <c r="I113" i="7"/>
  <c r="AD113" i="7" s="1"/>
  <c r="U113" i="7"/>
  <c r="AP113" i="7" s="1"/>
  <c r="Q113" i="7"/>
  <c r="V113" i="7"/>
  <c r="AQ113" i="7" s="1"/>
  <c r="P113" i="7"/>
  <c r="AK113" i="7" s="1"/>
  <c r="O113" i="7"/>
  <c r="AJ113" i="7" s="1"/>
  <c r="W113" i="7"/>
  <c r="AR113" i="7" s="1"/>
  <c r="I114" i="7"/>
  <c r="AD114" i="7" s="1"/>
  <c r="J114" i="7"/>
  <c r="AE114" i="7" s="1"/>
  <c r="V114" i="7"/>
  <c r="AQ114" i="7" s="1"/>
  <c r="U114" i="7"/>
  <c r="AP114" i="7" s="1"/>
  <c r="H114" i="7"/>
  <c r="AC114" i="7" s="1"/>
  <c r="Q114" i="7"/>
  <c r="P114" i="7"/>
  <c r="AK114" i="7" s="1"/>
  <c r="O114" i="7"/>
  <c r="AJ114" i="7" s="1"/>
  <c r="W114" i="7"/>
  <c r="AR114" i="7" s="1"/>
  <c r="J115" i="7"/>
  <c r="AE115" i="7" s="1"/>
  <c r="I115" i="7"/>
  <c r="AD115" i="7" s="1"/>
  <c r="V115" i="7"/>
  <c r="AQ115" i="7" s="1"/>
  <c r="H115" i="7"/>
  <c r="AC115" i="7" s="1"/>
  <c r="P115" i="7"/>
  <c r="AK115" i="7" s="1"/>
  <c r="U115" i="7"/>
  <c r="AP115" i="7" s="1"/>
  <c r="O115" i="7"/>
  <c r="AJ115" i="7" s="1"/>
  <c r="Q115" i="7"/>
  <c r="W115" i="7"/>
  <c r="AR115" i="7" s="1"/>
  <c r="J116" i="7"/>
  <c r="AE116" i="7" s="1"/>
  <c r="Q116" i="7"/>
  <c r="V116" i="7"/>
  <c r="AQ116" i="7" s="1"/>
  <c r="H116" i="7"/>
  <c r="AC116" i="7" s="1"/>
  <c r="P116" i="7"/>
  <c r="AK116" i="7" s="1"/>
  <c r="I116" i="7"/>
  <c r="AD116" i="7" s="1"/>
  <c r="U116" i="7"/>
  <c r="AP116" i="7" s="1"/>
  <c r="O116" i="7"/>
  <c r="AJ116" i="7" s="1"/>
  <c r="W116" i="7"/>
  <c r="AR116" i="7" s="1"/>
  <c r="O117" i="7"/>
  <c r="AJ117" i="7" s="1"/>
  <c r="V117" i="7"/>
  <c r="AQ117" i="7" s="1"/>
  <c r="P117" i="7"/>
  <c r="AK117" i="7" s="1"/>
  <c r="J117" i="7"/>
  <c r="AE117" i="7" s="1"/>
  <c r="I117" i="7"/>
  <c r="AD117" i="7" s="1"/>
  <c r="U117" i="7"/>
  <c r="AP117" i="7" s="1"/>
  <c r="H117" i="7"/>
  <c r="AC117" i="7" s="1"/>
  <c r="Q117" i="7"/>
  <c r="W117" i="7"/>
  <c r="AR117" i="7" s="1"/>
  <c r="Q118" i="7"/>
  <c r="U118" i="7"/>
  <c r="AP118" i="7" s="1"/>
  <c r="P118" i="7"/>
  <c r="AK118" i="7" s="1"/>
  <c r="J118" i="7"/>
  <c r="AE118" i="7" s="1"/>
  <c r="V118" i="7"/>
  <c r="AQ118" i="7" s="1"/>
  <c r="I118" i="7"/>
  <c r="AD118" i="7" s="1"/>
  <c r="H118" i="7"/>
  <c r="AC118" i="7" s="1"/>
  <c r="O118" i="7"/>
  <c r="AJ118" i="7" s="1"/>
  <c r="W118" i="7"/>
  <c r="AR118" i="7" s="1"/>
  <c r="I119" i="7"/>
  <c r="AD119" i="7" s="1"/>
  <c r="Q119" i="7"/>
  <c r="J119" i="7"/>
  <c r="AE119" i="7" s="1"/>
  <c r="V119" i="7"/>
  <c r="AQ119" i="7" s="1"/>
  <c r="O119" i="7"/>
  <c r="AJ119" i="7" s="1"/>
  <c r="P119" i="7"/>
  <c r="AK119" i="7" s="1"/>
  <c r="H119" i="7"/>
  <c r="AC119" i="7" s="1"/>
  <c r="U119" i="7"/>
  <c r="AP119" i="7" s="1"/>
  <c r="W119" i="7"/>
  <c r="AR119" i="7" s="1"/>
  <c r="Q120" i="7"/>
  <c r="V120" i="7"/>
  <c r="AQ120" i="7" s="1"/>
  <c r="O120" i="7"/>
  <c r="AJ120" i="7" s="1"/>
  <c r="I120" i="7"/>
  <c r="AD120" i="7" s="1"/>
  <c r="J120" i="7"/>
  <c r="AE120" i="7" s="1"/>
  <c r="P120" i="7"/>
  <c r="AK120" i="7" s="1"/>
  <c r="U120" i="7"/>
  <c r="AP120" i="7" s="1"/>
  <c r="H120" i="7"/>
  <c r="AC120" i="7" s="1"/>
  <c r="W120" i="7"/>
  <c r="AR120" i="7" s="1"/>
  <c r="H121" i="7"/>
  <c r="AC121" i="7" s="1"/>
  <c r="V121" i="7"/>
  <c r="AQ121" i="7" s="1"/>
  <c r="O121" i="7"/>
  <c r="AJ121" i="7" s="1"/>
  <c r="Q121" i="7"/>
  <c r="I121" i="7"/>
  <c r="AD121" i="7" s="1"/>
  <c r="P121" i="7"/>
  <c r="AK121" i="7" s="1"/>
  <c r="U121" i="7"/>
  <c r="AP121" i="7" s="1"/>
  <c r="J121" i="7"/>
  <c r="AE121" i="7" s="1"/>
  <c r="W121" i="7"/>
  <c r="AR121" i="7" s="1"/>
  <c r="H122" i="7"/>
  <c r="AC122" i="7" s="1"/>
  <c r="V122" i="7"/>
  <c r="AQ122" i="7" s="1"/>
  <c r="O122" i="7"/>
  <c r="AJ122" i="7" s="1"/>
  <c r="Q122" i="7"/>
  <c r="I122" i="7"/>
  <c r="AD122" i="7" s="1"/>
  <c r="P122" i="7"/>
  <c r="AK122" i="7" s="1"/>
  <c r="U122" i="7"/>
  <c r="AP122" i="7" s="1"/>
  <c r="J122" i="7"/>
  <c r="AE122" i="7" s="1"/>
  <c r="W122" i="7"/>
  <c r="AR122" i="7" s="1"/>
  <c r="Q123" i="7"/>
  <c r="U123" i="7"/>
  <c r="AP123" i="7" s="1"/>
  <c r="J123" i="7"/>
  <c r="AE123" i="7" s="1"/>
  <c r="O123" i="7"/>
  <c r="AJ123" i="7" s="1"/>
  <c r="V123" i="7"/>
  <c r="AQ123" i="7" s="1"/>
  <c r="P123" i="7"/>
  <c r="AK123" i="7" s="1"/>
  <c r="I123" i="7"/>
  <c r="AD123" i="7" s="1"/>
  <c r="H123" i="7"/>
  <c r="AC123" i="7" s="1"/>
  <c r="W123" i="7"/>
  <c r="AR123" i="7" s="1"/>
  <c r="P124" i="7"/>
  <c r="AK124" i="7" s="1"/>
  <c r="V124" i="7"/>
  <c r="AQ124" i="7" s="1"/>
  <c r="H124" i="7"/>
  <c r="AC124" i="7" s="1"/>
  <c r="O124" i="7"/>
  <c r="AJ124" i="7" s="1"/>
  <c r="I124" i="7"/>
  <c r="AD124" i="7" s="1"/>
  <c r="W124" i="7"/>
  <c r="AR124" i="7" s="1"/>
  <c r="Q124" i="7"/>
  <c r="J124" i="7"/>
  <c r="AE124" i="7" s="1"/>
  <c r="U124" i="7"/>
  <c r="AP124" i="7" s="1"/>
  <c r="V125" i="7"/>
  <c r="AQ125" i="7" s="1"/>
  <c r="W125" i="7"/>
  <c r="AR125" i="7" s="1"/>
  <c r="J125" i="7"/>
  <c r="AE125" i="7" s="1"/>
  <c r="I125" i="7"/>
  <c r="AD125" i="7" s="1"/>
  <c r="Q125" i="7"/>
  <c r="P125" i="7"/>
  <c r="AK125" i="7" s="1"/>
  <c r="O125" i="7"/>
  <c r="AJ125" i="7" s="1"/>
  <c r="H125" i="7"/>
  <c r="AC125" i="7" s="1"/>
  <c r="U125" i="7"/>
  <c r="AP125" i="7" s="1"/>
  <c r="U126" i="7"/>
  <c r="AP126" i="7" s="1"/>
  <c r="P126" i="7"/>
  <c r="AK126" i="7" s="1"/>
  <c r="H126" i="7"/>
  <c r="AC126" i="7" s="1"/>
  <c r="J126" i="7"/>
  <c r="AE126" i="7" s="1"/>
  <c r="V126" i="7"/>
  <c r="AQ126" i="7" s="1"/>
  <c r="W126" i="7"/>
  <c r="AR126" i="7" s="1"/>
  <c r="O126" i="7"/>
  <c r="AJ126" i="7" s="1"/>
  <c r="Q126" i="7"/>
  <c r="I126" i="7"/>
  <c r="AD126" i="7" s="1"/>
  <c r="Q127" i="7"/>
  <c r="V127" i="7"/>
  <c r="AQ127" i="7" s="1"/>
  <c r="H127" i="7"/>
  <c r="AC127" i="7" s="1"/>
  <c r="P127" i="7"/>
  <c r="AK127" i="7" s="1"/>
  <c r="O127" i="7"/>
  <c r="AJ127" i="7" s="1"/>
  <c r="W127" i="7"/>
  <c r="AR127" i="7" s="1"/>
  <c r="I127" i="7"/>
  <c r="AD127" i="7" s="1"/>
  <c r="U127" i="7"/>
  <c r="AP127" i="7" s="1"/>
  <c r="J127" i="7"/>
  <c r="AE127" i="7" s="1"/>
  <c r="V128" i="7"/>
  <c r="AQ128" i="7" s="1"/>
  <c r="Q128" i="7"/>
  <c r="P128" i="7"/>
  <c r="AK128" i="7" s="1"/>
  <c r="U128" i="7"/>
  <c r="AP128" i="7" s="1"/>
  <c r="O128" i="7"/>
  <c r="AJ128" i="7" s="1"/>
  <c r="H128" i="7"/>
  <c r="AC128" i="7" s="1"/>
  <c r="J128" i="7"/>
  <c r="AE128" i="7" s="1"/>
  <c r="I128" i="7"/>
  <c r="AD128" i="7" s="1"/>
  <c r="W128" i="7"/>
  <c r="AR128" i="7" s="1"/>
  <c r="U129" i="7"/>
  <c r="AP129" i="7" s="1"/>
  <c r="P129" i="7"/>
  <c r="AK129" i="7" s="1"/>
  <c r="O129" i="7"/>
  <c r="AJ129" i="7" s="1"/>
  <c r="H129" i="7"/>
  <c r="AC129" i="7" s="1"/>
  <c r="J129" i="7"/>
  <c r="AE129" i="7" s="1"/>
  <c r="I129" i="7"/>
  <c r="AD129" i="7" s="1"/>
  <c r="Q129" i="7"/>
  <c r="V129" i="7"/>
  <c r="AQ129" i="7" s="1"/>
  <c r="W129" i="7"/>
  <c r="AR129" i="7" s="1"/>
  <c r="J130" i="7"/>
  <c r="AE130" i="7" s="1"/>
  <c r="P130" i="7"/>
  <c r="AK130" i="7" s="1"/>
  <c r="V130" i="7"/>
  <c r="AQ130" i="7" s="1"/>
  <c r="H130" i="7"/>
  <c r="AC130" i="7" s="1"/>
  <c r="O130" i="7"/>
  <c r="AJ130" i="7" s="1"/>
  <c r="U130" i="7"/>
  <c r="AP130" i="7" s="1"/>
  <c r="I130" i="7"/>
  <c r="AD130" i="7" s="1"/>
  <c r="Q130" i="7"/>
  <c r="W130" i="7"/>
  <c r="AR130" i="7" s="1"/>
  <c r="H131" i="7"/>
  <c r="AC131" i="7" s="1"/>
  <c r="P131" i="7"/>
  <c r="AK131" i="7" s="1"/>
  <c r="U131" i="7"/>
  <c r="AP131" i="7" s="1"/>
  <c r="I131" i="7"/>
  <c r="AD131" i="7" s="1"/>
  <c r="J131" i="7"/>
  <c r="AE131" i="7" s="1"/>
  <c r="O131" i="7"/>
  <c r="AJ131" i="7" s="1"/>
  <c r="Q131" i="7"/>
  <c r="V131" i="7"/>
  <c r="AQ131" i="7" s="1"/>
  <c r="W131" i="7"/>
  <c r="AR131" i="7" s="1"/>
  <c r="H132" i="7"/>
  <c r="AC132" i="7" s="1"/>
  <c r="V132" i="7"/>
  <c r="AQ132" i="7" s="1"/>
  <c r="I132" i="7"/>
  <c r="AD132" i="7" s="1"/>
  <c r="P132" i="7"/>
  <c r="AK132" i="7" s="1"/>
  <c r="O132" i="7"/>
  <c r="AJ132" i="7" s="1"/>
  <c r="U132" i="7"/>
  <c r="AP132" i="7" s="1"/>
  <c r="J132" i="7"/>
  <c r="AE132" i="7" s="1"/>
  <c r="Q132" i="7"/>
  <c r="W132" i="7"/>
  <c r="AR132" i="7" s="1"/>
  <c r="U133" i="7"/>
  <c r="AP133" i="7" s="1"/>
  <c r="P133" i="7"/>
  <c r="AK133" i="7" s="1"/>
  <c r="H133" i="7"/>
  <c r="AC133" i="7" s="1"/>
  <c r="Q133" i="7"/>
  <c r="J133" i="7"/>
  <c r="AE133" i="7" s="1"/>
  <c r="O133" i="7"/>
  <c r="AJ133" i="7" s="1"/>
  <c r="I133" i="7"/>
  <c r="AD133" i="7" s="1"/>
  <c r="V133" i="7"/>
  <c r="AQ133" i="7" s="1"/>
  <c r="W133" i="7"/>
  <c r="AR133" i="7" s="1"/>
  <c r="O134" i="7"/>
  <c r="AJ134" i="7" s="1"/>
  <c r="I134" i="7"/>
  <c r="AD134" i="7" s="1"/>
  <c r="P134" i="7"/>
  <c r="AK134" i="7" s="1"/>
  <c r="Q134" i="7"/>
  <c r="J134" i="7"/>
  <c r="AE134" i="7" s="1"/>
  <c r="H134" i="7"/>
  <c r="AC134" i="7" s="1"/>
  <c r="U134" i="7"/>
  <c r="AP134" i="7" s="1"/>
  <c r="W134" i="7"/>
  <c r="AR134" i="7" s="1"/>
  <c r="V134" i="7"/>
  <c r="AQ134" i="7" s="1"/>
  <c r="I135" i="7"/>
  <c r="AD135" i="7" s="1"/>
  <c r="W135" i="7"/>
  <c r="AR135" i="7" s="1"/>
  <c r="Q135" i="7"/>
  <c r="V135" i="7"/>
  <c r="AQ135" i="7" s="1"/>
  <c r="U135" i="7"/>
  <c r="AP135" i="7" s="1"/>
  <c r="J135" i="7"/>
  <c r="AE135" i="7" s="1"/>
  <c r="P135" i="7"/>
  <c r="AK135" i="7" s="1"/>
  <c r="O135" i="7"/>
  <c r="AJ135" i="7" s="1"/>
  <c r="H135" i="7"/>
  <c r="AC135" i="7" s="1"/>
  <c r="I136" i="7"/>
  <c r="AD136" i="7" s="1"/>
  <c r="Q136" i="7"/>
  <c r="O136" i="7"/>
  <c r="AJ136" i="7" s="1"/>
  <c r="H136" i="7"/>
  <c r="AC136" i="7" s="1"/>
  <c r="U136" i="7"/>
  <c r="AP136" i="7" s="1"/>
  <c r="W136" i="7"/>
  <c r="AR136" i="7" s="1"/>
  <c r="J136" i="7"/>
  <c r="AE136" i="7" s="1"/>
  <c r="P136" i="7"/>
  <c r="AK136" i="7" s="1"/>
  <c r="V136" i="7"/>
  <c r="AQ136" i="7" s="1"/>
  <c r="H137" i="7"/>
  <c r="AC137" i="7" s="1"/>
  <c r="O137" i="7"/>
  <c r="AJ137" i="7" s="1"/>
  <c r="I137" i="7"/>
  <c r="AD137" i="7" s="1"/>
  <c r="W137" i="7"/>
  <c r="AR137" i="7" s="1"/>
  <c r="P137" i="7"/>
  <c r="AK137" i="7" s="1"/>
  <c r="U137" i="7"/>
  <c r="AP137" i="7" s="1"/>
  <c r="J137" i="7"/>
  <c r="AE137" i="7" s="1"/>
  <c r="Q137" i="7"/>
  <c r="V137" i="7"/>
  <c r="AQ137" i="7" s="1"/>
  <c r="J138" i="7"/>
  <c r="AE138" i="7" s="1"/>
  <c r="H138" i="7"/>
  <c r="AC138" i="7" s="1"/>
  <c r="O138" i="7"/>
  <c r="AJ138" i="7" s="1"/>
  <c r="I138" i="7"/>
  <c r="AD138" i="7" s="1"/>
  <c r="P138" i="7"/>
  <c r="AK138" i="7" s="1"/>
  <c r="U138" i="7"/>
  <c r="AP138" i="7" s="1"/>
  <c r="W138" i="7"/>
  <c r="AR138" i="7" s="1"/>
  <c r="Q138" i="7"/>
  <c r="V138" i="7"/>
  <c r="AQ138" i="7" s="1"/>
  <c r="I139" i="7"/>
  <c r="AD139" i="7" s="1"/>
  <c r="H139" i="7"/>
  <c r="AC139" i="7" s="1"/>
  <c r="O139" i="7"/>
  <c r="AJ139" i="7" s="1"/>
  <c r="Q139" i="7"/>
  <c r="U139" i="7"/>
  <c r="AP139" i="7" s="1"/>
  <c r="V139" i="7"/>
  <c r="AQ139" i="7" s="1"/>
  <c r="W139" i="7"/>
  <c r="AR139" i="7" s="1"/>
  <c r="J139" i="7"/>
  <c r="AE139" i="7" s="1"/>
  <c r="P139" i="7"/>
  <c r="AK139" i="7" s="1"/>
  <c r="I140" i="7"/>
  <c r="AD140" i="7" s="1"/>
  <c r="U140" i="7"/>
  <c r="AP140" i="7" s="1"/>
  <c r="H140" i="7"/>
  <c r="AC140" i="7" s="1"/>
  <c r="P140" i="7"/>
  <c r="AK140" i="7" s="1"/>
  <c r="Q140" i="7"/>
  <c r="O140" i="7"/>
  <c r="AJ140" i="7" s="1"/>
  <c r="W140" i="7"/>
  <c r="AR140" i="7" s="1"/>
  <c r="J140" i="7"/>
  <c r="AE140" i="7" s="1"/>
  <c r="V140" i="7"/>
  <c r="AQ140" i="7" s="1"/>
  <c r="I141" i="7"/>
  <c r="AD141" i="7" s="1"/>
  <c r="U141" i="7"/>
  <c r="AP141" i="7" s="1"/>
  <c r="H141" i="7"/>
  <c r="AC141" i="7" s="1"/>
  <c r="V141" i="7"/>
  <c r="AQ141" i="7" s="1"/>
  <c r="Q141" i="7"/>
  <c r="J141" i="7"/>
  <c r="AE141" i="7" s="1"/>
  <c r="P141" i="7"/>
  <c r="AK141" i="7" s="1"/>
  <c r="O141" i="7"/>
  <c r="AJ141" i="7" s="1"/>
  <c r="W141" i="7"/>
  <c r="AR141" i="7" s="1"/>
  <c r="I142" i="7"/>
  <c r="AD142" i="7" s="1"/>
  <c r="J142" i="7"/>
  <c r="AE142" i="7" s="1"/>
  <c r="U142" i="7"/>
  <c r="AP142" i="7" s="1"/>
  <c r="H142" i="7"/>
  <c r="AC142" i="7" s="1"/>
  <c r="V142" i="7"/>
  <c r="AQ142" i="7" s="1"/>
  <c r="Q142" i="7"/>
  <c r="P142" i="7"/>
  <c r="AK142" i="7" s="1"/>
  <c r="O142" i="7"/>
  <c r="AJ142" i="7" s="1"/>
  <c r="W142" i="7"/>
  <c r="AR142" i="7" s="1"/>
  <c r="I143" i="7"/>
  <c r="AD143" i="7" s="1"/>
  <c r="H143" i="7"/>
  <c r="AC143" i="7" s="1"/>
  <c r="U143" i="7"/>
  <c r="AP143" i="7" s="1"/>
  <c r="V143" i="7"/>
  <c r="AQ143" i="7" s="1"/>
  <c r="J143" i="7"/>
  <c r="AE143" i="7" s="1"/>
  <c r="Q143" i="7"/>
  <c r="P143" i="7"/>
  <c r="AK143" i="7" s="1"/>
  <c r="O143" i="7"/>
  <c r="AJ143" i="7" s="1"/>
  <c r="W143" i="7"/>
  <c r="AR143" i="7" s="1"/>
  <c r="P144" i="7"/>
  <c r="AK144" i="7" s="1"/>
  <c r="O144" i="7"/>
  <c r="AJ144" i="7" s="1"/>
  <c r="Q144" i="7"/>
  <c r="H144" i="7"/>
  <c r="AC144" i="7" s="1"/>
  <c r="U144" i="7"/>
  <c r="AP144" i="7" s="1"/>
  <c r="I144" i="7"/>
  <c r="AD144" i="7" s="1"/>
  <c r="J144" i="7"/>
  <c r="AE144" i="7" s="1"/>
  <c r="V144" i="7"/>
  <c r="AQ144" i="7" s="1"/>
  <c r="W144" i="7"/>
  <c r="AR144" i="7" s="1"/>
  <c r="Q145" i="7"/>
  <c r="O145" i="7"/>
  <c r="AJ145" i="7" s="1"/>
  <c r="H145" i="7"/>
  <c r="AC145" i="7" s="1"/>
  <c r="V145" i="7"/>
  <c r="AQ145" i="7" s="1"/>
  <c r="I145" i="7"/>
  <c r="AD145" i="7" s="1"/>
  <c r="U145" i="7"/>
  <c r="AP145" i="7" s="1"/>
  <c r="P145" i="7"/>
  <c r="AK145" i="7" s="1"/>
  <c r="J145" i="7"/>
  <c r="AE145" i="7" s="1"/>
  <c r="W145" i="7"/>
  <c r="AR145" i="7" s="1"/>
  <c r="J146" i="7"/>
  <c r="AE146" i="7" s="1"/>
  <c r="H146" i="7"/>
  <c r="AC146" i="7" s="1"/>
  <c r="U146" i="7"/>
  <c r="AP146" i="7" s="1"/>
  <c r="I146" i="7"/>
  <c r="AD146" i="7" s="1"/>
  <c r="P146" i="7"/>
  <c r="AK146" i="7" s="1"/>
  <c r="O146" i="7"/>
  <c r="AJ146" i="7" s="1"/>
  <c r="V146" i="7"/>
  <c r="AQ146" i="7" s="1"/>
  <c r="Q146" i="7"/>
  <c r="W146" i="7"/>
  <c r="AR146" i="7" s="1"/>
  <c r="V147" i="7"/>
  <c r="AQ147" i="7" s="1"/>
  <c r="P147" i="7"/>
  <c r="AK147" i="7" s="1"/>
  <c r="I147" i="7"/>
  <c r="AD147" i="7" s="1"/>
  <c r="J147" i="7"/>
  <c r="AE147" i="7" s="1"/>
  <c r="O147" i="7"/>
  <c r="AJ147" i="7" s="1"/>
  <c r="H147" i="7"/>
  <c r="AC147" i="7" s="1"/>
  <c r="Q147" i="7"/>
  <c r="U147" i="7"/>
  <c r="AP147" i="7" s="1"/>
  <c r="W147" i="7"/>
  <c r="AR147" i="7" s="1"/>
  <c r="J148" i="7"/>
  <c r="AE148" i="7" s="1"/>
  <c r="V148" i="7"/>
  <c r="AQ148" i="7" s="1"/>
  <c r="P148" i="7"/>
  <c r="AK148" i="7" s="1"/>
  <c r="H148" i="7"/>
  <c r="AC148" i="7" s="1"/>
  <c r="U148" i="7"/>
  <c r="AP148" i="7" s="1"/>
  <c r="I148" i="7"/>
  <c r="AD148" i="7" s="1"/>
  <c r="Q148" i="7"/>
  <c r="O148" i="7"/>
  <c r="AJ148" i="7" s="1"/>
  <c r="W148" i="7"/>
  <c r="AR148" i="7" s="1"/>
  <c r="O149" i="7"/>
  <c r="AJ149" i="7" s="1"/>
  <c r="H149" i="7"/>
  <c r="AC149" i="7" s="1"/>
  <c r="V149" i="7"/>
  <c r="AQ149" i="7" s="1"/>
  <c r="U149" i="7"/>
  <c r="AP149" i="7" s="1"/>
  <c r="P149" i="7"/>
  <c r="AK149" i="7" s="1"/>
  <c r="J149" i="7"/>
  <c r="AE149" i="7" s="1"/>
  <c r="Q149" i="7"/>
  <c r="I149" i="7"/>
  <c r="AD149" i="7" s="1"/>
  <c r="W149" i="7"/>
  <c r="AR149" i="7" s="1"/>
  <c r="J150" i="7"/>
  <c r="AE150" i="7" s="1"/>
  <c r="O150" i="7"/>
  <c r="AJ150" i="7" s="1"/>
  <c r="V150" i="7"/>
  <c r="AQ150" i="7" s="1"/>
  <c r="Q150" i="7"/>
  <c r="U150" i="7"/>
  <c r="AP150" i="7" s="1"/>
  <c r="I150" i="7"/>
  <c r="AD150" i="7" s="1"/>
  <c r="H150" i="7"/>
  <c r="AC150" i="7" s="1"/>
  <c r="P150" i="7"/>
  <c r="AK150" i="7" s="1"/>
  <c r="W150" i="7"/>
  <c r="AR150" i="7" s="1"/>
  <c r="O151" i="7"/>
  <c r="AJ151" i="7" s="1"/>
  <c r="V151" i="7"/>
  <c r="AQ151" i="7" s="1"/>
  <c r="P151" i="7"/>
  <c r="AK151" i="7" s="1"/>
  <c r="I151" i="7"/>
  <c r="AD151" i="7" s="1"/>
  <c r="Q151" i="7"/>
  <c r="J151" i="7"/>
  <c r="AE151" i="7" s="1"/>
  <c r="U151" i="7"/>
  <c r="AP151" i="7" s="1"/>
  <c r="H151" i="7"/>
  <c r="AC151" i="7" s="1"/>
  <c r="W151" i="7"/>
  <c r="AR151" i="7" s="1"/>
  <c r="O152" i="7"/>
  <c r="AJ152" i="7" s="1"/>
  <c r="H152" i="7"/>
  <c r="AC152" i="7" s="1"/>
  <c r="I152" i="7"/>
  <c r="AD152" i="7" s="1"/>
  <c r="J152" i="7"/>
  <c r="AE152" i="7" s="1"/>
  <c r="V152" i="7"/>
  <c r="AQ152" i="7" s="1"/>
  <c r="P152" i="7"/>
  <c r="AK152" i="7" s="1"/>
  <c r="Q152" i="7"/>
  <c r="U152" i="7"/>
  <c r="AP152" i="7" s="1"/>
  <c r="W152" i="7"/>
  <c r="AR152" i="7" s="1"/>
  <c r="J153" i="7"/>
  <c r="AE153" i="7" s="1"/>
  <c r="O153" i="7"/>
  <c r="AJ153" i="7" s="1"/>
  <c r="H153" i="7"/>
  <c r="AC153" i="7" s="1"/>
  <c r="Q153" i="7"/>
  <c r="U153" i="7"/>
  <c r="AP153" i="7" s="1"/>
  <c r="P153" i="7"/>
  <c r="AK153" i="7" s="1"/>
  <c r="V153" i="7"/>
  <c r="AQ153" i="7" s="1"/>
  <c r="I153" i="7"/>
  <c r="AD153" i="7" s="1"/>
  <c r="W153" i="7"/>
  <c r="AR153" i="7" s="1"/>
  <c r="U154" i="7"/>
  <c r="AP154" i="7" s="1"/>
  <c r="I154" i="7"/>
  <c r="AD154" i="7" s="1"/>
  <c r="Q154" i="7"/>
  <c r="J154" i="7"/>
  <c r="AE154" i="7" s="1"/>
  <c r="P154" i="7"/>
  <c r="AK154" i="7" s="1"/>
  <c r="H154" i="7"/>
  <c r="AC154" i="7" s="1"/>
  <c r="V154" i="7"/>
  <c r="AQ154" i="7" s="1"/>
  <c r="O154" i="7"/>
  <c r="AJ154" i="7" s="1"/>
  <c r="W154" i="7"/>
  <c r="AR154" i="7" s="1"/>
  <c r="J155" i="7"/>
  <c r="AE155" i="7" s="1"/>
  <c r="O155" i="7"/>
  <c r="AJ155" i="7" s="1"/>
  <c r="P155" i="7"/>
  <c r="AK155" i="7" s="1"/>
  <c r="Q155" i="7"/>
  <c r="U155" i="7"/>
  <c r="AP155" i="7" s="1"/>
  <c r="V155" i="7"/>
  <c r="AQ155" i="7" s="1"/>
  <c r="H155" i="7"/>
  <c r="AC155" i="7" s="1"/>
  <c r="I155" i="7"/>
  <c r="AD155" i="7" s="1"/>
  <c r="W155" i="7"/>
  <c r="AR155" i="7" s="1"/>
  <c r="I156" i="7"/>
  <c r="AD156" i="7" s="1"/>
  <c r="W156" i="7"/>
  <c r="AR156" i="7" s="1"/>
  <c r="H156" i="7"/>
  <c r="AC156" i="7" s="1"/>
  <c r="V156" i="7"/>
  <c r="AQ156" i="7" s="1"/>
  <c r="J156" i="7"/>
  <c r="AE156" i="7" s="1"/>
  <c r="O156" i="7"/>
  <c r="AJ156" i="7" s="1"/>
  <c r="Q156" i="7"/>
  <c r="U156" i="7"/>
  <c r="AP156" i="7" s="1"/>
  <c r="P156" i="7"/>
  <c r="AK156" i="7" s="1"/>
  <c r="H157" i="7"/>
  <c r="AC157" i="7" s="1"/>
  <c r="I157" i="7"/>
  <c r="AD157" i="7" s="1"/>
  <c r="P157" i="7"/>
  <c r="AK157" i="7" s="1"/>
  <c r="J157" i="7"/>
  <c r="AE157" i="7" s="1"/>
  <c r="V157" i="7"/>
  <c r="AQ157" i="7" s="1"/>
  <c r="Q157" i="7"/>
  <c r="W157" i="7"/>
  <c r="AR157" i="7" s="1"/>
  <c r="U157" i="7"/>
  <c r="AP157" i="7" s="1"/>
  <c r="O157" i="7"/>
  <c r="AJ157" i="7" s="1"/>
  <c r="P158" i="7"/>
  <c r="AK158" i="7" s="1"/>
  <c r="I158" i="7"/>
  <c r="AD158" i="7" s="1"/>
  <c r="Q158" i="7"/>
  <c r="V158" i="7"/>
  <c r="AQ158" i="7" s="1"/>
  <c r="O158" i="7"/>
  <c r="AJ158" i="7" s="1"/>
  <c r="H158" i="7"/>
  <c r="AC158" i="7" s="1"/>
  <c r="W158" i="7"/>
  <c r="AR158" i="7" s="1"/>
  <c r="U158" i="7"/>
  <c r="AP158" i="7" s="1"/>
  <c r="J158" i="7"/>
  <c r="AE158" i="7" s="1"/>
  <c r="V159" i="7"/>
  <c r="AQ159" i="7" s="1"/>
  <c r="W159" i="7"/>
  <c r="AR159" i="7" s="1"/>
  <c r="J159" i="7"/>
  <c r="AE159" i="7" s="1"/>
  <c r="Q159" i="7"/>
  <c r="I159" i="7"/>
  <c r="AD159" i="7" s="1"/>
  <c r="O159" i="7"/>
  <c r="AJ159" i="7" s="1"/>
  <c r="P159" i="7"/>
  <c r="AK159" i="7" s="1"/>
  <c r="H159" i="7"/>
  <c r="AC159" i="7" s="1"/>
  <c r="U159" i="7"/>
  <c r="AP159" i="7" s="1"/>
  <c r="W160" i="7"/>
  <c r="AR160" i="7" s="1"/>
  <c r="J160" i="7"/>
  <c r="AE160" i="7" s="1"/>
  <c r="O160" i="7"/>
  <c r="AJ160" i="7" s="1"/>
  <c r="I160" i="7"/>
  <c r="AD160" i="7" s="1"/>
  <c r="Q160" i="7"/>
  <c r="P160" i="7"/>
  <c r="AK160" i="7" s="1"/>
  <c r="H160" i="7"/>
  <c r="AC160" i="7" s="1"/>
  <c r="V160" i="7"/>
  <c r="AQ160" i="7" s="1"/>
  <c r="U160" i="7"/>
  <c r="AP160" i="7" s="1"/>
  <c r="P161" i="7"/>
  <c r="AK161" i="7" s="1"/>
  <c r="V161" i="7"/>
  <c r="AQ161" i="7" s="1"/>
  <c r="I161" i="7"/>
  <c r="AD161" i="7" s="1"/>
  <c r="U161" i="7"/>
  <c r="AP161" i="7" s="1"/>
  <c r="Q161" i="7"/>
  <c r="O161" i="7"/>
  <c r="AJ161" i="7" s="1"/>
  <c r="W161" i="7"/>
  <c r="AR161" i="7" s="1"/>
  <c r="J161" i="7"/>
  <c r="AE161" i="7" s="1"/>
  <c r="H161" i="7"/>
  <c r="AC161" i="7" s="1"/>
  <c r="H162" i="7"/>
  <c r="AC162" i="7" s="1"/>
  <c r="I162" i="7"/>
  <c r="AD162" i="7" s="1"/>
  <c r="P162" i="7"/>
  <c r="AK162" i="7" s="1"/>
  <c r="V162" i="7"/>
  <c r="AQ162" i="7" s="1"/>
  <c r="U162" i="7"/>
  <c r="AP162" i="7" s="1"/>
  <c r="Q162" i="7"/>
  <c r="J162" i="7"/>
  <c r="AE162" i="7" s="1"/>
  <c r="W162" i="7"/>
  <c r="AR162" i="7" s="1"/>
  <c r="O162" i="7"/>
  <c r="AJ162" i="7" s="1"/>
  <c r="V163" i="7"/>
  <c r="AQ163" i="7" s="1"/>
  <c r="P163" i="7"/>
  <c r="AK163" i="7" s="1"/>
  <c r="Q163" i="7"/>
  <c r="I163" i="7"/>
  <c r="AD163" i="7" s="1"/>
  <c r="U163" i="7"/>
  <c r="AP163" i="7" s="1"/>
  <c r="J163" i="7"/>
  <c r="AE163" i="7" s="1"/>
  <c r="O163" i="7"/>
  <c r="AJ163" i="7" s="1"/>
  <c r="H163" i="7"/>
  <c r="AC163" i="7" s="1"/>
  <c r="W163" i="7"/>
  <c r="AR163" i="7" s="1"/>
  <c r="I164" i="7"/>
  <c r="AD164" i="7" s="1"/>
  <c r="O164" i="7"/>
  <c r="AJ164" i="7" s="1"/>
  <c r="J164" i="7"/>
  <c r="AE164" i="7" s="1"/>
  <c r="Q164" i="7"/>
  <c r="U164" i="7"/>
  <c r="AP164" i="7" s="1"/>
  <c r="H164" i="7"/>
  <c r="AC164" i="7" s="1"/>
  <c r="P164" i="7"/>
  <c r="AK164" i="7" s="1"/>
  <c r="W164" i="7"/>
  <c r="AR164" i="7" s="1"/>
  <c r="V164" i="7"/>
  <c r="AQ164" i="7" s="1"/>
  <c r="U165" i="7"/>
  <c r="AP165" i="7" s="1"/>
  <c r="P165" i="7"/>
  <c r="AK165" i="7" s="1"/>
  <c r="H165" i="7"/>
  <c r="AC165" i="7" s="1"/>
  <c r="W165" i="7"/>
  <c r="AR165" i="7" s="1"/>
  <c r="O165" i="7"/>
  <c r="AJ165" i="7" s="1"/>
  <c r="Q165" i="7"/>
  <c r="V165" i="7"/>
  <c r="AQ165" i="7" s="1"/>
  <c r="J165" i="7"/>
  <c r="AE165" i="7" s="1"/>
  <c r="I165" i="7"/>
  <c r="AD165" i="7" s="1"/>
  <c r="O166" i="7"/>
  <c r="AJ166" i="7" s="1"/>
  <c r="I166" i="7"/>
  <c r="AD166" i="7" s="1"/>
  <c r="Q166" i="7"/>
  <c r="P166" i="7"/>
  <c r="AK166" i="7" s="1"/>
  <c r="V166" i="7"/>
  <c r="AQ166" i="7" s="1"/>
  <c r="U166" i="7"/>
  <c r="AP166" i="7" s="1"/>
  <c r="W166" i="7"/>
  <c r="AR166" i="7" s="1"/>
  <c r="H166" i="7"/>
  <c r="AC166" i="7" s="1"/>
  <c r="J166" i="7"/>
  <c r="AE166" i="7" s="1"/>
  <c r="P167" i="7"/>
  <c r="AK167" i="7" s="1"/>
  <c r="V167" i="7"/>
  <c r="AQ167" i="7" s="1"/>
  <c r="Q167" i="7"/>
  <c r="H167" i="7"/>
  <c r="AC167" i="7" s="1"/>
  <c r="W167" i="7"/>
  <c r="AR167" i="7" s="1"/>
  <c r="O167" i="7"/>
  <c r="AJ167" i="7" s="1"/>
  <c r="I167" i="7"/>
  <c r="AD167" i="7" s="1"/>
  <c r="U167" i="7"/>
  <c r="AP167" i="7" s="1"/>
  <c r="J167" i="7"/>
  <c r="AE167" i="7" s="1"/>
  <c r="J168" i="7"/>
  <c r="AE168" i="7" s="1"/>
  <c r="H168" i="7"/>
  <c r="AC168" i="7" s="1"/>
  <c r="V168" i="7"/>
  <c r="AQ168" i="7" s="1"/>
  <c r="W168" i="7"/>
  <c r="AR168" i="7" s="1"/>
  <c r="O168" i="7"/>
  <c r="AJ168" i="7" s="1"/>
  <c r="U168" i="7"/>
  <c r="AP168" i="7" s="1"/>
  <c r="I168" i="7"/>
  <c r="AD168" i="7" s="1"/>
  <c r="Q168" i="7"/>
  <c r="P168" i="7"/>
  <c r="AK168" i="7" s="1"/>
  <c r="U169" i="7"/>
  <c r="AP169" i="7" s="1"/>
  <c r="W169" i="7"/>
  <c r="AR169" i="7" s="1"/>
  <c r="I169" i="7"/>
  <c r="AD169" i="7" s="1"/>
  <c r="H169" i="7"/>
  <c r="AC169" i="7" s="1"/>
  <c r="P169" i="7"/>
  <c r="AK169" i="7" s="1"/>
  <c r="O169" i="7"/>
  <c r="AJ169" i="7" s="1"/>
  <c r="Q169" i="7"/>
  <c r="J169" i="7"/>
  <c r="AE169" i="7" s="1"/>
  <c r="V169" i="7"/>
  <c r="AQ169" i="7" s="1"/>
  <c r="V170" i="7"/>
  <c r="AQ170" i="7" s="1"/>
  <c r="U170" i="7"/>
  <c r="AP170" i="7" s="1"/>
  <c r="I170" i="7"/>
  <c r="AD170" i="7" s="1"/>
  <c r="W170" i="7"/>
  <c r="AR170" i="7" s="1"/>
  <c r="H170" i="7"/>
  <c r="AC170" i="7" s="1"/>
  <c r="P170" i="7"/>
  <c r="AK170" i="7" s="1"/>
  <c r="Q170" i="7"/>
  <c r="J170" i="7"/>
  <c r="AE170" i="7" s="1"/>
  <c r="O170" i="7"/>
  <c r="AJ170" i="7" s="1"/>
  <c r="O171" i="7"/>
  <c r="AJ171" i="7" s="1"/>
  <c r="J171" i="7"/>
  <c r="AE171" i="7" s="1"/>
  <c r="H171" i="7"/>
  <c r="AC171" i="7" s="1"/>
  <c r="V171" i="7"/>
  <c r="AQ171" i="7" s="1"/>
  <c r="U171" i="7"/>
  <c r="AP171" i="7" s="1"/>
  <c r="P171" i="7"/>
  <c r="AK171" i="7" s="1"/>
  <c r="W171" i="7"/>
  <c r="AR171" i="7" s="1"/>
  <c r="Q171" i="7"/>
  <c r="I171" i="7"/>
  <c r="AD171" i="7" s="1"/>
  <c r="P172" i="7"/>
  <c r="AK172" i="7" s="1"/>
  <c r="Q172" i="7"/>
  <c r="U172" i="7"/>
  <c r="AP172" i="7" s="1"/>
  <c r="W172" i="7"/>
  <c r="AR172" i="7" s="1"/>
  <c r="H172" i="7"/>
  <c r="AC172" i="7" s="1"/>
  <c r="V172" i="7"/>
  <c r="AQ172" i="7" s="1"/>
  <c r="J172" i="7"/>
  <c r="AE172" i="7" s="1"/>
  <c r="I172" i="7"/>
  <c r="AD172" i="7" s="1"/>
  <c r="O172" i="7"/>
  <c r="AJ172" i="7" s="1"/>
  <c r="P173" i="7"/>
  <c r="AK173" i="7" s="1"/>
  <c r="H173" i="7"/>
  <c r="AC173" i="7" s="1"/>
  <c r="V173" i="7"/>
  <c r="AQ173" i="7" s="1"/>
  <c r="I173" i="7"/>
  <c r="AD173" i="7" s="1"/>
  <c r="J173" i="7"/>
  <c r="AE173" i="7" s="1"/>
  <c r="O173" i="7"/>
  <c r="AJ173" i="7" s="1"/>
  <c r="U173" i="7"/>
  <c r="AP173" i="7" s="1"/>
  <c r="Q173" i="7"/>
  <c r="W173" i="7"/>
  <c r="AR173" i="7" s="1"/>
  <c r="Q174" i="7"/>
  <c r="J174" i="7"/>
  <c r="AE174" i="7" s="1"/>
  <c r="O174" i="7"/>
  <c r="AJ174" i="7" s="1"/>
  <c r="I174" i="7"/>
  <c r="AD174" i="7" s="1"/>
  <c r="P174" i="7"/>
  <c r="AK174" i="7" s="1"/>
  <c r="U174" i="7"/>
  <c r="AP174" i="7" s="1"/>
  <c r="V174" i="7"/>
  <c r="AQ174" i="7" s="1"/>
  <c r="H174" i="7"/>
  <c r="AC174" i="7" s="1"/>
  <c r="W174" i="7"/>
  <c r="AR174" i="7" s="1"/>
  <c r="U175" i="7"/>
  <c r="AP175" i="7" s="1"/>
  <c r="Q175" i="7"/>
  <c r="V175" i="7"/>
  <c r="AQ175" i="7" s="1"/>
  <c r="O175" i="7"/>
  <c r="AJ175" i="7" s="1"/>
  <c r="I175" i="7"/>
  <c r="AD175" i="7" s="1"/>
  <c r="P175" i="7"/>
  <c r="AK175" i="7" s="1"/>
  <c r="J175" i="7"/>
  <c r="AE175" i="7" s="1"/>
  <c r="H175" i="7"/>
  <c r="AC175" i="7" s="1"/>
  <c r="W175" i="7"/>
  <c r="AR175" i="7" s="1"/>
  <c r="P176" i="7"/>
  <c r="AK176" i="7" s="1"/>
  <c r="J176" i="7"/>
  <c r="AE176" i="7" s="1"/>
  <c r="O176" i="7"/>
  <c r="AJ176" i="7" s="1"/>
  <c r="Q176" i="7"/>
  <c r="V176" i="7"/>
  <c r="AQ176" i="7" s="1"/>
  <c r="U176" i="7"/>
  <c r="AP176" i="7" s="1"/>
  <c r="I176" i="7"/>
  <c r="AD176" i="7" s="1"/>
  <c r="H176" i="7"/>
  <c r="AC176" i="7" s="1"/>
  <c r="W176" i="7"/>
  <c r="AR176" i="7" s="1"/>
  <c r="V177" i="7"/>
  <c r="AQ177" i="7" s="1"/>
  <c r="H177" i="7"/>
  <c r="AC177" i="7" s="1"/>
  <c r="U177" i="7"/>
  <c r="AP177" i="7" s="1"/>
  <c r="P177" i="7"/>
  <c r="AK177" i="7" s="1"/>
  <c r="I177" i="7"/>
  <c r="AD177" i="7" s="1"/>
  <c r="O177" i="7"/>
  <c r="AJ177" i="7" s="1"/>
  <c r="Q177" i="7"/>
  <c r="J177" i="7"/>
  <c r="AE177" i="7" s="1"/>
  <c r="W177" i="7"/>
  <c r="AR177" i="7" s="1"/>
  <c r="H178" i="7"/>
  <c r="AC178" i="7" s="1"/>
  <c r="O178" i="7"/>
  <c r="AJ178" i="7" s="1"/>
  <c r="U178" i="7"/>
  <c r="AP178" i="7" s="1"/>
  <c r="Q178" i="7"/>
  <c r="P178" i="7"/>
  <c r="AK178" i="7" s="1"/>
  <c r="I178" i="7"/>
  <c r="AD178" i="7" s="1"/>
  <c r="V178" i="7"/>
  <c r="AQ178" i="7" s="1"/>
  <c r="J178" i="7"/>
  <c r="AE178" i="7" s="1"/>
  <c r="W178" i="7"/>
  <c r="AR178" i="7" s="1"/>
  <c r="J179" i="7"/>
  <c r="AE179" i="7" s="1"/>
  <c r="U179" i="7"/>
  <c r="AP179" i="7" s="1"/>
  <c r="V179" i="7"/>
  <c r="AQ179" i="7" s="1"/>
  <c r="Q179" i="7"/>
  <c r="I179" i="7"/>
  <c r="AD179" i="7" s="1"/>
  <c r="P179" i="7"/>
  <c r="AK179" i="7" s="1"/>
  <c r="O179" i="7"/>
  <c r="AJ179" i="7" s="1"/>
  <c r="H179" i="7"/>
  <c r="AC179" i="7" s="1"/>
  <c r="W179" i="7"/>
  <c r="AR179" i="7" s="1"/>
  <c r="H180" i="7"/>
  <c r="AC180" i="7" s="1"/>
  <c r="P180" i="7"/>
  <c r="AK180" i="7" s="1"/>
  <c r="U180" i="7"/>
  <c r="AP180" i="7" s="1"/>
  <c r="O180" i="7"/>
  <c r="AJ180" i="7" s="1"/>
  <c r="V180" i="7"/>
  <c r="AQ180" i="7" s="1"/>
  <c r="Q180" i="7"/>
  <c r="I180" i="7"/>
  <c r="AD180" i="7" s="1"/>
  <c r="J180" i="7"/>
  <c r="AE180" i="7" s="1"/>
  <c r="W180" i="7"/>
  <c r="AR180" i="7" s="1"/>
  <c r="Q181" i="7"/>
  <c r="I181" i="7"/>
  <c r="AD181" i="7" s="1"/>
  <c r="H181" i="7"/>
  <c r="AC181" i="7" s="1"/>
  <c r="V181" i="7"/>
  <c r="AQ181" i="7" s="1"/>
  <c r="U181" i="7"/>
  <c r="AP181" i="7" s="1"/>
  <c r="P181" i="7"/>
  <c r="AK181" i="7" s="1"/>
  <c r="J181" i="7"/>
  <c r="AE181" i="7" s="1"/>
  <c r="O181" i="7"/>
  <c r="AJ181" i="7" s="1"/>
  <c r="W181" i="7"/>
  <c r="AR181" i="7" s="1"/>
  <c r="I182" i="7"/>
  <c r="AD182" i="7" s="1"/>
  <c r="O182" i="7"/>
  <c r="AJ182" i="7" s="1"/>
  <c r="J182" i="7"/>
  <c r="AE182" i="7" s="1"/>
  <c r="P182" i="7"/>
  <c r="AK182" i="7" s="1"/>
  <c r="U182" i="7"/>
  <c r="AP182" i="7" s="1"/>
  <c r="W182" i="7"/>
  <c r="AR182" i="7" s="1"/>
  <c r="V182" i="7"/>
  <c r="AQ182" i="7" s="1"/>
  <c r="Q182" i="7"/>
  <c r="H182" i="7"/>
  <c r="AC182" i="7" s="1"/>
  <c r="W183" i="7"/>
  <c r="AR183" i="7" s="1"/>
  <c r="J183" i="7"/>
  <c r="AE183" i="7" s="1"/>
  <c r="I183" i="7"/>
  <c r="AD183" i="7" s="1"/>
  <c r="O183" i="7"/>
  <c r="AJ183" i="7" s="1"/>
  <c r="U183" i="7"/>
  <c r="AP183" i="7" s="1"/>
  <c r="P183" i="7"/>
  <c r="AK183" i="7" s="1"/>
  <c r="V183" i="7"/>
  <c r="AQ183" i="7" s="1"/>
  <c r="Q183" i="7"/>
  <c r="H183" i="7"/>
  <c r="AC183" i="7" s="1"/>
  <c r="W184" i="7"/>
  <c r="AR184" i="7" s="1"/>
  <c r="H184" i="7"/>
  <c r="AC184" i="7" s="1"/>
  <c r="U184" i="7"/>
  <c r="AP184" i="7" s="1"/>
  <c r="O184" i="7"/>
  <c r="AJ184" i="7" s="1"/>
  <c r="I184" i="7"/>
  <c r="AD184" i="7" s="1"/>
  <c r="P184" i="7"/>
  <c r="AK184" i="7" s="1"/>
  <c r="J184" i="7"/>
  <c r="AE184" i="7" s="1"/>
  <c r="Q184" i="7"/>
  <c r="V184" i="7"/>
  <c r="AQ184" i="7" s="1"/>
  <c r="J185" i="7"/>
  <c r="AE185" i="7" s="1"/>
  <c r="H185" i="7"/>
  <c r="AC185" i="7" s="1"/>
  <c r="P185" i="7"/>
  <c r="AK185" i="7" s="1"/>
  <c r="Q185" i="7"/>
  <c r="O185" i="7"/>
  <c r="AJ185" i="7" s="1"/>
  <c r="V185" i="7"/>
  <c r="AQ185" i="7" s="1"/>
  <c r="U185" i="7"/>
  <c r="AP185" i="7" s="1"/>
  <c r="I185" i="7"/>
  <c r="AD185" i="7" s="1"/>
  <c r="W185" i="7"/>
  <c r="AR185" i="7" s="1"/>
  <c r="I186" i="7"/>
  <c r="AD186" i="7" s="1"/>
  <c r="H186" i="7"/>
  <c r="AC186" i="7" s="1"/>
  <c r="J186" i="7"/>
  <c r="AE186" i="7" s="1"/>
  <c r="Q186" i="7"/>
  <c r="U186" i="7"/>
  <c r="AP186" i="7" s="1"/>
  <c r="P186" i="7"/>
  <c r="AK186" i="7" s="1"/>
  <c r="V186" i="7"/>
  <c r="AQ186" i="7" s="1"/>
  <c r="O186" i="7"/>
  <c r="AJ186" i="7" s="1"/>
  <c r="W186" i="7"/>
  <c r="AR186" i="7" s="1"/>
  <c r="J187" i="7"/>
  <c r="AE187" i="7" s="1"/>
  <c r="U187" i="7"/>
  <c r="AP187" i="7" s="1"/>
  <c r="V187" i="7"/>
  <c r="AQ187" i="7" s="1"/>
  <c r="O187" i="7"/>
  <c r="AJ187" i="7" s="1"/>
  <c r="Q187" i="7"/>
  <c r="H187" i="7"/>
  <c r="AC187" i="7" s="1"/>
  <c r="P187" i="7"/>
  <c r="AK187" i="7" s="1"/>
  <c r="I187" i="7"/>
  <c r="AD187" i="7" s="1"/>
  <c r="W187" i="7"/>
  <c r="AR187" i="7" s="1"/>
  <c r="V188" i="7"/>
  <c r="AQ188" i="7" s="1"/>
  <c r="I188" i="7"/>
  <c r="AD188" i="7" s="1"/>
  <c r="J188" i="7"/>
  <c r="AE188" i="7" s="1"/>
  <c r="O188" i="7"/>
  <c r="AJ188" i="7" s="1"/>
  <c r="U188" i="7"/>
  <c r="AP188" i="7" s="1"/>
  <c r="P188" i="7"/>
  <c r="AK188" i="7" s="1"/>
  <c r="Q188" i="7"/>
  <c r="H188" i="7"/>
  <c r="AC188" i="7" s="1"/>
  <c r="W188" i="7"/>
  <c r="AR188" i="7" s="1"/>
  <c r="Q189" i="7"/>
  <c r="H189" i="7"/>
  <c r="AC189" i="7" s="1"/>
  <c r="V189" i="7"/>
  <c r="AQ189" i="7" s="1"/>
  <c r="J189" i="7"/>
  <c r="AE189" i="7" s="1"/>
  <c r="U189" i="7"/>
  <c r="AP189" i="7" s="1"/>
  <c r="P189" i="7"/>
  <c r="AK189" i="7" s="1"/>
  <c r="O189" i="7"/>
  <c r="AJ189" i="7" s="1"/>
  <c r="I189" i="7"/>
  <c r="AD189" i="7" s="1"/>
  <c r="W189" i="7"/>
  <c r="AR189" i="7" s="1"/>
  <c r="O190" i="7"/>
  <c r="AJ190" i="7" s="1"/>
  <c r="H190" i="7"/>
  <c r="AC190" i="7" s="1"/>
  <c r="V190" i="7"/>
  <c r="AQ190" i="7" s="1"/>
  <c r="J190" i="7"/>
  <c r="AE190" i="7" s="1"/>
  <c r="W190" i="7"/>
  <c r="AR190" i="7" s="1"/>
  <c r="P190" i="7"/>
  <c r="AK190" i="7" s="1"/>
  <c r="Q190" i="7"/>
  <c r="U190" i="7"/>
  <c r="AP190" i="7" s="1"/>
  <c r="I190" i="7"/>
  <c r="AD190" i="7" s="1"/>
  <c r="O191" i="7"/>
  <c r="AJ191" i="7" s="1"/>
  <c r="J191" i="7"/>
  <c r="AE191" i="7" s="1"/>
  <c r="W191" i="7"/>
  <c r="AR191" i="7" s="1"/>
  <c r="P191" i="7"/>
  <c r="AK191" i="7" s="1"/>
  <c r="V191" i="7"/>
  <c r="AQ191" i="7" s="1"/>
  <c r="H191" i="7"/>
  <c r="AC191" i="7" s="1"/>
  <c r="I191" i="7"/>
  <c r="AD191" i="7" s="1"/>
  <c r="U191" i="7"/>
  <c r="AP191" i="7" s="1"/>
  <c r="Q191" i="7"/>
  <c r="O192" i="7"/>
  <c r="AJ192" i="7" s="1"/>
  <c r="V192" i="7"/>
  <c r="AQ192" i="7" s="1"/>
  <c r="J192" i="7"/>
  <c r="AE192" i="7" s="1"/>
  <c r="U192" i="7"/>
  <c r="AP192" i="7" s="1"/>
  <c r="I192" i="7"/>
  <c r="AD192" i="7" s="1"/>
  <c r="W192" i="7"/>
  <c r="AR192" i="7" s="1"/>
  <c r="P192" i="7"/>
  <c r="AK192" i="7" s="1"/>
  <c r="H192" i="7"/>
  <c r="AC192" i="7" s="1"/>
  <c r="Q192" i="7"/>
  <c r="O193" i="7"/>
  <c r="AJ193" i="7" s="1"/>
  <c r="H193" i="7"/>
  <c r="AC193" i="7" s="1"/>
  <c r="Q193" i="7"/>
  <c r="J193" i="7"/>
  <c r="AE193" i="7" s="1"/>
  <c r="U193" i="7"/>
  <c r="AP193" i="7" s="1"/>
  <c r="W193" i="7"/>
  <c r="AR193" i="7" s="1"/>
  <c r="V193" i="7"/>
  <c r="AQ193" i="7" s="1"/>
  <c r="P193" i="7"/>
  <c r="AK193" i="7" s="1"/>
  <c r="I193" i="7"/>
  <c r="AD193" i="7" s="1"/>
  <c r="O194" i="7"/>
  <c r="AJ194" i="7" s="1"/>
  <c r="H194" i="7"/>
  <c r="AC194" i="7" s="1"/>
  <c r="V194" i="7"/>
  <c r="AQ194" i="7" s="1"/>
  <c r="W194" i="7"/>
  <c r="AR194" i="7" s="1"/>
  <c r="Q194" i="7"/>
  <c r="U194" i="7"/>
  <c r="AP194" i="7" s="1"/>
  <c r="J194" i="7"/>
  <c r="AE194" i="7" s="1"/>
  <c r="I194" i="7"/>
  <c r="AD194" i="7" s="1"/>
  <c r="P194" i="7"/>
  <c r="AK194" i="7" s="1"/>
  <c r="I195" i="7"/>
  <c r="AD195" i="7" s="1"/>
  <c r="V195" i="7"/>
  <c r="AQ195" i="7" s="1"/>
  <c r="H195" i="7"/>
  <c r="AC195" i="7" s="1"/>
  <c r="W195" i="7"/>
  <c r="AR195" i="7" s="1"/>
  <c r="J195" i="7"/>
  <c r="AE195" i="7" s="1"/>
  <c r="U195" i="7"/>
  <c r="AP195" i="7" s="1"/>
  <c r="O195" i="7"/>
  <c r="AJ195" i="7" s="1"/>
  <c r="Q195" i="7"/>
  <c r="P195" i="7"/>
  <c r="AK195" i="7" s="1"/>
  <c r="I196" i="7"/>
  <c r="AD196" i="7" s="1"/>
  <c r="J196" i="7"/>
  <c r="AE196" i="7" s="1"/>
  <c r="O196" i="7"/>
  <c r="AJ196" i="7" s="1"/>
  <c r="V196" i="7"/>
  <c r="AQ196" i="7" s="1"/>
  <c r="P196" i="7"/>
  <c r="AK196" i="7" s="1"/>
  <c r="H196" i="7"/>
  <c r="AC196" i="7" s="1"/>
  <c r="U196" i="7"/>
  <c r="AP196" i="7" s="1"/>
  <c r="Q196" i="7"/>
  <c r="W196" i="7"/>
  <c r="AR196" i="7" s="1"/>
  <c r="I197" i="7"/>
  <c r="AD197" i="7" s="1"/>
  <c r="J197" i="7"/>
  <c r="AE197" i="7" s="1"/>
  <c r="O197" i="7"/>
  <c r="AJ197" i="7" s="1"/>
  <c r="U197" i="7"/>
  <c r="AP197" i="7" s="1"/>
  <c r="H197" i="7"/>
  <c r="AC197" i="7" s="1"/>
  <c r="Q197" i="7"/>
  <c r="P197" i="7"/>
  <c r="AK197" i="7" s="1"/>
  <c r="V197" i="7"/>
  <c r="AQ197" i="7" s="1"/>
  <c r="W197" i="7"/>
  <c r="AR197" i="7" s="1"/>
  <c r="J198" i="7"/>
  <c r="AE198" i="7" s="1"/>
  <c r="O198" i="7"/>
  <c r="AJ198" i="7" s="1"/>
  <c r="U198" i="7"/>
  <c r="AP198" i="7" s="1"/>
  <c r="I198" i="7"/>
  <c r="AD198" i="7" s="1"/>
  <c r="P198" i="7"/>
  <c r="AK198" i="7" s="1"/>
  <c r="Q198" i="7"/>
  <c r="V198" i="7"/>
  <c r="AQ198" i="7" s="1"/>
  <c r="H198" i="7"/>
  <c r="AC198" i="7" s="1"/>
  <c r="W198" i="7"/>
  <c r="AR198" i="7" s="1"/>
  <c r="O199" i="7"/>
  <c r="AJ199" i="7" s="1"/>
  <c r="V199" i="7"/>
  <c r="AQ199" i="7" s="1"/>
  <c r="I199" i="7"/>
  <c r="AD199" i="7" s="1"/>
  <c r="H199" i="7"/>
  <c r="AC199" i="7" s="1"/>
  <c r="Q199" i="7"/>
  <c r="P199" i="7"/>
  <c r="AK199" i="7" s="1"/>
  <c r="U199" i="7"/>
  <c r="AP199" i="7" s="1"/>
  <c r="J199" i="7"/>
  <c r="AE199" i="7" s="1"/>
  <c r="W199" i="7"/>
  <c r="AR199" i="7" s="1"/>
  <c r="V200" i="7"/>
  <c r="AQ200" i="7" s="1"/>
  <c r="H200" i="7"/>
  <c r="AC200" i="7" s="1"/>
  <c r="O200" i="7"/>
  <c r="AJ200" i="7" s="1"/>
  <c r="Q200" i="7"/>
  <c r="P200" i="7"/>
  <c r="AK200" i="7" s="1"/>
  <c r="J200" i="7"/>
  <c r="AE200" i="7" s="1"/>
  <c r="U200" i="7"/>
  <c r="AP200" i="7" s="1"/>
  <c r="I200" i="7"/>
  <c r="AD200" i="7" s="1"/>
  <c r="W200" i="7"/>
  <c r="AR200" i="7" s="1"/>
  <c r="V201" i="7"/>
  <c r="AQ201" i="7" s="1"/>
  <c r="H201" i="7"/>
  <c r="AC201" i="7" s="1"/>
  <c r="Q201" i="7"/>
  <c r="P201" i="7"/>
  <c r="AK201" i="7" s="1"/>
  <c r="U201" i="7"/>
  <c r="AP201" i="7" s="1"/>
  <c r="J201" i="7"/>
  <c r="AE201" i="7" s="1"/>
  <c r="W201" i="7"/>
  <c r="AR201" i="7" s="1"/>
  <c r="I201" i="7"/>
  <c r="AD201" i="7" s="1"/>
  <c r="O201" i="7"/>
  <c r="AJ201" i="7" s="1"/>
  <c r="V202" i="7"/>
  <c r="AQ202" i="7" s="1"/>
  <c r="H202" i="7"/>
  <c r="AC202" i="7" s="1"/>
  <c r="P202" i="7"/>
  <c r="AK202" i="7" s="1"/>
  <c r="U202" i="7"/>
  <c r="AP202" i="7" s="1"/>
  <c r="Q202" i="7"/>
  <c r="W202" i="7"/>
  <c r="AR202" i="7" s="1"/>
  <c r="I202" i="7"/>
  <c r="AD202" i="7" s="1"/>
  <c r="O202" i="7"/>
  <c r="AJ202" i="7" s="1"/>
  <c r="J202" i="7"/>
  <c r="AE202" i="7" s="1"/>
  <c r="I203" i="7"/>
  <c r="AD203" i="7" s="1"/>
  <c r="Q203" i="7"/>
  <c r="W203" i="7"/>
  <c r="AR203" i="7" s="1"/>
  <c r="V203" i="7"/>
  <c r="AQ203" i="7" s="1"/>
  <c r="O203" i="7"/>
  <c r="AJ203" i="7" s="1"/>
  <c r="J203" i="7"/>
  <c r="AE203" i="7" s="1"/>
  <c r="P203" i="7"/>
  <c r="AK203" i="7" s="1"/>
  <c r="H203" i="7"/>
  <c r="AC203" i="7" s="1"/>
  <c r="U203" i="7"/>
  <c r="AP203" i="7" s="1"/>
  <c r="O204" i="7"/>
  <c r="AJ204" i="7" s="1"/>
  <c r="I204" i="7"/>
  <c r="AD204" i="7" s="1"/>
  <c r="W204" i="7"/>
  <c r="AR204" i="7" s="1"/>
  <c r="P204" i="7"/>
  <c r="AK204" i="7" s="1"/>
  <c r="V204" i="7"/>
  <c r="AQ204" i="7" s="1"/>
  <c r="Q204" i="7"/>
  <c r="U204" i="7"/>
  <c r="AP204" i="7" s="1"/>
  <c r="H204" i="7"/>
  <c r="AC204" i="7" s="1"/>
  <c r="J204" i="7"/>
  <c r="AE204" i="7" s="1"/>
  <c r="V205" i="7"/>
  <c r="AQ205" i="7" s="1"/>
  <c r="J205" i="7"/>
  <c r="AE205" i="7" s="1"/>
  <c r="O205" i="7"/>
  <c r="AJ205" i="7" s="1"/>
  <c r="I205" i="7"/>
  <c r="AD205" i="7" s="1"/>
  <c r="W205" i="7"/>
  <c r="AR205" i="7" s="1"/>
  <c r="P205" i="7"/>
  <c r="AK205" i="7" s="1"/>
  <c r="U205" i="7"/>
  <c r="AP205" i="7" s="1"/>
  <c r="Q205" i="7"/>
  <c r="H205" i="7"/>
  <c r="AC205" i="7" s="1"/>
  <c r="H206" i="7"/>
  <c r="AC206" i="7" s="1"/>
  <c r="Q206" i="7"/>
  <c r="O206" i="7"/>
  <c r="AJ206" i="7" s="1"/>
  <c r="U206" i="7"/>
  <c r="AP206" i="7" s="1"/>
  <c r="J206" i="7"/>
  <c r="AE206" i="7" s="1"/>
  <c r="P206" i="7"/>
  <c r="AK206" i="7" s="1"/>
  <c r="V206" i="7"/>
  <c r="AQ206" i="7" s="1"/>
  <c r="W206" i="7"/>
  <c r="AR206" i="7" s="1"/>
  <c r="I206" i="7"/>
  <c r="AD206" i="7" s="1"/>
  <c r="O207" i="7"/>
  <c r="AJ207" i="7" s="1"/>
  <c r="I207" i="7"/>
  <c r="AD207" i="7" s="1"/>
  <c r="V207" i="7"/>
  <c r="AQ207" i="7" s="1"/>
  <c r="H207" i="7"/>
  <c r="AC207" i="7" s="1"/>
  <c r="Q207" i="7"/>
  <c r="P207" i="7"/>
  <c r="AK207" i="7" s="1"/>
  <c r="J207" i="7"/>
  <c r="AE207" i="7" s="1"/>
  <c r="U207" i="7"/>
  <c r="AP207" i="7" s="1"/>
  <c r="W207" i="7"/>
  <c r="AR207" i="7" s="1"/>
  <c r="I208" i="7"/>
  <c r="AD208" i="7" s="1"/>
  <c r="H208" i="7"/>
  <c r="AC208" i="7" s="1"/>
  <c r="V208" i="7"/>
  <c r="AQ208" i="7" s="1"/>
  <c r="J208" i="7"/>
  <c r="AE208" i="7" s="1"/>
  <c r="U208" i="7"/>
  <c r="AP208" i="7" s="1"/>
  <c r="W208" i="7"/>
  <c r="AR208" i="7" s="1"/>
  <c r="P208" i="7"/>
  <c r="AK208" i="7" s="1"/>
  <c r="O208" i="7"/>
  <c r="AJ208" i="7" s="1"/>
  <c r="Q208" i="7"/>
  <c r="Q209" i="7"/>
  <c r="V209" i="7"/>
  <c r="AQ209" i="7" s="1"/>
  <c r="O209" i="7"/>
  <c r="AJ209" i="7" s="1"/>
  <c r="P209" i="7"/>
  <c r="AK209" i="7" s="1"/>
  <c r="U209" i="7"/>
  <c r="AP209" i="7" s="1"/>
  <c r="I209" i="7"/>
  <c r="AD209" i="7" s="1"/>
  <c r="J209" i="7"/>
  <c r="AE209" i="7" s="1"/>
  <c r="H209" i="7"/>
  <c r="AC209" i="7" s="1"/>
  <c r="W209" i="7"/>
  <c r="AR209" i="7" s="1"/>
  <c r="U210" i="7"/>
  <c r="AP210" i="7" s="1"/>
  <c r="W210" i="7"/>
  <c r="AR210" i="7" s="1"/>
  <c r="O210" i="7"/>
  <c r="AJ210" i="7" s="1"/>
  <c r="V210" i="7"/>
  <c r="AQ210" i="7" s="1"/>
  <c r="I210" i="7"/>
  <c r="AD210" i="7" s="1"/>
  <c r="P210" i="7"/>
  <c r="AK210" i="7" s="1"/>
  <c r="H210" i="7"/>
  <c r="AC210" i="7" s="1"/>
  <c r="J210" i="7"/>
  <c r="AE210" i="7" s="1"/>
  <c r="Q210" i="7"/>
  <c r="W211" i="7"/>
  <c r="AR211" i="7" s="1"/>
  <c r="U211" i="7"/>
  <c r="AP211" i="7" s="1"/>
  <c r="Q211" i="7"/>
  <c r="V211" i="7"/>
  <c r="AQ211" i="7" s="1"/>
  <c r="I211" i="7"/>
  <c r="AD211" i="7" s="1"/>
  <c r="H211" i="7"/>
  <c r="AC211" i="7" s="1"/>
  <c r="J211" i="7"/>
  <c r="AE211" i="7" s="1"/>
  <c r="O211" i="7"/>
  <c r="AJ211" i="7" s="1"/>
  <c r="P211" i="7"/>
  <c r="AK211" i="7" s="1"/>
  <c r="Q212" i="7"/>
  <c r="V212" i="7"/>
  <c r="AQ212" i="7" s="1"/>
  <c r="O212" i="7"/>
  <c r="AJ212" i="7" s="1"/>
  <c r="W212" i="7"/>
  <c r="AR212" i="7" s="1"/>
  <c r="H212" i="7"/>
  <c r="AC212" i="7" s="1"/>
  <c r="I212" i="7"/>
  <c r="AD212" i="7" s="1"/>
  <c r="U212" i="7"/>
  <c r="AP212" i="7" s="1"/>
  <c r="J212" i="7"/>
  <c r="AE212" i="7" s="1"/>
  <c r="P212" i="7"/>
  <c r="AK212" i="7" s="1"/>
  <c r="I213" i="7"/>
  <c r="AD213" i="7" s="1"/>
  <c r="J213" i="7"/>
  <c r="AE213" i="7" s="1"/>
  <c r="U213" i="7"/>
  <c r="AP213" i="7" s="1"/>
  <c r="H213" i="7"/>
  <c r="AC213" i="7" s="1"/>
  <c r="P213" i="7"/>
  <c r="AK213" i="7" s="1"/>
  <c r="W213" i="7"/>
  <c r="AR213" i="7" s="1"/>
  <c r="Q213" i="7"/>
  <c r="V213" i="7"/>
  <c r="AQ213" i="7" s="1"/>
  <c r="O213" i="7"/>
  <c r="AJ213" i="7" s="1"/>
  <c r="J214" i="7"/>
  <c r="AE214" i="7" s="1"/>
  <c r="V214" i="7"/>
  <c r="AQ214" i="7" s="1"/>
  <c r="O214" i="7"/>
  <c r="AJ214" i="7" s="1"/>
  <c r="I214" i="7"/>
  <c r="AD214" i="7" s="1"/>
  <c r="Q214" i="7"/>
  <c r="U214" i="7"/>
  <c r="AP214" i="7" s="1"/>
  <c r="H214" i="7"/>
  <c r="AC214" i="7" s="1"/>
  <c r="P214" i="7"/>
  <c r="AK214" i="7" s="1"/>
  <c r="W214" i="7"/>
  <c r="AR214" i="7" s="1"/>
  <c r="P215" i="7"/>
  <c r="AK215" i="7" s="1"/>
  <c r="J215" i="7"/>
  <c r="AE215" i="7" s="1"/>
  <c r="V215" i="7"/>
  <c r="AQ215" i="7" s="1"/>
  <c r="H215" i="7"/>
  <c r="AC215" i="7" s="1"/>
  <c r="Q215" i="7"/>
  <c r="I215" i="7"/>
  <c r="AD215" i="7" s="1"/>
  <c r="O215" i="7"/>
  <c r="AJ215" i="7" s="1"/>
  <c r="U215" i="7"/>
  <c r="AP215" i="7" s="1"/>
  <c r="W215" i="7"/>
  <c r="AR215" i="7" s="1"/>
  <c r="J216" i="7"/>
  <c r="AE216" i="7" s="1"/>
  <c r="Q216" i="7"/>
  <c r="H216" i="7"/>
  <c r="AC216" i="7" s="1"/>
  <c r="V216" i="7"/>
  <c r="AQ216" i="7" s="1"/>
  <c r="P216" i="7"/>
  <c r="AK216" i="7" s="1"/>
  <c r="U216" i="7"/>
  <c r="AP216" i="7" s="1"/>
  <c r="I216" i="7"/>
  <c r="AD216" i="7" s="1"/>
  <c r="O216" i="7"/>
  <c r="AJ216" i="7" s="1"/>
  <c r="W216" i="7"/>
  <c r="AR216" i="7" s="1"/>
  <c r="H217" i="7"/>
  <c r="AC217" i="7" s="1"/>
  <c r="V217" i="7"/>
  <c r="AQ217" i="7" s="1"/>
  <c r="Q217" i="7"/>
  <c r="O217" i="7"/>
  <c r="AJ217" i="7" s="1"/>
  <c r="I217" i="7"/>
  <c r="AD217" i="7" s="1"/>
  <c r="J217" i="7"/>
  <c r="AE217" i="7" s="1"/>
  <c r="P217" i="7"/>
  <c r="AK217" i="7" s="1"/>
  <c r="U217" i="7"/>
  <c r="AP217" i="7" s="1"/>
  <c r="W217" i="7"/>
  <c r="AR217" i="7" s="1"/>
  <c r="H218" i="7"/>
  <c r="AC218" i="7" s="1"/>
  <c r="I218" i="7"/>
  <c r="AD218" i="7" s="1"/>
  <c r="J218" i="7"/>
  <c r="AE218" i="7" s="1"/>
  <c r="Q218" i="7"/>
  <c r="V218" i="7"/>
  <c r="AQ218" i="7" s="1"/>
  <c r="O218" i="7"/>
  <c r="AJ218" i="7" s="1"/>
  <c r="P218" i="7"/>
  <c r="AK218" i="7" s="1"/>
  <c r="U218" i="7"/>
  <c r="AP218" i="7" s="1"/>
  <c r="W218" i="7"/>
  <c r="AR218" i="7" s="1"/>
  <c r="O219" i="7"/>
  <c r="AJ219" i="7" s="1"/>
  <c r="I219" i="7"/>
  <c r="AD219" i="7" s="1"/>
  <c r="J219" i="7"/>
  <c r="AE219" i="7" s="1"/>
  <c r="P219" i="7"/>
  <c r="AK219" i="7" s="1"/>
  <c r="V219" i="7"/>
  <c r="AQ219" i="7" s="1"/>
  <c r="H219" i="7"/>
  <c r="AC219" i="7" s="1"/>
  <c r="U219" i="7"/>
  <c r="AP219" i="7" s="1"/>
  <c r="W219" i="7"/>
  <c r="AR219" i="7" s="1"/>
  <c r="J220" i="7"/>
  <c r="AE220" i="7" s="1"/>
  <c r="O220" i="7"/>
  <c r="AJ220" i="7" s="1"/>
  <c r="V220" i="7"/>
  <c r="AQ220" i="7" s="1"/>
  <c r="U220" i="7"/>
  <c r="AP220" i="7" s="1"/>
  <c r="H220" i="7"/>
  <c r="AC220" i="7" s="1"/>
  <c r="P220" i="7"/>
  <c r="AK220" i="7" s="1"/>
  <c r="I220" i="7"/>
  <c r="AD220" i="7" s="1"/>
  <c r="W220" i="7"/>
  <c r="AR220" i="7" s="1"/>
  <c r="O221" i="7"/>
  <c r="AJ221" i="7" s="1"/>
  <c r="H221" i="7"/>
  <c r="AC221" i="7" s="1"/>
  <c r="V221" i="7"/>
  <c r="AQ221" i="7" s="1"/>
  <c r="I221" i="7"/>
  <c r="AD221" i="7" s="1"/>
  <c r="P221" i="7"/>
  <c r="AK221" i="7" s="1"/>
  <c r="J221" i="7"/>
  <c r="AE221" i="7" s="1"/>
  <c r="U221" i="7"/>
  <c r="AP221" i="7" s="1"/>
  <c r="W221" i="7"/>
  <c r="AR221" i="7" s="1"/>
  <c r="H222" i="7"/>
  <c r="AC222" i="7" s="1"/>
  <c r="I222" i="7"/>
  <c r="AD222" i="7" s="1"/>
  <c r="O222" i="7"/>
  <c r="AJ222" i="7" s="1"/>
  <c r="V222" i="7"/>
  <c r="AQ222" i="7" s="1"/>
  <c r="J222" i="7"/>
  <c r="AE222" i="7" s="1"/>
  <c r="W222" i="7"/>
  <c r="AR222" i="7" s="1"/>
  <c r="U222" i="7"/>
  <c r="AP222" i="7" s="1"/>
  <c r="P222" i="7"/>
  <c r="AK222" i="7" s="1"/>
  <c r="H223" i="7"/>
  <c r="AC223" i="7" s="1"/>
  <c r="I223" i="7"/>
  <c r="AD223" i="7" s="1"/>
  <c r="V223" i="7"/>
  <c r="AQ223" i="7" s="1"/>
  <c r="O223" i="7"/>
  <c r="AJ223" i="7" s="1"/>
  <c r="U223" i="7"/>
  <c r="AP223" i="7" s="1"/>
  <c r="W223" i="7"/>
  <c r="AR223" i="7" s="1"/>
  <c r="J223" i="7"/>
  <c r="AE223" i="7" s="1"/>
  <c r="P223" i="7"/>
  <c r="AK223" i="7" s="1"/>
  <c r="H224" i="7"/>
  <c r="AC224" i="7" s="1"/>
  <c r="V224" i="7"/>
  <c r="AQ224" i="7" s="1"/>
  <c r="P224" i="7"/>
  <c r="AK224" i="7" s="1"/>
  <c r="W224" i="7"/>
  <c r="AR224" i="7" s="1"/>
  <c r="U224" i="7"/>
  <c r="AP224" i="7" s="1"/>
  <c r="O224" i="7"/>
  <c r="AJ224" i="7" s="1"/>
  <c r="J224" i="7"/>
  <c r="AE224" i="7" s="1"/>
  <c r="I224" i="7"/>
  <c r="AD224" i="7" s="1"/>
  <c r="O225" i="7"/>
  <c r="AJ225" i="7" s="1"/>
  <c r="P225" i="7"/>
  <c r="AK225" i="7" s="1"/>
  <c r="V225" i="7"/>
  <c r="AQ225" i="7" s="1"/>
  <c r="J225" i="7"/>
  <c r="AE225" i="7" s="1"/>
  <c r="H225" i="7"/>
  <c r="AC225" i="7" s="1"/>
  <c r="I225" i="7"/>
  <c r="AD225" i="7" s="1"/>
  <c r="U225" i="7"/>
  <c r="AP225" i="7" s="1"/>
  <c r="W225" i="7"/>
  <c r="AR225" i="7" s="1"/>
  <c r="U226" i="7"/>
  <c r="AP226" i="7" s="1"/>
  <c r="V226" i="7"/>
  <c r="AQ226" i="7" s="1"/>
  <c r="O226" i="7"/>
  <c r="AJ226" i="7" s="1"/>
  <c r="I226" i="7"/>
  <c r="AD226" i="7" s="1"/>
  <c r="H226" i="7"/>
  <c r="AC226" i="7" s="1"/>
  <c r="J226" i="7"/>
  <c r="AE226" i="7" s="1"/>
  <c r="P226" i="7"/>
  <c r="AK226" i="7" s="1"/>
  <c r="W226" i="7"/>
  <c r="AR226" i="7" s="1"/>
  <c r="O227" i="7"/>
  <c r="AJ227" i="7" s="1"/>
  <c r="U227" i="7"/>
  <c r="AP227" i="7" s="1"/>
  <c r="H227" i="7"/>
  <c r="AC227" i="7" s="1"/>
  <c r="V227" i="7"/>
  <c r="AQ227" i="7" s="1"/>
  <c r="I227" i="7"/>
  <c r="AD227" i="7" s="1"/>
  <c r="J227" i="7"/>
  <c r="AE227" i="7" s="1"/>
  <c r="N227" i="7"/>
  <c r="AI227" i="7" s="1"/>
  <c r="P227" i="7"/>
  <c r="AK227" i="7" s="1"/>
  <c r="W227" i="7"/>
  <c r="AR227" i="7" s="1"/>
  <c r="U228" i="7"/>
  <c r="AP228" i="7" s="1"/>
  <c r="P228" i="7"/>
  <c r="AK228" i="7" s="1"/>
  <c r="H228" i="7"/>
  <c r="AC228" i="7" s="1"/>
  <c r="N228" i="7"/>
  <c r="AI228" i="7" s="1"/>
  <c r="I228" i="7"/>
  <c r="AD228" i="7" s="1"/>
  <c r="J228" i="7"/>
  <c r="AE228" i="7" s="1"/>
  <c r="V228" i="7"/>
  <c r="AQ228" i="7" s="1"/>
  <c r="O228" i="7"/>
  <c r="AJ228" i="7" s="1"/>
  <c r="W228" i="7"/>
  <c r="AR228" i="7" s="1"/>
  <c r="V229" i="7"/>
  <c r="AQ229" i="7" s="1"/>
  <c r="U229" i="7"/>
  <c r="AP229" i="7" s="1"/>
  <c r="J229" i="7"/>
  <c r="AE229" i="7" s="1"/>
  <c r="H229" i="7"/>
  <c r="AC229" i="7" s="1"/>
  <c r="O229" i="7"/>
  <c r="AJ229" i="7" s="1"/>
  <c r="N229" i="7"/>
  <c r="AI229" i="7" s="1"/>
  <c r="I229" i="7"/>
  <c r="AD229" i="7" s="1"/>
  <c r="P229" i="7"/>
  <c r="AK229" i="7" s="1"/>
  <c r="W229" i="7"/>
  <c r="AR229" i="7" s="1"/>
  <c r="N230" i="7"/>
  <c r="AI230" i="7" s="1"/>
  <c r="J230" i="7"/>
  <c r="AE230" i="7" s="1"/>
  <c r="U230" i="7"/>
  <c r="AP230" i="7" s="1"/>
  <c r="V230" i="7"/>
  <c r="AQ230" i="7" s="1"/>
  <c r="P230" i="7"/>
  <c r="AK230" i="7" s="1"/>
  <c r="H230" i="7"/>
  <c r="AC230" i="7" s="1"/>
  <c r="I230" i="7"/>
  <c r="AD230" i="7" s="1"/>
  <c r="O230" i="7"/>
  <c r="AJ230" i="7" s="1"/>
  <c r="W230" i="7"/>
  <c r="AR230" i="7" s="1"/>
  <c r="J231" i="7"/>
  <c r="AE231" i="7" s="1"/>
  <c r="P231" i="7"/>
  <c r="AK231" i="7" s="1"/>
  <c r="O231" i="7"/>
  <c r="AJ231" i="7" s="1"/>
  <c r="H231" i="7"/>
  <c r="AC231" i="7" s="1"/>
  <c r="U231" i="7"/>
  <c r="AP231" i="7" s="1"/>
  <c r="I231" i="7"/>
  <c r="AD231" i="7" s="1"/>
  <c r="N231" i="7"/>
  <c r="AI231" i="7" s="1"/>
  <c r="W231" i="7"/>
  <c r="AR231" i="7" s="1"/>
  <c r="V231" i="7"/>
  <c r="AQ231" i="7" s="1"/>
  <c r="J232" i="7"/>
  <c r="AE232" i="7" s="1"/>
  <c r="H232" i="7"/>
  <c r="AC232" i="7" s="1"/>
  <c r="I232" i="7"/>
  <c r="AD232" i="7" s="1"/>
  <c r="U232" i="7"/>
  <c r="AP232" i="7" s="1"/>
  <c r="N232" i="7"/>
  <c r="AI232" i="7" s="1"/>
  <c r="P232" i="7"/>
  <c r="AK232" i="7" s="1"/>
  <c r="W232" i="7"/>
  <c r="AR232" i="7" s="1"/>
  <c r="O232" i="7"/>
  <c r="AJ232" i="7" s="1"/>
  <c r="V232" i="7"/>
  <c r="AQ232" i="7" s="1"/>
  <c r="J233" i="7"/>
  <c r="AE233" i="7" s="1"/>
  <c r="V233" i="7"/>
  <c r="AQ233" i="7" s="1"/>
  <c r="H233" i="7"/>
  <c r="AC233" i="7" s="1"/>
  <c r="U233" i="7"/>
  <c r="AP233" i="7" s="1"/>
  <c r="I233" i="7"/>
  <c r="AD233" i="7" s="1"/>
  <c r="P233" i="7"/>
  <c r="AK233" i="7" s="1"/>
  <c r="W233" i="7"/>
  <c r="AR233" i="7" s="1"/>
  <c r="N233" i="7"/>
  <c r="AI233" i="7" s="1"/>
  <c r="O233" i="7"/>
  <c r="AJ233" i="7" s="1"/>
  <c r="J234" i="7"/>
  <c r="AE234" i="7" s="1"/>
  <c r="H234" i="7"/>
  <c r="AC234" i="7" s="1"/>
  <c r="W234" i="7"/>
  <c r="AR234" i="7" s="1"/>
  <c r="N234" i="7"/>
  <c r="AI234" i="7" s="1"/>
  <c r="V234" i="7"/>
  <c r="AQ234" i="7" s="1"/>
  <c r="O234" i="7"/>
  <c r="AJ234" i="7" s="1"/>
  <c r="P234" i="7"/>
  <c r="AK234" i="7" s="1"/>
  <c r="U234" i="7"/>
  <c r="AP234" i="7" s="1"/>
  <c r="I234" i="7"/>
  <c r="AD234" i="7" s="1"/>
  <c r="J235" i="7"/>
  <c r="AE235" i="7" s="1"/>
  <c r="V235" i="7"/>
  <c r="AQ235" i="7" s="1"/>
  <c r="U235" i="7"/>
  <c r="AP235" i="7" s="1"/>
  <c r="I235" i="7"/>
  <c r="AD235" i="7" s="1"/>
  <c r="P235" i="7"/>
  <c r="AK235" i="7" s="1"/>
  <c r="H235" i="7"/>
  <c r="AC235" i="7" s="1"/>
  <c r="O235" i="7"/>
  <c r="AJ235" i="7" s="1"/>
  <c r="N235" i="7"/>
  <c r="AI235" i="7" s="1"/>
  <c r="W235" i="7"/>
  <c r="AR235" i="7" s="1"/>
  <c r="J236" i="7"/>
  <c r="AE236" i="7" s="1"/>
  <c r="O236" i="7"/>
  <c r="AJ236" i="7" s="1"/>
  <c r="U236" i="7"/>
  <c r="AP236" i="7" s="1"/>
  <c r="P236" i="7"/>
  <c r="AK236" i="7" s="1"/>
  <c r="H236" i="7"/>
  <c r="AC236" i="7" s="1"/>
  <c r="V236" i="7"/>
  <c r="AQ236" i="7" s="1"/>
  <c r="I236" i="7"/>
  <c r="AD236" i="7" s="1"/>
  <c r="N236" i="7"/>
  <c r="AI236" i="7" s="1"/>
  <c r="W236" i="7"/>
  <c r="AR236" i="7" s="1"/>
  <c r="J237" i="7"/>
  <c r="AE237" i="7" s="1"/>
  <c r="O237" i="7"/>
  <c r="AJ237" i="7" s="1"/>
  <c r="U237" i="7"/>
  <c r="AP237" i="7" s="1"/>
  <c r="V237" i="7"/>
  <c r="AQ237" i="7" s="1"/>
  <c r="H237" i="7"/>
  <c r="AC237" i="7" s="1"/>
  <c r="P237" i="7"/>
  <c r="AK237" i="7" s="1"/>
  <c r="I237" i="7"/>
  <c r="AD237" i="7" s="1"/>
  <c r="N237" i="7"/>
  <c r="AI237" i="7" s="1"/>
  <c r="W237" i="7"/>
  <c r="AR237" i="7" s="1"/>
  <c r="I238" i="7"/>
  <c r="AD238" i="7" s="1"/>
  <c r="P238" i="7"/>
  <c r="AK238" i="7" s="1"/>
  <c r="O238" i="7"/>
  <c r="AJ238" i="7" s="1"/>
  <c r="V238" i="7"/>
  <c r="AQ238" i="7" s="1"/>
  <c r="U238" i="7"/>
  <c r="AP238" i="7" s="1"/>
  <c r="H238" i="7"/>
  <c r="AC238" i="7" s="1"/>
  <c r="N238" i="7"/>
  <c r="AI238" i="7" s="1"/>
  <c r="J238" i="7"/>
  <c r="AE238" i="7" s="1"/>
  <c r="W238" i="7"/>
  <c r="AR238" i="7" s="1"/>
  <c r="V239" i="7"/>
  <c r="AQ239" i="7" s="1"/>
  <c r="H239" i="7"/>
  <c r="AC239" i="7" s="1"/>
  <c r="J239" i="7"/>
  <c r="AE239" i="7" s="1"/>
  <c r="O239" i="7"/>
  <c r="AJ239" i="7" s="1"/>
  <c r="U239" i="7"/>
  <c r="AP239" i="7" s="1"/>
  <c r="P239" i="7"/>
  <c r="AK239" i="7" s="1"/>
  <c r="N239" i="7"/>
  <c r="AI239" i="7" s="1"/>
  <c r="I239" i="7"/>
  <c r="AD239" i="7" s="1"/>
  <c r="W239" i="7"/>
  <c r="AR239" i="7" s="1"/>
  <c r="V240" i="7"/>
  <c r="AQ240" i="7" s="1"/>
  <c r="N240" i="7"/>
  <c r="AI240" i="7" s="1"/>
  <c r="P240" i="7"/>
  <c r="AK240" i="7" s="1"/>
  <c r="O240" i="7"/>
  <c r="AJ240" i="7" s="1"/>
  <c r="H240" i="7"/>
  <c r="AC240" i="7" s="1"/>
  <c r="I240" i="7"/>
  <c r="AD240" i="7" s="1"/>
  <c r="U240" i="7"/>
  <c r="AP240" i="7" s="1"/>
  <c r="J240" i="7"/>
  <c r="AE240" i="7" s="1"/>
  <c r="W240" i="7"/>
  <c r="AR240" i="7" s="1"/>
  <c r="O241" i="7"/>
  <c r="AJ241" i="7" s="1"/>
  <c r="U241" i="7"/>
  <c r="AP241" i="7" s="1"/>
  <c r="N241" i="7"/>
  <c r="AI241" i="7" s="1"/>
  <c r="W241" i="7"/>
  <c r="AR241" i="7" s="1"/>
  <c r="P241" i="7"/>
  <c r="AK241" i="7" s="1"/>
  <c r="H241" i="7"/>
  <c r="AC241" i="7" s="1"/>
  <c r="J241" i="7"/>
  <c r="AE241" i="7" s="1"/>
  <c r="I241" i="7"/>
  <c r="AD241" i="7" s="1"/>
  <c r="V241" i="7"/>
  <c r="AQ241" i="7" s="1"/>
  <c r="U242" i="7"/>
  <c r="AP242" i="7" s="1"/>
  <c r="N242" i="7"/>
  <c r="AI242" i="7" s="1"/>
  <c r="W242" i="7"/>
  <c r="AR242" i="7" s="1"/>
  <c r="H242" i="7"/>
  <c r="AC242" i="7" s="1"/>
  <c r="P242" i="7"/>
  <c r="AK242" i="7" s="1"/>
  <c r="J242" i="7"/>
  <c r="AE242" i="7" s="1"/>
  <c r="O242" i="7"/>
  <c r="AJ242" i="7" s="1"/>
  <c r="I242" i="7"/>
  <c r="AD242" i="7" s="1"/>
  <c r="V242" i="7"/>
  <c r="AQ242" i="7" s="1"/>
  <c r="O243" i="7"/>
  <c r="AJ243" i="7" s="1"/>
  <c r="W243" i="7"/>
  <c r="AR243" i="7" s="1"/>
  <c r="N243" i="7"/>
  <c r="AI243" i="7" s="1"/>
  <c r="H243" i="7"/>
  <c r="AC243" i="7" s="1"/>
  <c r="P243" i="7"/>
  <c r="AK243" i="7" s="1"/>
  <c r="U243" i="7"/>
  <c r="AP243" i="7" s="1"/>
  <c r="V243" i="7"/>
  <c r="AQ243" i="7" s="1"/>
  <c r="I243" i="7"/>
  <c r="AD243" i="7" s="1"/>
  <c r="J243" i="7"/>
  <c r="AE243" i="7" s="1"/>
  <c r="W244" i="7"/>
  <c r="AR244" i="7" s="1"/>
  <c r="N244" i="7"/>
  <c r="AI244" i="7" s="1"/>
  <c r="P244" i="7"/>
  <c r="AK244" i="7" s="1"/>
  <c r="V244" i="7"/>
  <c r="AQ244" i="7" s="1"/>
  <c r="U244" i="7"/>
  <c r="AP244" i="7" s="1"/>
  <c r="J244" i="7"/>
  <c r="AE244" i="7" s="1"/>
  <c r="I244" i="7"/>
  <c r="AD244" i="7" s="1"/>
  <c r="O244" i="7"/>
  <c r="AJ244" i="7" s="1"/>
  <c r="H244" i="7"/>
  <c r="AC244" i="7" s="1"/>
  <c r="J245" i="7"/>
  <c r="AE245" i="7" s="1"/>
  <c r="U245" i="7"/>
  <c r="AP245" i="7" s="1"/>
  <c r="I245" i="7"/>
  <c r="AD245" i="7" s="1"/>
  <c r="V245" i="7"/>
  <c r="AQ245" i="7" s="1"/>
  <c r="N245" i="7"/>
  <c r="AI245" i="7" s="1"/>
  <c r="O245" i="7"/>
  <c r="AJ245" i="7" s="1"/>
  <c r="H245" i="7"/>
  <c r="AC245" i="7" s="1"/>
  <c r="P245" i="7"/>
  <c r="AK245" i="7" s="1"/>
  <c r="W245" i="7"/>
  <c r="AR245" i="7" s="1"/>
  <c r="J246" i="7"/>
  <c r="AE246" i="7" s="1"/>
  <c r="U246" i="7"/>
  <c r="AP246" i="7" s="1"/>
  <c r="V246" i="7"/>
  <c r="AQ246" i="7" s="1"/>
  <c r="H246" i="7"/>
  <c r="AC246" i="7" s="1"/>
  <c r="O246" i="7"/>
  <c r="AJ246" i="7" s="1"/>
  <c r="P246" i="7"/>
  <c r="AK246" i="7" s="1"/>
  <c r="N246" i="7"/>
  <c r="AI246" i="7" s="1"/>
  <c r="I246" i="7"/>
  <c r="AD246" i="7" s="1"/>
  <c r="W246" i="7"/>
  <c r="AR246" i="7" s="1"/>
  <c r="N247" i="7"/>
  <c r="AI247" i="7" s="1"/>
  <c r="J247" i="7"/>
  <c r="AE247" i="7" s="1"/>
  <c r="U247" i="7"/>
  <c r="AP247" i="7" s="1"/>
  <c r="V247" i="7"/>
  <c r="AQ247" i="7" s="1"/>
  <c r="H247" i="7"/>
  <c r="AC247" i="7" s="1"/>
  <c r="I247" i="7"/>
  <c r="AD247" i="7" s="1"/>
  <c r="O247" i="7"/>
  <c r="AJ247" i="7" s="1"/>
  <c r="P247" i="7"/>
  <c r="AK247" i="7" s="1"/>
  <c r="W247" i="7"/>
  <c r="AR247" i="7" s="1"/>
  <c r="J248" i="7"/>
  <c r="AE248" i="7" s="1"/>
  <c r="O248" i="7"/>
  <c r="AJ248" i="7" s="1"/>
  <c r="N248" i="7"/>
  <c r="AI248" i="7" s="1"/>
  <c r="P248" i="7"/>
  <c r="AK248" i="7" s="1"/>
  <c r="U248" i="7"/>
  <c r="AP248" i="7" s="1"/>
  <c r="V248" i="7"/>
  <c r="AQ248" i="7" s="1"/>
  <c r="I248" i="7"/>
  <c r="AD248" i="7" s="1"/>
  <c r="H248" i="7"/>
  <c r="AC248" i="7" s="1"/>
  <c r="W248" i="7"/>
  <c r="AR248" i="7" s="1"/>
  <c r="W249" i="7"/>
  <c r="AR249" i="7" s="1"/>
  <c r="V249" i="7"/>
  <c r="AQ249" i="7" s="1"/>
  <c r="U249" i="7"/>
  <c r="AP249" i="7" s="1"/>
  <c r="P249" i="7"/>
  <c r="AK249" i="7" s="1"/>
  <c r="O249" i="7"/>
  <c r="AJ249" i="7" s="1"/>
  <c r="I249" i="7"/>
  <c r="AD249" i="7" s="1"/>
  <c r="N249" i="7"/>
  <c r="AI249" i="7" s="1"/>
  <c r="J249" i="7"/>
  <c r="AE249" i="7" s="1"/>
  <c r="H249" i="7"/>
  <c r="AC249" i="7" s="1"/>
  <c r="V250" i="7"/>
  <c r="AQ250" i="7" s="1"/>
  <c r="I250" i="7"/>
  <c r="AD250" i="7" s="1"/>
  <c r="U250" i="7"/>
  <c r="AP250" i="7" s="1"/>
  <c r="P250" i="7"/>
  <c r="AK250" i="7" s="1"/>
  <c r="N250" i="7"/>
  <c r="AI250" i="7" s="1"/>
  <c r="J250" i="7"/>
  <c r="AE250" i="7" s="1"/>
  <c r="O250" i="7"/>
  <c r="AJ250" i="7" s="1"/>
  <c r="H250" i="7"/>
  <c r="AC250" i="7" s="1"/>
  <c r="W250" i="7"/>
  <c r="AR250" i="7" s="1"/>
  <c r="H251" i="7"/>
  <c r="AC251" i="7" s="1"/>
  <c r="V251" i="7"/>
  <c r="AQ251" i="7" s="1"/>
  <c r="J251" i="7"/>
  <c r="AE251" i="7" s="1"/>
  <c r="N251" i="7"/>
  <c r="AI251" i="7" s="1"/>
  <c r="I251" i="7"/>
  <c r="AD251" i="7" s="1"/>
  <c r="O251" i="7"/>
  <c r="AJ251" i="7" s="1"/>
  <c r="U251" i="7"/>
  <c r="AP251" i="7" s="1"/>
  <c r="P251" i="7"/>
  <c r="AK251" i="7" s="1"/>
  <c r="W251" i="7"/>
  <c r="AR251" i="7" s="1"/>
  <c r="N252" i="7"/>
  <c r="AI252" i="7" s="1"/>
  <c r="I252" i="7"/>
  <c r="AD252" i="7" s="1"/>
  <c r="U252" i="7"/>
  <c r="AP252" i="7" s="1"/>
  <c r="O252" i="7"/>
  <c r="AJ252" i="7" s="1"/>
  <c r="V252" i="7"/>
  <c r="AQ252" i="7" s="1"/>
  <c r="J252" i="7"/>
  <c r="AE252" i="7" s="1"/>
  <c r="P252" i="7"/>
  <c r="AK252" i="7" s="1"/>
  <c r="H252" i="7"/>
  <c r="AC252" i="7" s="1"/>
  <c r="W252" i="7"/>
  <c r="AR252" i="7" s="1"/>
  <c r="N253" i="7"/>
  <c r="AI253" i="7" s="1"/>
  <c r="H253" i="7"/>
  <c r="AC253" i="7" s="1"/>
  <c r="I253" i="7"/>
  <c r="AD253" i="7" s="1"/>
  <c r="U253" i="7"/>
  <c r="AP253" i="7" s="1"/>
  <c r="P253" i="7"/>
  <c r="AK253" i="7" s="1"/>
  <c r="O253" i="7"/>
  <c r="AJ253" i="7" s="1"/>
  <c r="J253" i="7"/>
  <c r="AE253" i="7" s="1"/>
  <c r="V253" i="7"/>
  <c r="AQ253" i="7" s="1"/>
  <c r="W253" i="7"/>
  <c r="AR253" i="7" s="1"/>
  <c r="B15" i="29" a="1"/>
  <c r="B15" i="29" s="1"/>
  <c r="C15" i="29" s="1"/>
  <c r="C20" i="29" s="1"/>
  <c r="C18" i="29"/>
  <c r="AL2" i="10" l="1"/>
  <c r="AA2" i="10"/>
  <c r="AL3" i="10"/>
  <c r="AB3" i="10"/>
  <c r="AA3" i="10"/>
  <c r="AV3" i="10" s="1"/>
  <c r="AL4" i="10"/>
  <c r="AA4" i="10"/>
  <c r="AL5" i="10"/>
  <c r="AA5" i="10"/>
  <c r="AL6" i="10"/>
  <c r="AA6" i="10"/>
  <c r="AL7" i="10"/>
  <c r="AB7" i="10"/>
  <c r="AA7" i="10"/>
  <c r="AV7" i="10" s="1"/>
  <c r="AL8" i="10"/>
  <c r="AA8" i="10"/>
  <c r="AL9" i="10"/>
  <c r="AA9" i="10"/>
  <c r="AL10" i="10"/>
  <c r="AB10" i="10"/>
  <c r="AA10" i="10"/>
  <c r="AV10" i="10" s="1"/>
  <c r="AL11" i="10"/>
  <c r="AA11" i="10"/>
  <c r="AL12" i="10"/>
  <c r="AA12" i="10"/>
  <c r="AL13" i="10"/>
  <c r="AB13" i="10"/>
  <c r="AA13" i="10"/>
  <c r="AV13" i="10" s="1"/>
  <c r="AL14" i="10"/>
  <c r="AA14" i="10"/>
  <c r="AL15" i="10"/>
  <c r="AA15" i="10"/>
  <c r="AL16" i="10"/>
  <c r="AA16" i="10"/>
  <c r="AL17" i="10"/>
  <c r="AA17" i="10"/>
  <c r="AL18" i="10"/>
  <c r="AB18" i="10"/>
  <c r="AA18" i="10"/>
  <c r="AV18" i="10" s="1"/>
  <c r="AL19" i="10"/>
  <c r="AA19" i="10"/>
  <c r="AL20" i="10"/>
  <c r="AA20" i="10"/>
  <c r="AL21" i="10"/>
  <c r="AA21" i="10"/>
  <c r="AL22" i="10"/>
  <c r="AB22" i="10"/>
  <c r="AA22" i="10"/>
  <c r="AV22" i="10" s="1"/>
  <c r="AL23" i="10"/>
  <c r="AA23" i="10"/>
  <c r="AL24" i="10"/>
  <c r="AA24" i="10"/>
  <c r="AL25" i="10"/>
  <c r="AA25" i="10"/>
  <c r="AL26" i="10"/>
  <c r="AB26" i="10"/>
  <c r="AA26" i="10"/>
  <c r="AV26" i="10" s="1"/>
  <c r="AL27" i="10"/>
  <c r="AA27" i="10"/>
  <c r="AL28" i="10"/>
  <c r="AA28" i="10"/>
  <c r="AL29" i="10"/>
  <c r="AB29" i="10"/>
  <c r="AA29" i="10"/>
  <c r="AV29" i="10" s="1"/>
  <c r="AL30" i="10"/>
  <c r="AA30" i="10"/>
  <c r="AL31" i="10"/>
  <c r="AA31" i="10"/>
  <c r="AL32" i="10"/>
  <c r="AB32" i="10"/>
  <c r="AA32" i="10"/>
  <c r="AV32" i="10" s="1"/>
  <c r="AL33" i="10"/>
  <c r="AA33" i="10"/>
  <c r="AL34" i="10"/>
  <c r="AB34" i="10"/>
  <c r="AA34" i="10"/>
  <c r="AV34" i="10" s="1"/>
  <c r="AL35" i="10"/>
  <c r="AA35" i="10"/>
  <c r="AL36" i="10"/>
  <c r="AA36" i="10"/>
  <c r="AL37" i="10"/>
  <c r="AB37" i="10"/>
  <c r="AA37" i="10"/>
  <c r="AV37" i="10" s="1"/>
  <c r="AL38" i="10"/>
  <c r="AA38" i="10"/>
  <c r="AL39" i="10"/>
  <c r="AB39" i="10"/>
  <c r="AA39" i="10"/>
  <c r="AV39" i="10" s="1"/>
  <c r="AL40" i="10"/>
  <c r="AB40" i="10"/>
  <c r="AA40" i="10"/>
  <c r="AV40" i="10" s="1"/>
  <c r="AL41" i="10"/>
  <c r="AA41" i="10"/>
  <c r="AL42" i="10"/>
  <c r="AA42" i="10"/>
  <c r="AL43" i="10"/>
  <c r="AA43" i="10"/>
  <c r="AL44" i="10"/>
  <c r="AB44" i="10"/>
  <c r="AA44" i="10"/>
  <c r="AV44" i="10" s="1"/>
  <c r="AL45" i="10"/>
  <c r="AB45" i="10"/>
  <c r="AA45" i="10"/>
  <c r="AV45" i="10" s="1"/>
  <c r="AL46" i="10"/>
  <c r="AA46" i="10"/>
  <c r="AL47" i="10"/>
  <c r="AB47" i="10"/>
  <c r="AA47" i="10"/>
  <c r="AV47" i="10" s="1"/>
  <c r="AL48" i="10"/>
  <c r="AA48" i="10"/>
  <c r="AL49" i="10"/>
  <c r="AA49" i="10"/>
  <c r="AL50" i="10"/>
  <c r="AA50" i="10"/>
  <c r="AL51" i="10"/>
  <c r="AB51" i="10"/>
  <c r="AA51" i="10"/>
  <c r="AV51" i="10" s="1"/>
  <c r="AL52" i="10"/>
  <c r="AA52" i="10"/>
  <c r="AL53" i="10"/>
  <c r="AA53" i="10"/>
  <c r="AL54" i="10"/>
  <c r="AB54" i="10"/>
  <c r="AA54" i="10"/>
  <c r="AV54" i="10" s="1"/>
  <c r="AL55" i="10"/>
  <c r="AA55" i="10"/>
  <c r="AL56" i="10"/>
  <c r="AB56" i="10"/>
  <c r="AA56" i="10"/>
  <c r="AV56" i="10" s="1"/>
  <c r="AL57" i="10"/>
  <c r="AA57" i="10"/>
  <c r="AL58" i="10"/>
  <c r="AA58" i="10"/>
  <c r="AL59" i="10"/>
  <c r="AB59" i="10"/>
  <c r="AA59" i="10"/>
  <c r="AV59" i="10" s="1"/>
  <c r="AL60" i="10"/>
  <c r="AA60" i="10"/>
  <c r="AL61" i="10"/>
  <c r="AA61" i="10"/>
  <c r="AL62" i="10"/>
  <c r="AA62" i="10"/>
  <c r="AL63" i="10"/>
  <c r="AA63" i="10"/>
  <c r="AL64" i="10"/>
  <c r="AA64" i="10"/>
  <c r="AL65" i="10"/>
  <c r="AA65" i="10"/>
  <c r="AL66" i="10"/>
  <c r="AA66" i="10"/>
  <c r="AL67" i="10"/>
  <c r="AA67" i="10"/>
  <c r="AL68" i="10"/>
  <c r="AA68" i="10"/>
  <c r="AL69" i="10"/>
  <c r="AA69" i="10"/>
  <c r="AL70" i="10"/>
  <c r="AA70" i="10"/>
  <c r="AL71" i="10"/>
  <c r="AB71" i="10"/>
  <c r="AA71" i="10"/>
  <c r="AV71" i="10" s="1"/>
  <c r="AL72" i="10"/>
  <c r="AA72" i="10"/>
  <c r="AL73" i="10"/>
  <c r="AA73" i="10"/>
  <c r="AL74" i="10"/>
  <c r="AA74" i="10"/>
  <c r="AL75" i="10"/>
  <c r="AA75" i="10"/>
  <c r="AL76" i="10"/>
  <c r="AB76" i="10"/>
  <c r="AA76" i="10"/>
  <c r="AV76" i="10" s="1"/>
  <c r="AL77" i="10"/>
  <c r="AA77" i="10"/>
  <c r="AL78" i="10"/>
  <c r="AA78" i="10"/>
  <c r="AL79" i="10"/>
  <c r="AB79" i="10"/>
  <c r="AA79" i="10"/>
  <c r="AV79" i="10" s="1"/>
  <c r="AL80" i="10"/>
  <c r="AA80" i="10"/>
  <c r="AL81" i="10"/>
  <c r="AA81" i="10"/>
  <c r="AL82" i="10"/>
  <c r="AA82" i="10"/>
  <c r="AL83" i="10"/>
  <c r="AA83" i="10"/>
  <c r="AL84" i="10"/>
  <c r="AA84" i="10"/>
  <c r="AL85" i="10"/>
  <c r="AA85" i="10"/>
  <c r="AL86" i="10"/>
  <c r="AA86" i="10"/>
  <c r="AL87" i="10"/>
  <c r="AB87" i="10"/>
  <c r="AA87" i="10"/>
  <c r="AV87" i="10" s="1"/>
  <c r="AL88" i="10"/>
  <c r="AA88" i="10"/>
  <c r="AL89" i="10"/>
  <c r="AA89" i="10"/>
  <c r="AL90" i="10"/>
  <c r="AA90" i="10"/>
  <c r="AL91" i="10"/>
  <c r="AA91" i="10"/>
  <c r="AL92" i="10"/>
  <c r="AA92" i="10"/>
  <c r="AL93" i="10"/>
  <c r="AB93" i="10"/>
  <c r="AA93" i="10"/>
  <c r="AV93" i="10" s="1"/>
  <c r="AL94" i="10"/>
  <c r="AA94" i="10"/>
  <c r="AL95" i="10"/>
  <c r="AA95" i="10"/>
  <c r="AL96" i="10"/>
  <c r="AB96" i="10"/>
  <c r="AA96" i="10"/>
  <c r="AV96" i="10" s="1"/>
  <c r="AL97" i="10"/>
  <c r="AA97" i="10"/>
  <c r="AL98" i="10"/>
  <c r="AA98" i="10"/>
  <c r="AL99" i="10"/>
  <c r="AB99" i="10"/>
  <c r="AA99" i="10"/>
  <c r="AV99" i="10" s="1"/>
  <c r="AL100" i="10"/>
  <c r="AA100" i="10"/>
  <c r="AL101" i="10"/>
  <c r="AB101" i="10"/>
  <c r="AA101" i="10"/>
  <c r="AV101" i="10" s="1"/>
  <c r="AL102" i="10"/>
  <c r="AA102" i="10"/>
  <c r="AL103" i="10"/>
  <c r="AA103" i="10"/>
  <c r="AL104" i="10"/>
  <c r="AB104" i="10"/>
  <c r="AA104" i="10"/>
  <c r="AV104" i="10" s="1"/>
  <c r="AL105" i="10"/>
  <c r="AA105" i="10"/>
  <c r="AL106" i="10"/>
  <c r="AA106" i="10"/>
  <c r="AL107" i="10"/>
  <c r="AA107" i="10"/>
  <c r="AL108" i="10"/>
  <c r="AB108" i="10"/>
  <c r="AA108" i="10"/>
  <c r="AV108" i="10" s="1"/>
  <c r="AL109" i="10"/>
  <c r="AA109" i="10"/>
  <c r="AL110" i="10"/>
  <c r="AB110" i="10"/>
  <c r="AA110" i="10"/>
  <c r="AV110" i="10" s="1"/>
  <c r="AL111" i="10"/>
  <c r="AA111" i="10"/>
  <c r="AL112" i="10"/>
  <c r="AB112" i="10"/>
  <c r="AA112" i="10"/>
  <c r="AV112" i="10" s="1"/>
  <c r="AL113" i="10"/>
  <c r="AA113" i="10"/>
  <c r="AL114" i="10"/>
  <c r="AB114" i="10"/>
  <c r="AA114" i="10"/>
  <c r="AV114" i="10" s="1"/>
  <c r="AL115" i="10"/>
  <c r="AA115" i="10"/>
  <c r="AL116" i="10"/>
  <c r="AA116" i="10"/>
  <c r="AL117" i="10"/>
  <c r="AB117" i="10"/>
  <c r="AA117" i="10"/>
  <c r="AV117" i="10" s="1"/>
  <c r="AL118" i="10"/>
  <c r="AA118" i="10"/>
  <c r="AL119" i="10"/>
  <c r="AA119" i="10"/>
  <c r="AL120" i="10"/>
  <c r="AA120" i="10"/>
  <c r="AL121" i="10"/>
  <c r="AB121" i="10"/>
  <c r="AA121" i="10"/>
  <c r="AV121" i="10" s="1"/>
  <c r="AL122" i="10"/>
  <c r="AA122" i="10"/>
  <c r="AL123" i="10"/>
  <c r="AB123" i="10"/>
  <c r="AA123" i="10"/>
  <c r="AV123" i="10" s="1"/>
  <c r="AL124" i="10"/>
  <c r="AA124" i="10"/>
  <c r="AL125" i="10"/>
  <c r="AB125" i="10"/>
  <c r="AA125" i="10"/>
  <c r="AV125" i="10" s="1"/>
  <c r="AL126" i="10"/>
  <c r="AA126" i="10"/>
  <c r="AL127" i="10"/>
  <c r="AA127" i="10"/>
  <c r="AL128" i="10"/>
  <c r="AB128" i="10"/>
  <c r="AA128" i="10"/>
  <c r="AV128" i="10" s="1"/>
  <c r="AL129" i="10"/>
  <c r="AA129" i="10"/>
  <c r="AL130" i="10"/>
  <c r="AA130" i="10"/>
  <c r="AL131" i="10"/>
  <c r="AA131" i="10"/>
  <c r="AL132" i="10"/>
  <c r="AA132" i="10"/>
  <c r="AL133" i="10"/>
  <c r="AA133" i="10"/>
  <c r="AL134" i="10"/>
  <c r="AB134" i="10"/>
  <c r="AA134" i="10"/>
  <c r="AV134" i="10" s="1"/>
  <c r="AL135" i="10"/>
  <c r="AA135" i="10"/>
  <c r="AL136" i="10"/>
  <c r="AB136" i="10"/>
  <c r="AA136" i="10"/>
  <c r="AV136" i="10" s="1"/>
  <c r="AL137" i="10"/>
  <c r="AA137" i="10"/>
  <c r="AL138" i="10"/>
  <c r="AA138" i="10"/>
  <c r="AL139" i="10"/>
  <c r="AA139" i="10"/>
  <c r="AL140" i="10"/>
  <c r="AA140" i="10"/>
  <c r="AL141" i="10"/>
  <c r="AA141" i="10"/>
  <c r="AL142" i="10"/>
  <c r="AA142" i="10"/>
  <c r="AL143" i="10"/>
  <c r="AA143" i="10"/>
  <c r="AL144" i="10"/>
  <c r="AB144" i="10"/>
  <c r="AA144" i="10"/>
  <c r="AV144" i="10" s="1"/>
  <c r="AL145" i="10"/>
  <c r="AA145" i="10"/>
  <c r="AL146" i="10"/>
  <c r="AA146" i="10"/>
  <c r="AL147" i="10"/>
  <c r="AA147" i="10"/>
  <c r="AL148" i="10"/>
  <c r="AB148" i="10"/>
  <c r="AA148" i="10"/>
  <c r="AV148" i="10" s="1"/>
  <c r="AL149" i="10"/>
  <c r="AA149" i="10"/>
  <c r="AL150" i="10"/>
  <c r="AA150" i="10"/>
  <c r="AL151" i="10"/>
  <c r="AB151" i="10"/>
  <c r="AA151" i="10"/>
  <c r="AV151" i="10" s="1"/>
  <c r="AL152" i="10"/>
  <c r="AB152" i="10"/>
  <c r="AA152" i="10"/>
  <c r="AV152" i="10" s="1"/>
  <c r="AL153" i="10"/>
  <c r="AA153" i="10"/>
  <c r="AL154" i="10"/>
  <c r="AB154" i="10"/>
  <c r="AA154" i="10"/>
  <c r="AV154" i="10" s="1"/>
  <c r="AL155" i="10"/>
  <c r="AB155" i="10"/>
  <c r="AA155" i="10"/>
  <c r="AV155" i="10" s="1"/>
  <c r="AL156" i="10"/>
  <c r="AA156" i="10"/>
  <c r="AL157" i="10"/>
  <c r="AA157" i="10"/>
  <c r="AL158" i="10"/>
  <c r="AA158" i="10"/>
  <c r="AL159" i="10"/>
  <c r="AB159" i="10"/>
  <c r="AA159" i="10"/>
  <c r="AV159" i="10" s="1"/>
  <c r="AL160" i="10"/>
  <c r="AB160" i="10"/>
  <c r="AA160" i="10"/>
  <c r="AV160" i="10" s="1"/>
  <c r="AL161" i="10"/>
  <c r="AA161" i="10"/>
  <c r="AL162" i="10"/>
  <c r="AA162" i="10"/>
  <c r="AL163" i="10"/>
  <c r="AA163" i="10"/>
  <c r="AL164" i="10"/>
  <c r="AA164" i="10"/>
  <c r="AL165" i="10"/>
  <c r="AB165" i="10"/>
  <c r="AA165" i="10"/>
  <c r="AV165" i="10" s="1"/>
  <c r="AL166" i="10"/>
  <c r="AA166" i="10"/>
  <c r="AL167" i="10"/>
  <c r="AA167" i="10"/>
  <c r="AL168" i="10"/>
  <c r="AA168" i="10"/>
  <c r="AL169" i="10"/>
  <c r="AA169" i="10"/>
  <c r="AL170" i="10"/>
  <c r="AA170" i="10"/>
  <c r="AL171" i="10"/>
  <c r="AA171" i="10"/>
  <c r="AV171" i="10" s="1"/>
  <c r="Z171" i="10" a="1"/>
  <c r="Z171" i="10" s="1"/>
  <c r="AL172" i="10"/>
  <c r="AA172" i="10"/>
  <c r="AL173" i="10"/>
  <c r="AA173" i="10"/>
  <c r="AL174" i="10"/>
  <c r="AA174" i="10"/>
  <c r="AL175" i="10"/>
  <c r="AA175" i="10"/>
  <c r="AL176" i="10"/>
  <c r="AA176" i="10"/>
  <c r="AL177" i="10"/>
  <c r="AA177" i="10"/>
  <c r="AL178" i="10"/>
  <c r="AA178" i="10"/>
  <c r="AV178" i="10" s="1"/>
  <c r="Z178" i="10" a="1"/>
  <c r="Z178" i="10" s="1"/>
  <c r="AL179" i="10"/>
  <c r="AA179" i="10"/>
  <c r="AL180" i="10"/>
  <c r="AA180" i="10"/>
  <c r="AL181" i="10"/>
  <c r="AA181" i="10"/>
  <c r="AL182" i="10"/>
  <c r="AA182" i="10"/>
  <c r="AL183" i="10"/>
  <c r="AA183" i="10"/>
  <c r="AV183" i="10" s="1"/>
  <c r="Z183" i="10" a="1"/>
  <c r="Z183" i="10" s="1"/>
  <c r="AL184" i="10"/>
  <c r="AB184" i="10"/>
  <c r="AA184" i="10"/>
  <c r="AV184" i="10" s="1"/>
  <c r="AL185" i="10"/>
  <c r="AA185" i="10"/>
  <c r="AL186" i="10"/>
  <c r="AA186" i="10"/>
  <c r="AL187" i="10"/>
  <c r="AA187" i="10"/>
  <c r="AL188" i="10"/>
  <c r="AA188" i="10"/>
  <c r="AL189" i="10"/>
  <c r="AA189" i="10"/>
  <c r="AV189" i="10" s="1"/>
  <c r="Z189" i="10" a="1"/>
  <c r="Z189" i="10" s="1"/>
  <c r="AL190" i="10"/>
  <c r="AA190" i="10"/>
  <c r="AL191" i="10"/>
  <c r="AA191" i="10"/>
  <c r="AL192" i="10"/>
  <c r="AA192" i="10"/>
  <c r="AL193" i="10"/>
  <c r="AB193" i="10"/>
  <c r="AA193" i="10"/>
  <c r="AV193" i="10" s="1"/>
  <c r="AL194" i="10"/>
  <c r="AA194" i="10"/>
  <c r="AL195" i="10"/>
  <c r="AA195" i="10"/>
  <c r="AL196" i="10"/>
  <c r="AA196" i="10"/>
  <c r="AV196" i="10" s="1"/>
  <c r="Z196" i="10" a="1"/>
  <c r="Z196" i="10" s="1"/>
  <c r="AL197" i="10"/>
  <c r="AA197" i="10"/>
  <c r="AL198" i="10"/>
  <c r="AA198" i="10"/>
  <c r="AL199" i="10"/>
  <c r="AA199" i="10"/>
  <c r="AL200" i="10"/>
  <c r="AA200" i="10"/>
  <c r="AL201" i="10"/>
  <c r="AA201" i="10"/>
  <c r="AL202" i="10"/>
  <c r="AA202" i="10"/>
  <c r="AL203" i="10"/>
  <c r="AA203" i="10"/>
  <c r="AL204" i="10"/>
  <c r="AA204" i="10"/>
  <c r="AL205" i="10"/>
  <c r="AA205" i="10"/>
  <c r="AL206" i="10"/>
  <c r="AB206" i="10"/>
  <c r="AA206" i="10"/>
  <c r="AV206" i="10" s="1"/>
  <c r="AL207" i="10"/>
  <c r="AA207" i="10"/>
  <c r="AV207" i="10" s="1"/>
  <c r="Z207" i="10" a="1"/>
  <c r="Z207" i="10" s="1"/>
  <c r="AL208" i="10"/>
  <c r="AA208" i="10"/>
  <c r="AL209" i="10"/>
  <c r="AA209" i="10"/>
  <c r="AL210" i="10"/>
  <c r="AA210" i="10"/>
  <c r="AL211" i="10"/>
  <c r="AA211" i="10"/>
  <c r="AL212" i="10"/>
  <c r="AA212" i="10"/>
  <c r="AL213" i="10"/>
  <c r="AA213" i="10"/>
  <c r="AV213" i="10" s="1"/>
  <c r="Z213" i="10" a="1"/>
  <c r="Z213" i="10" s="1"/>
  <c r="AL214" i="10"/>
  <c r="AB214" i="10"/>
  <c r="AA214" i="10"/>
  <c r="AV214" i="10" s="1"/>
  <c r="AL215" i="10"/>
  <c r="AB215" i="10"/>
  <c r="AA215" i="10"/>
  <c r="AV215" i="10" s="1"/>
  <c r="AL216" i="10"/>
  <c r="AA216" i="10"/>
  <c r="AL217" i="10"/>
  <c r="AA217" i="10"/>
  <c r="AL218" i="10"/>
  <c r="AA218" i="10"/>
  <c r="AL219" i="10"/>
  <c r="AA219" i="10"/>
  <c r="AL220" i="10"/>
  <c r="AA220" i="10"/>
  <c r="AL221" i="10"/>
  <c r="AB221" i="10"/>
  <c r="AA221" i="10"/>
  <c r="AV221" i="10" s="1"/>
  <c r="AL222" i="10"/>
  <c r="AA222" i="10"/>
  <c r="AL223" i="10"/>
  <c r="AA223" i="10"/>
  <c r="AL224" i="10"/>
  <c r="AB224" i="10"/>
  <c r="AA224" i="10"/>
  <c r="AV224" i="10" s="1"/>
  <c r="AL225" i="10"/>
  <c r="AA225" i="10"/>
  <c r="AL226" i="10"/>
  <c r="AA226" i="10"/>
  <c r="AL227" i="10"/>
  <c r="AA227" i="10"/>
  <c r="AL228" i="10"/>
  <c r="AB228" i="10"/>
  <c r="AA228" i="10"/>
  <c r="AV228" i="10" s="1"/>
  <c r="AL229" i="10"/>
  <c r="AA229" i="10"/>
  <c r="AL230" i="10"/>
  <c r="AB230" i="10"/>
  <c r="AA230" i="10"/>
  <c r="AV230" i="10" s="1"/>
  <c r="AL231" i="10"/>
  <c r="AA231" i="10"/>
  <c r="AV231" i="10" s="1"/>
  <c r="Z231" i="10" a="1"/>
  <c r="Z231" i="10" s="1"/>
  <c r="AL232" i="10"/>
  <c r="AA232" i="10"/>
  <c r="AL233" i="10"/>
  <c r="AA233" i="10"/>
  <c r="AL234" i="10"/>
  <c r="AA234" i="10"/>
  <c r="AL235" i="10"/>
  <c r="AA235" i="10"/>
  <c r="AL236" i="10"/>
  <c r="AA236" i="10"/>
  <c r="AL237" i="10"/>
  <c r="AA237" i="10"/>
  <c r="AV237" i="10" s="1"/>
  <c r="Z237" i="10" a="1"/>
  <c r="Z237" i="10" s="1"/>
  <c r="AL238" i="10"/>
  <c r="AA238" i="10"/>
  <c r="AL239" i="10"/>
  <c r="AA239" i="10"/>
  <c r="AL240" i="10"/>
  <c r="AA240" i="10"/>
  <c r="AL241" i="10"/>
  <c r="AA241" i="10"/>
  <c r="AL242" i="10"/>
  <c r="AA242" i="10"/>
  <c r="AL243" i="10"/>
  <c r="AA243" i="10"/>
  <c r="AL244" i="10"/>
  <c r="AA244" i="10"/>
  <c r="AL245" i="10"/>
  <c r="AA245" i="10"/>
  <c r="AL246" i="10"/>
  <c r="AA246" i="10"/>
  <c r="AL247" i="10"/>
  <c r="AA247" i="10"/>
  <c r="AL248" i="10"/>
  <c r="AA248" i="10"/>
  <c r="AL249" i="10"/>
  <c r="AA249" i="10"/>
  <c r="AL250" i="10"/>
  <c r="AA250" i="10"/>
  <c r="AL251" i="10"/>
  <c r="AA251" i="10"/>
  <c r="AL252" i="10"/>
  <c r="AA252" i="10"/>
  <c r="AL253" i="10"/>
  <c r="AA253" i="10"/>
  <c r="AL2" i="9"/>
  <c r="AA2" i="9"/>
  <c r="AL3" i="9"/>
  <c r="AA3" i="9"/>
  <c r="AL4" i="9"/>
  <c r="AA4" i="9"/>
  <c r="AL5" i="9"/>
  <c r="AA5" i="9"/>
  <c r="AL6" i="9"/>
  <c r="AA6" i="9"/>
  <c r="AL7" i="9"/>
  <c r="AA7" i="9"/>
  <c r="AL8" i="9"/>
  <c r="AA8" i="9"/>
  <c r="AL9" i="9"/>
  <c r="AA9" i="9"/>
  <c r="AL10" i="9"/>
  <c r="AA10" i="9"/>
  <c r="AL11" i="9"/>
  <c r="AA11" i="9"/>
  <c r="AL12" i="9"/>
  <c r="AA12" i="9"/>
  <c r="AL13" i="9"/>
  <c r="AA13" i="9"/>
  <c r="AL14" i="9"/>
  <c r="AA14" i="9"/>
  <c r="AL15" i="9"/>
  <c r="AA15" i="9"/>
  <c r="AL16" i="9"/>
  <c r="AA16" i="9"/>
  <c r="AL17" i="9"/>
  <c r="AA17" i="9"/>
  <c r="AL18" i="9"/>
  <c r="AA18" i="9"/>
  <c r="AL19" i="9"/>
  <c r="AA19" i="9"/>
  <c r="AL20" i="9"/>
  <c r="AA20" i="9"/>
  <c r="AL21" i="9"/>
  <c r="AA21" i="9"/>
  <c r="AL22" i="9"/>
  <c r="AA22" i="9"/>
  <c r="AL23" i="9"/>
  <c r="AA23" i="9"/>
  <c r="AL24" i="9"/>
  <c r="AA24" i="9"/>
  <c r="AL25" i="9"/>
  <c r="AA25" i="9"/>
  <c r="AL26" i="9"/>
  <c r="AA26" i="9"/>
  <c r="AL27" i="9"/>
  <c r="AA27" i="9"/>
  <c r="AL28" i="9"/>
  <c r="AA28" i="9"/>
  <c r="AL29" i="9"/>
  <c r="AA29" i="9"/>
  <c r="AL30" i="9"/>
  <c r="AA30" i="9"/>
  <c r="AL31" i="9"/>
  <c r="AA31" i="9"/>
  <c r="AL32" i="9"/>
  <c r="AA32" i="9"/>
  <c r="AL33" i="9"/>
  <c r="AA33" i="9"/>
  <c r="AL34" i="9"/>
  <c r="AA34" i="9"/>
  <c r="AL35" i="9"/>
  <c r="AA35" i="9"/>
  <c r="AL36" i="9"/>
  <c r="AA36" i="9"/>
  <c r="AL37" i="9"/>
  <c r="AA37" i="9"/>
  <c r="AL38" i="9"/>
  <c r="AA38" i="9"/>
  <c r="AL39" i="9"/>
  <c r="AA39" i="9"/>
  <c r="AL40" i="9"/>
  <c r="AA40" i="9"/>
  <c r="AL41" i="9"/>
  <c r="AA41" i="9"/>
  <c r="AL42" i="9"/>
  <c r="AA42" i="9"/>
  <c r="AL43" i="9"/>
  <c r="AA43" i="9"/>
  <c r="AL44" i="9"/>
  <c r="AA44" i="9"/>
  <c r="AL45" i="9"/>
  <c r="AA45" i="9"/>
  <c r="AL46" i="9"/>
  <c r="AA46" i="9"/>
  <c r="AL47" i="9"/>
  <c r="AA47" i="9"/>
  <c r="AL48" i="9"/>
  <c r="AA48" i="9"/>
  <c r="AL49" i="9"/>
  <c r="AA49" i="9"/>
  <c r="AL50" i="9"/>
  <c r="AA50" i="9"/>
  <c r="AL51" i="9"/>
  <c r="AA51" i="9"/>
  <c r="AL52" i="9"/>
  <c r="AA52" i="9"/>
  <c r="AL53" i="9"/>
  <c r="AA53" i="9"/>
  <c r="AL54" i="9"/>
  <c r="AA54" i="9"/>
  <c r="AL55" i="9"/>
  <c r="AA55" i="9"/>
  <c r="AL56" i="9"/>
  <c r="AA56" i="9"/>
  <c r="AL57" i="9"/>
  <c r="AA57" i="9"/>
  <c r="AL58" i="9"/>
  <c r="AA58" i="9"/>
  <c r="AL59" i="9"/>
  <c r="AA59" i="9"/>
  <c r="AL60" i="9"/>
  <c r="AA60" i="9"/>
  <c r="AL61" i="9"/>
  <c r="AA61" i="9"/>
  <c r="AL62" i="9"/>
  <c r="AA62" i="9"/>
  <c r="AL63" i="9"/>
  <c r="AA63" i="9"/>
  <c r="AL64" i="9"/>
  <c r="AA64" i="9"/>
  <c r="AL65" i="9"/>
  <c r="AA65" i="9"/>
  <c r="AL66" i="9"/>
  <c r="AA66" i="9"/>
  <c r="AL67" i="9"/>
  <c r="AA67" i="9"/>
  <c r="AL68" i="9"/>
  <c r="AA68" i="9"/>
  <c r="AL69" i="9"/>
  <c r="AA69" i="9"/>
  <c r="AL70" i="9"/>
  <c r="AA70" i="9"/>
  <c r="AL71" i="9"/>
  <c r="AA71" i="9"/>
  <c r="AL72" i="9"/>
  <c r="AA72" i="9"/>
  <c r="AL73" i="9"/>
  <c r="AA73" i="9"/>
  <c r="AL74" i="9"/>
  <c r="AA74" i="9"/>
  <c r="AL75" i="9"/>
  <c r="AA75" i="9"/>
  <c r="AL76" i="9"/>
  <c r="AA76" i="9"/>
  <c r="AL77" i="9"/>
  <c r="AA77" i="9"/>
  <c r="AL78" i="9"/>
  <c r="AA78" i="9"/>
  <c r="AL79" i="9"/>
  <c r="AA79" i="9"/>
  <c r="AL80" i="9"/>
  <c r="AA80" i="9"/>
  <c r="AL81" i="9"/>
  <c r="AA81" i="9"/>
  <c r="AL82" i="9"/>
  <c r="AA82" i="9"/>
  <c r="AL83" i="9"/>
  <c r="AA83" i="9"/>
  <c r="AL84" i="9"/>
  <c r="AA84" i="9"/>
  <c r="AL85" i="9"/>
  <c r="AA85" i="9"/>
  <c r="AL86" i="9"/>
  <c r="AB86" i="9"/>
  <c r="AW86" i="9" s="1"/>
  <c r="AA86" i="9"/>
  <c r="AV86" i="9" s="1"/>
  <c r="AL87" i="9"/>
  <c r="AA87" i="9"/>
  <c r="AL88" i="9"/>
  <c r="AB88" i="9"/>
  <c r="AW88" i="9" s="1"/>
  <c r="AA88" i="9"/>
  <c r="AV88" i="9" s="1"/>
  <c r="AL89" i="9"/>
  <c r="AA89" i="9"/>
  <c r="AL90" i="9"/>
  <c r="AA90" i="9"/>
  <c r="AL91" i="9"/>
  <c r="AB91" i="9"/>
  <c r="AW91" i="9" s="1"/>
  <c r="AA91" i="9"/>
  <c r="AV91" i="9" s="1"/>
  <c r="AL92" i="9"/>
  <c r="AB92" i="9"/>
  <c r="AW92" i="9" s="1"/>
  <c r="AA92" i="9"/>
  <c r="AV92" i="9" s="1"/>
  <c r="AL93" i="9"/>
  <c r="AA93" i="9"/>
  <c r="AL94" i="9"/>
  <c r="AB94" i="9"/>
  <c r="AW94" i="9" s="1"/>
  <c r="AA94" i="9"/>
  <c r="AV94" i="9" s="1"/>
  <c r="AL95" i="9"/>
  <c r="AA95" i="9"/>
  <c r="AL96" i="9"/>
  <c r="AA96" i="9"/>
  <c r="AL97" i="9"/>
  <c r="AA97" i="9"/>
  <c r="AL98" i="9"/>
  <c r="AB98" i="9"/>
  <c r="AW98" i="9" s="1"/>
  <c r="AA98" i="9"/>
  <c r="AV98" i="9" s="1"/>
  <c r="AL99" i="9"/>
  <c r="AA99" i="9"/>
  <c r="AL100" i="9"/>
  <c r="AA100" i="9"/>
  <c r="AL101" i="9"/>
  <c r="AA101" i="9"/>
  <c r="AL102" i="9"/>
  <c r="AA102" i="9"/>
  <c r="AL103" i="9"/>
  <c r="AB103" i="9"/>
  <c r="AW103" i="9" s="1"/>
  <c r="AA103" i="9"/>
  <c r="AV103" i="9" s="1"/>
  <c r="AL104" i="9"/>
  <c r="AA104" i="9"/>
  <c r="AL105" i="9"/>
  <c r="AB105" i="9"/>
  <c r="AW105" i="9" s="1"/>
  <c r="AA105" i="9"/>
  <c r="AV105" i="9" s="1"/>
  <c r="AL106" i="9"/>
  <c r="AA106" i="9"/>
  <c r="AL107" i="9"/>
  <c r="AA107" i="9"/>
  <c r="AL108" i="9"/>
  <c r="AA108" i="9"/>
  <c r="AL109" i="9"/>
  <c r="AB109" i="9"/>
  <c r="AW109" i="9" s="1"/>
  <c r="AA109" i="9"/>
  <c r="AV109" i="9" s="1"/>
  <c r="AL110" i="9"/>
  <c r="AA110" i="9"/>
  <c r="AL111" i="9"/>
  <c r="AB111" i="9"/>
  <c r="AW111" i="9" s="1"/>
  <c r="AA111" i="9"/>
  <c r="AV111" i="9" s="1"/>
  <c r="AL112" i="9"/>
  <c r="AA112" i="9"/>
  <c r="AL113" i="9"/>
  <c r="AA113" i="9"/>
  <c r="AL114" i="9"/>
  <c r="AA114" i="9"/>
  <c r="AL115" i="9"/>
  <c r="AA115" i="9"/>
  <c r="AL116" i="9"/>
  <c r="AA116" i="9"/>
  <c r="AL117" i="9"/>
  <c r="AA117" i="9"/>
  <c r="AL118" i="9"/>
  <c r="AB118" i="9"/>
  <c r="AW118" i="9" s="1"/>
  <c r="AA118" i="9"/>
  <c r="AV118" i="9" s="1"/>
  <c r="AL119" i="9"/>
  <c r="AA119" i="9"/>
  <c r="AL120" i="9"/>
  <c r="AA120" i="9"/>
  <c r="AL121" i="9"/>
  <c r="AA121" i="9"/>
  <c r="AL122" i="9"/>
  <c r="AB122" i="9"/>
  <c r="AW122" i="9" s="1"/>
  <c r="AA122" i="9"/>
  <c r="AV122" i="9" s="1"/>
  <c r="AL123" i="9"/>
  <c r="AA123" i="9"/>
  <c r="AL124" i="9"/>
  <c r="AA124" i="9"/>
  <c r="AL125" i="9"/>
  <c r="AA125" i="9"/>
  <c r="AL126" i="9"/>
  <c r="AA126" i="9"/>
  <c r="AL127" i="9"/>
  <c r="AA127" i="9"/>
  <c r="AL128" i="9"/>
  <c r="AA128" i="9"/>
  <c r="AL129" i="9"/>
  <c r="AB129" i="9"/>
  <c r="AW129" i="9" s="1"/>
  <c r="AA129" i="9"/>
  <c r="AV129" i="9" s="1"/>
  <c r="AL130" i="9"/>
  <c r="AA130" i="9"/>
  <c r="AL131" i="9"/>
  <c r="AA131" i="9"/>
  <c r="AL132" i="9"/>
  <c r="AB132" i="9"/>
  <c r="AW132" i="9" s="1"/>
  <c r="AA132" i="9"/>
  <c r="AV132" i="9" s="1"/>
  <c r="AL133" i="9"/>
  <c r="AB133" i="9"/>
  <c r="AW133" i="9" s="1"/>
  <c r="AA133" i="9"/>
  <c r="AV133" i="9" s="1"/>
  <c r="AL134" i="9"/>
  <c r="AB134" i="9"/>
  <c r="AW134" i="9" s="1"/>
  <c r="AA134" i="9"/>
  <c r="AV134" i="9" s="1"/>
  <c r="AL135" i="9"/>
  <c r="AB135" i="9"/>
  <c r="AW135" i="9" s="1"/>
  <c r="AA135" i="9"/>
  <c r="AV135" i="9" s="1"/>
  <c r="AL136" i="9"/>
  <c r="AA136" i="9"/>
  <c r="AL137" i="9"/>
  <c r="AA137" i="9"/>
  <c r="AL138" i="9"/>
  <c r="AA138" i="9"/>
  <c r="AL139" i="9"/>
  <c r="AA139" i="9"/>
  <c r="AL140" i="9"/>
  <c r="AA140" i="9"/>
  <c r="AL141" i="9"/>
  <c r="AB141" i="9"/>
  <c r="AW141" i="9" s="1"/>
  <c r="AA141" i="9"/>
  <c r="AV141" i="9" s="1"/>
  <c r="AL142" i="9"/>
  <c r="AB142" i="9"/>
  <c r="AW142" i="9" s="1"/>
  <c r="AA142" i="9"/>
  <c r="AV142" i="9" s="1"/>
  <c r="AL143" i="9"/>
  <c r="AB143" i="9"/>
  <c r="AW143" i="9" s="1"/>
  <c r="AA143" i="9"/>
  <c r="AV143" i="9" s="1"/>
  <c r="AL144" i="9"/>
  <c r="AA144" i="9"/>
  <c r="AL145" i="9"/>
  <c r="AA145" i="9"/>
  <c r="AL146" i="9"/>
  <c r="AB146" i="9"/>
  <c r="AW146" i="9" s="1"/>
  <c r="AA146" i="9"/>
  <c r="AV146" i="9" s="1"/>
  <c r="AL147" i="9"/>
  <c r="AA147" i="9"/>
  <c r="AL148" i="9"/>
  <c r="AA148" i="9"/>
  <c r="AL149" i="9"/>
  <c r="AB149" i="9"/>
  <c r="AW149" i="9" s="1"/>
  <c r="AA149" i="9"/>
  <c r="AV149" i="9" s="1"/>
  <c r="AL150" i="9"/>
  <c r="AB150" i="9"/>
  <c r="AW150" i="9" s="1"/>
  <c r="AA150" i="9"/>
  <c r="AV150" i="9" s="1"/>
  <c r="AL151" i="9"/>
  <c r="AA151" i="9"/>
  <c r="AL152" i="9"/>
  <c r="AA152" i="9"/>
  <c r="AL153" i="9"/>
  <c r="AB153" i="9"/>
  <c r="AW153" i="9" s="1"/>
  <c r="AA153" i="9"/>
  <c r="AV153" i="9" s="1"/>
  <c r="AL154" i="9"/>
  <c r="AA154" i="9"/>
  <c r="AL155" i="9"/>
  <c r="AA155" i="9"/>
  <c r="AL156" i="9"/>
  <c r="AA156" i="9"/>
  <c r="AL157" i="9"/>
  <c r="AB157" i="9"/>
  <c r="AW157" i="9" s="1"/>
  <c r="AA157" i="9"/>
  <c r="AV157" i="9" s="1"/>
  <c r="AL158" i="9"/>
  <c r="AB158" i="9"/>
  <c r="AW158" i="9" s="1"/>
  <c r="AA158" i="9"/>
  <c r="AV158" i="9" s="1"/>
  <c r="AL159" i="9"/>
  <c r="AA159" i="9"/>
  <c r="AL160" i="9"/>
  <c r="AA160" i="9"/>
  <c r="AL161" i="9"/>
  <c r="AA161" i="9"/>
  <c r="AL162" i="9"/>
  <c r="AA162" i="9"/>
  <c r="AL163" i="9"/>
  <c r="AA163" i="9"/>
  <c r="AL164" i="9"/>
  <c r="AB164" i="9"/>
  <c r="AW164" i="9" s="1"/>
  <c r="AA164" i="9"/>
  <c r="AV164" i="9" s="1"/>
  <c r="AL165" i="9"/>
  <c r="AA165" i="9"/>
  <c r="AL166" i="9"/>
  <c r="AA166" i="9"/>
  <c r="AL167" i="9"/>
  <c r="AA167" i="9"/>
  <c r="AL168" i="9"/>
  <c r="AA168" i="9"/>
  <c r="AL169" i="9"/>
  <c r="AA169" i="9"/>
  <c r="AL170" i="9"/>
  <c r="AA170" i="9"/>
  <c r="AL171" i="9"/>
  <c r="Z171" i="9" a="1"/>
  <c r="Z171" i="9" s="1"/>
  <c r="AL172" i="9"/>
  <c r="AA172" i="9"/>
  <c r="AL173" i="9"/>
  <c r="AB173" i="9"/>
  <c r="AW173" i="9" s="1"/>
  <c r="AA173" i="9"/>
  <c r="AV173" i="9" s="1"/>
  <c r="AL174" i="9"/>
  <c r="AA174" i="9"/>
  <c r="AL175" i="9"/>
  <c r="AA175" i="9"/>
  <c r="AL176" i="9"/>
  <c r="AB176" i="9"/>
  <c r="AW176" i="9" s="1"/>
  <c r="AA176" i="9"/>
  <c r="AV176" i="9" s="1"/>
  <c r="AL177" i="9"/>
  <c r="AA177" i="9"/>
  <c r="AL178" i="9"/>
  <c r="Z178" i="9" a="1"/>
  <c r="Z178" i="9" s="1"/>
  <c r="AL179" i="9"/>
  <c r="AB179" i="9"/>
  <c r="AW179" i="9" s="1"/>
  <c r="AA179" i="9"/>
  <c r="AV179" i="9" s="1"/>
  <c r="AL180" i="9"/>
  <c r="AA180" i="9"/>
  <c r="AL181" i="9"/>
  <c r="AA181" i="9"/>
  <c r="AL182" i="9"/>
  <c r="AB182" i="9"/>
  <c r="AW182" i="9" s="1"/>
  <c r="AA182" i="9"/>
  <c r="AV182" i="9" s="1"/>
  <c r="AL183" i="9"/>
  <c r="Z183" i="9" a="1"/>
  <c r="Z183" i="9" s="1"/>
  <c r="AL184" i="9"/>
  <c r="AA184" i="9"/>
  <c r="AL185" i="9"/>
  <c r="AB185" i="9"/>
  <c r="AW185" i="9" s="1"/>
  <c r="AA185" i="9"/>
  <c r="AV185" i="9" s="1"/>
  <c r="AL186" i="9"/>
  <c r="AA186" i="9"/>
  <c r="AL187" i="9"/>
  <c r="AA187" i="9"/>
  <c r="AL188" i="9"/>
  <c r="AB188" i="9"/>
  <c r="AW188" i="9" s="1"/>
  <c r="AA188" i="9"/>
  <c r="AV188" i="9" s="1"/>
  <c r="AL189" i="9"/>
  <c r="Z189" i="9" a="1"/>
  <c r="Z189" i="9" s="1"/>
  <c r="AL190" i="9"/>
  <c r="AA190" i="9"/>
  <c r="AL191" i="9"/>
  <c r="AB191" i="9"/>
  <c r="AW191" i="9" s="1"/>
  <c r="AA191" i="9"/>
  <c r="AV191" i="9" s="1"/>
  <c r="AL192" i="9"/>
  <c r="AA192" i="9"/>
  <c r="AL193" i="9"/>
  <c r="AA193" i="9"/>
  <c r="AL194" i="9"/>
  <c r="AB194" i="9"/>
  <c r="AW194" i="9" s="1"/>
  <c r="AA194" i="9"/>
  <c r="AV194" i="9" s="1"/>
  <c r="AL195" i="9"/>
  <c r="AA195" i="9"/>
  <c r="AL196" i="9"/>
  <c r="Z196" i="9" a="1"/>
  <c r="Z196" i="9" s="1"/>
  <c r="AL197" i="9"/>
  <c r="AB197" i="9"/>
  <c r="AW197" i="9" s="1"/>
  <c r="AA197" i="9"/>
  <c r="AV197" i="9" s="1"/>
  <c r="AL198" i="9"/>
  <c r="AA198" i="9"/>
  <c r="AL199" i="9"/>
  <c r="AA199" i="9"/>
  <c r="AL200" i="9"/>
  <c r="AB200" i="9"/>
  <c r="AW200" i="9" s="1"/>
  <c r="AA200" i="9"/>
  <c r="AV200" i="9" s="1"/>
  <c r="AL201" i="9"/>
  <c r="AA201" i="9"/>
  <c r="AL202" i="9"/>
  <c r="AB202" i="9"/>
  <c r="AW202" i="9" s="1"/>
  <c r="AA202" i="9"/>
  <c r="AV202" i="9" s="1"/>
  <c r="AL203" i="9"/>
  <c r="AB203" i="9"/>
  <c r="AW203" i="9" s="1"/>
  <c r="AA203" i="9"/>
  <c r="AV203" i="9" s="1"/>
  <c r="AL204" i="9"/>
  <c r="AA204" i="9"/>
  <c r="AL205" i="9"/>
  <c r="AA205" i="9"/>
  <c r="AL206" i="9"/>
  <c r="AA206" i="9"/>
  <c r="AL207" i="9"/>
  <c r="Z207" i="9" a="1"/>
  <c r="Z207" i="9" s="1"/>
  <c r="AL208" i="9"/>
  <c r="AB208" i="9"/>
  <c r="AW208" i="9" s="1"/>
  <c r="AA208" i="9"/>
  <c r="AV208" i="9" s="1"/>
  <c r="AL209" i="9"/>
  <c r="AB209" i="9"/>
  <c r="AW209" i="9" s="1"/>
  <c r="AA209" i="9"/>
  <c r="AV209" i="9" s="1"/>
  <c r="AL210" i="9"/>
  <c r="AA210" i="9"/>
  <c r="AL211" i="9"/>
  <c r="AA211" i="9"/>
  <c r="AL212" i="9"/>
  <c r="AA212" i="9"/>
  <c r="AL213" i="9"/>
  <c r="Z213" i="9" a="1"/>
  <c r="Z213" i="9" s="1"/>
  <c r="AL214" i="9"/>
  <c r="AA214" i="9"/>
  <c r="AL215" i="9"/>
  <c r="AB215" i="9"/>
  <c r="AW215" i="9" s="1"/>
  <c r="AA215" i="9"/>
  <c r="AV215" i="9" s="1"/>
  <c r="AL216" i="9"/>
  <c r="AA216" i="9"/>
  <c r="AL217" i="9"/>
  <c r="AA217" i="9"/>
  <c r="AL218" i="9"/>
  <c r="AB218" i="9"/>
  <c r="AW218" i="9" s="1"/>
  <c r="AA218" i="9"/>
  <c r="AV218" i="9" s="1"/>
  <c r="AL219" i="9"/>
  <c r="AB219" i="9"/>
  <c r="AW219" i="9" s="1"/>
  <c r="AA219" i="9"/>
  <c r="AV219" i="9" s="1"/>
  <c r="AL220" i="9"/>
  <c r="AA220" i="9"/>
  <c r="AL221" i="9"/>
  <c r="AB221" i="9"/>
  <c r="AW221" i="9" s="1"/>
  <c r="AA221" i="9"/>
  <c r="AV221" i="9" s="1"/>
  <c r="AL222" i="9"/>
  <c r="AA222" i="9"/>
  <c r="AL223" i="9"/>
  <c r="AA223" i="9"/>
  <c r="AL224" i="9"/>
  <c r="AA224" i="9"/>
  <c r="AL225" i="9"/>
  <c r="AB225" i="9"/>
  <c r="AW225" i="9" s="1"/>
  <c r="AA225" i="9"/>
  <c r="AV225" i="9" s="1"/>
  <c r="AL226" i="9"/>
  <c r="AB226" i="9"/>
  <c r="AW226" i="9" s="1"/>
  <c r="AA226" i="9"/>
  <c r="AV226" i="9" s="1"/>
  <c r="AL227" i="9"/>
  <c r="AA227" i="9"/>
  <c r="AL228" i="9"/>
  <c r="AB228" i="9"/>
  <c r="AW228" i="9" s="1"/>
  <c r="AA228" i="9"/>
  <c r="AV228" i="9" s="1"/>
  <c r="AL229" i="9"/>
  <c r="AA229" i="9"/>
  <c r="AL230" i="9"/>
  <c r="AA230" i="9"/>
  <c r="AL231" i="9"/>
  <c r="Z231" i="9" a="1"/>
  <c r="Z231" i="9" s="1"/>
  <c r="AL232" i="9"/>
  <c r="AB232" i="9"/>
  <c r="AW232" i="9" s="1"/>
  <c r="AA232" i="9"/>
  <c r="AV232" i="9" s="1"/>
  <c r="AL233" i="9"/>
  <c r="AA233" i="9"/>
  <c r="AL234" i="9"/>
  <c r="AA234" i="9"/>
  <c r="AL235" i="9"/>
  <c r="AB235" i="9"/>
  <c r="AW235" i="9" s="1"/>
  <c r="AA235" i="9"/>
  <c r="AV235" i="9" s="1"/>
  <c r="AL236" i="9"/>
  <c r="AB236" i="9"/>
  <c r="AW236" i="9" s="1"/>
  <c r="AA236" i="9"/>
  <c r="AV236" i="9" s="1"/>
  <c r="AL237" i="9"/>
  <c r="Z237" i="9" a="1"/>
  <c r="Z237" i="9" s="1"/>
  <c r="AL238" i="9"/>
  <c r="AA238" i="9"/>
  <c r="AL239" i="9"/>
  <c r="AB239" i="9"/>
  <c r="AW239" i="9" s="1"/>
  <c r="AA239" i="9"/>
  <c r="AV239" i="9" s="1"/>
  <c r="AL240" i="9"/>
  <c r="AA240" i="9"/>
  <c r="AL241" i="9"/>
  <c r="AA241" i="9"/>
  <c r="AL242" i="9"/>
  <c r="AA242" i="9"/>
  <c r="AL243" i="9"/>
  <c r="AB243" i="9"/>
  <c r="AW243" i="9" s="1"/>
  <c r="AA243" i="9"/>
  <c r="AV243" i="9" s="1"/>
  <c r="AL244" i="9"/>
  <c r="AB244" i="9"/>
  <c r="AW244" i="9" s="1"/>
  <c r="AA244" i="9"/>
  <c r="AV244" i="9" s="1"/>
  <c r="AL245" i="9"/>
  <c r="AA245" i="9"/>
  <c r="AL246" i="9"/>
  <c r="AA246" i="9"/>
  <c r="AL247" i="9"/>
  <c r="AB247" i="9"/>
  <c r="AW247" i="9" s="1"/>
  <c r="AA247" i="9"/>
  <c r="AV247" i="9" s="1"/>
  <c r="AL248" i="9"/>
  <c r="AB248" i="9"/>
  <c r="AW248" i="9" s="1"/>
  <c r="AA248" i="9"/>
  <c r="AV248" i="9" s="1"/>
  <c r="AL249" i="9"/>
  <c r="AB249" i="9"/>
  <c r="AW249" i="9" s="1"/>
  <c r="AA249" i="9"/>
  <c r="AV249" i="9" s="1"/>
  <c r="AL250" i="9"/>
  <c r="AB250" i="9"/>
  <c r="AW250" i="9" s="1"/>
  <c r="AA250" i="9"/>
  <c r="AV250" i="9" s="1"/>
  <c r="AL251" i="9"/>
  <c r="AA251" i="9"/>
  <c r="AL252" i="9"/>
  <c r="AA252" i="9"/>
  <c r="AL253" i="9"/>
  <c r="AB253" i="9"/>
  <c r="AW253" i="9" s="1"/>
  <c r="AA253" i="9"/>
  <c r="AV253" i="9" s="1"/>
  <c r="AL219" i="7"/>
  <c r="AA219" i="7"/>
  <c r="AL220" i="7"/>
  <c r="AA220" i="7"/>
  <c r="AL221" i="7"/>
  <c r="AA221" i="7"/>
  <c r="AA222" i="7"/>
  <c r="AV222" i="7" s="1"/>
  <c r="AL222" i="7"/>
  <c r="AL223" i="7"/>
  <c r="AA223" i="7"/>
  <c r="AL224" i="7"/>
  <c r="AA224" i="7"/>
  <c r="AL225" i="7"/>
  <c r="AA225" i="7"/>
  <c r="AB225" i="7" s="1"/>
  <c r="AA226" i="7"/>
  <c r="AV226" i="7" s="1"/>
  <c r="AB226" i="7"/>
  <c r="AL226" i="7"/>
  <c r="AA227" i="7"/>
  <c r="AL227" i="7"/>
  <c r="AA228" i="7"/>
  <c r="AL228" i="7"/>
  <c r="AA229" i="7"/>
  <c r="AL229" i="7"/>
  <c r="AA230" i="7"/>
  <c r="AB230" i="7" s="1"/>
  <c r="AL230" i="7"/>
  <c r="Z231" i="7" a="1"/>
  <c r="Z231" i="7" s="1"/>
  <c r="AL231" i="7"/>
  <c r="AA232" i="7"/>
  <c r="AL232" i="7"/>
  <c r="AA233" i="7"/>
  <c r="AL233" i="7"/>
  <c r="AA234" i="7"/>
  <c r="AV234" i="7" s="1"/>
  <c r="AL234" i="7"/>
  <c r="AA235" i="7"/>
  <c r="AL235" i="7"/>
  <c r="AA236" i="7"/>
  <c r="AL236" i="7"/>
  <c r="Z237" i="7" a="1"/>
  <c r="Z237" i="7" s="1"/>
  <c r="AA237" i="7" s="1"/>
  <c r="AL237" i="7"/>
  <c r="AA238" i="7"/>
  <c r="AV238" i="7" s="1"/>
  <c r="AL238" i="7"/>
  <c r="AL239" i="7"/>
  <c r="AA239" i="7"/>
  <c r="AL240" i="7"/>
  <c r="AA240" i="7"/>
  <c r="AV240" i="7" s="1"/>
  <c r="AL241" i="7"/>
  <c r="AA241" i="7"/>
  <c r="AA242" i="7"/>
  <c r="AB242" i="7" s="1"/>
  <c r="AL242" i="7"/>
  <c r="AA243" i="7"/>
  <c r="AL243" i="7"/>
  <c r="AA244" i="7"/>
  <c r="AL244" i="7"/>
  <c r="AA245" i="7"/>
  <c r="AV245" i="7" s="1"/>
  <c r="AL245" i="7"/>
  <c r="AA246" i="7"/>
  <c r="AL246" i="7"/>
  <c r="AA247" i="7"/>
  <c r="AL247" i="7"/>
  <c r="AA248" i="7"/>
  <c r="AV248" i="7" s="1"/>
  <c r="AL248" i="7"/>
  <c r="AA249" i="7"/>
  <c r="AL249" i="7"/>
  <c r="AA250" i="7"/>
  <c r="AB250" i="7" s="1"/>
  <c r="AL250" i="7"/>
  <c r="AA251" i="7"/>
  <c r="AL251" i="7"/>
  <c r="AA252" i="7"/>
  <c r="AL252" i="7"/>
  <c r="AL253" i="7"/>
  <c r="AA253" i="7"/>
  <c r="AL2" i="7"/>
  <c r="AA2" i="7"/>
  <c r="AL3" i="7"/>
  <c r="AA3" i="7"/>
  <c r="AL4" i="7"/>
  <c r="AA4" i="7"/>
  <c r="AL5" i="7"/>
  <c r="AA5" i="7"/>
  <c r="AL6" i="7"/>
  <c r="AA6" i="7"/>
  <c r="AL7" i="7"/>
  <c r="AA7" i="7"/>
  <c r="AL8" i="7"/>
  <c r="AA8" i="7"/>
  <c r="AL9" i="7"/>
  <c r="AA9" i="7"/>
  <c r="AL10" i="7"/>
  <c r="AA10" i="7"/>
  <c r="AL11" i="7"/>
  <c r="AA11" i="7"/>
  <c r="AL12" i="7"/>
  <c r="AA12" i="7"/>
  <c r="AL13" i="7"/>
  <c r="AA13" i="7"/>
  <c r="AL14" i="7"/>
  <c r="AA14" i="7"/>
  <c r="AL15" i="7"/>
  <c r="AA15" i="7"/>
  <c r="AL16" i="7"/>
  <c r="AA16" i="7"/>
  <c r="AL17" i="7"/>
  <c r="AA17" i="7"/>
  <c r="AL18" i="7"/>
  <c r="AA18" i="7"/>
  <c r="AL19" i="7"/>
  <c r="AA19" i="7"/>
  <c r="AL20" i="7"/>
  <c r="AA20" i="7"/>
  <c r="AL21" i="7"/>
  <c r="AA21" i="7"/>
  <c r="AL22" i="7"/>
  <c r="AA22" i="7"/>
  <c r="AL23" i="7"/>
  <c r="AA23" i="7"/>
  <c r="AL24" i="7"/>
  <c r="AA24" i="7"/>
  <c r="AL25" i="7"/>
  <c r="AA25" i="7"/>
  <c r="AL26" i="7"/>
  <c r="AA26" i="7"/>
  <c r="AL27" i="7"/>
  <c r="AA27" i="7"/>
  <c r="AL28" i="7"/>
  <c r="AA28" i="7"/>
  <c r="AL29" i="7"/>
  <c r="AA29" i="7"/>
  <c r="AL30" i="7"/>
  <c r="AA30" i="7"/>
  <c r="AL31" i="7"/>
  <c r="AA31" i="7"/>
  <c r="AL32" i="7"/>
  <c r="AA32" i="7"/>
  <c r="AL33" i="7"/>
  <c r="AA33" i="7"/>
  <c r="AL34" i="7"/>
  <c r="AA34" i="7"/>
  <c r="AL35" i="7"/>
  <c r="AA35" i="7"/>
  <c r="AL36" i="7"/>
  <c r="AA36" i="7"/>
  <c r="AL37" i="7"/>
  <c r="AA37" i="7"/>
  <c r="AL38" i="7"/>
  <c r="AA38" i="7"/>
  <c r="AL39" i="7"/>
  <c r="AA39" i="7"/>
  <c r="AL40" i="7"/>
  <c r="AA40" i="7"/>
  <c r="AL41" i="7"/>
  <c r="AA41" i="7"/>
  <c r="AL42" i="7"/>
  <c r="AA42" i="7"/>
  <c r="AL43" i="7"/>
  <c r="AA43" i="7"/>
  <c r="AL44" i="7"/>
  <c r="AA44" i="7"/>
  <c r="AL45" i="7"/>
  <c r="AA45" i="7"/>
  <c r="AL46" i="7"/>
  <c r="AA46" i="7"/>
  <c r="AL47" i="7"/>
  <c r="AA47" i="7"/>
  <c r="AL48" i="7"/>
  <c r="AA48" i="7"/>
  <c r="AL49" i="7"/>
  <c r="AA49" i="7"/>
  <c r="AL50" i="7"/>
  <c r="AA50" i="7"/>
  <c r="AL51" i="7"/>
  <c r="AA51" i="7"/>
  <c r="AL52" i="7"/>
  <c r="AA52" i="7"/>
  <c r="AL53" i="7"/>
  <c r="AA53" i="7"/>
  <c r="AL54" i="7"/>
  <c r="AA54" i="7"/>
  <c r="AL55" i="7"/>
  <c r="AA55" i="7"/>
  <c r="AL56" i="7"/>
  <c r="AA56" i="7"/>
  <c r="AL57" i="7"/>
  <c r="AA57" i="7"/>
  <c r="AL58" i="7"/>
  <c r="AA58" i="7"/>
  <c r="AL59" i="7"/>
  <c r="AA59" i="7"/>
  <c r="AL60" i="7"/>
  <c r="AA60" i="7"/>
  <c r="AL61" i="7"/>
  <c r="AA61" i="7"/>
  <c r="AL62" i="7"/>
  <c r="AA62" i="7"/>
  <c r="AL63" i="7"/>
  <c r="AA63" i="7"/>
  <c r="AL64" i="7"/>
  <c r="AA64" i="7"/>
  <c r="AL65" i="7"/>
  <c r="AA65" i="7"/>
  <c r="AL66" i="7"/>
  <c r="AA66" i="7"/>
  <c r="AL67" i="7"/>
  <c r="AA67" i="7"/>
  <c r="AL68" i="7"/>
  <c r="AA68" i="7"/>
  <c r="AL69" i="7"/>
  <c r="AA69" i="7"/>
  <c r="AL70" i="7"/>
  <c r="AA70" i="7"/>
  <c r="AL71" i="7"/>
  <c r="AA71" i="7"/>
  <c r="AL72" i="7"/>
  <c r="AA72" i="7"/>
  <c r="AL73" i="7"/>
  <c r="AA73" i="7"/>
  <c r="AL74" i="7"/>
  <c r="AA74" i="7"/>
  <c r="AL75" i="7"/>
  <c r="AA75" i="7"/>
  <c r="AL76" i="7"/>
  <c r="AA76" i="7"/>
  <c r="AL77" i="7"/>
  <c r="AA77" i="7"/>
  <c r="AL78" i="7"/>
  <c r="AA78" i="7"/>
  <c r="AL79" i="7"/>
  <c r="AA79" i="7"/>
  <c r="AL80" i="7"/>
  <c r="AA80" i="7"/>
  <c r="AL81" i="7"/>
  <c r="AA81" i="7"/>
  <c r="AL82" i="7"/>
  <c r="AA82" i="7"/>
  <c r="AL83" i="7"/>
  <c r="AA83" i="7"/>
  <c r="AL84" i="7"/>
  <c r="AA84" i="7"/>
  <c r="AL85" i="7"/>
  <c r="AA85" i="7"/>
  <c r="AL86" i="7"/>
  <c r="AA86" i="7"/>
  <c r="AL87" i="7"/>
  <c r="AA87" i="7"/>
  <c r="AL88" i="7"/>
  <c r="AA88" i="7"/>
  <c r="AL89" i="7"/>
  <c r="AB89" i="7"/>
  <c r="AA89" i="7"/>
  <c r="AV89" i="7" s="1"/>
  <c r="AL90" i="7"/>
  <c r="AA90" i="7"/>
  <c r="AL91" i="7"/>
  <c r="AA91" i="7"/>
  <c r="AL92" i="7"/>
  <c r="AA92" i="7"/>
  <c r="AL93" i="7"/>
  <c r="AA93" i="7"/>
  <c r="AL94" i="7"/>
  <c r="AA94" i="7"/>
  <c r="AL95" i="7"/>
  <c r="AA95" i="7"/>
  <c r="AL96" i="7"/>
  <c r="AA96" i="7"/>
  <c r="AL97" i="7"/>
  <c r="AA97" i="7"/>
  <c r="AL98" i="7"/>
  <c r="AA98" i="7"/>
  <c r="AL99" i="7"/>
  <c r="AA99" i="7"/>
  <c r="AL100" i="7"/>
  <c r="AA100" i="7"/>
  <c r="AL101" i="7"/>
  <c r="AA101" i="7"/>
  <c r="AL102" i="7"/>
  <c r="AA102" i="7"/>
  <c r="AL103" i="7"/>
  <c r="AA103" i="7"/>
  <c r="AL104" i="7"/>
  <c r="AA104" i="7"/>
  <c r="AL105" i="7"/>
  <c r="AA105" i="7"/>
  <c r="AL106" i="7"/>
  <c r="AA106" i="7"/>
  <c r="AL107" i="7"/>
  <c r="AA107" i="7"/>
  <c r="AL108" i="7"/>
  <c r="AA108" i="7"/>
  <c r="AL109" i="7"/>
  <c r="AA109" i="7"/>
  <c r="AL110" i="7"/>
  <c r="AA110" i="7"/>
  <c r="AL111" i="7"/>
  <c r="AA111" i="7"/>
  <c r="AL112" i="7"/>
  <c r="AA112" i="7"/>
  <c r="AL113" i="7"/>
  <c r="AA113" i="7"/>
  <c r="AL114" i="7"/>
  <c r="AA114" i="7"/>
  <c r="AL115" i="7"/>
  <c r="AA115" i="7"/>
  <c r="AL116" i="7"/>
  <c r="AA116" i="7"/>
  <c r="AL117" i="7"/>
  <c r="AA117" i="7"/>
  <c r="AL118" i="7"/>
  <c r="AA118" i="7"/>
  <c r="AL119" i="7"/>
  <c r="AA119" i="7"/>
  <c r="AL120" i="7"/>
  <c r="AA120" i="7"/>
  <c r="AL121" i="7"/>
  <c r="AA121" i="7"/>
  <c r="AL122" i="7"/>
  <c r="AA122" i="7"/>
  <c r="AL123" i="7"/>
  <c r="AA123" i="7"/>
  <c r="AL124" i="7"/>
  <c r="AA124" i="7"/>
  <c r="AL125" i="7"/>
  <c r="AA125" i="7"/>
  <c r="AL126" i="7"/>
  <c r="AA126" i="7"/>
  <c r="AL127" i="7"/>
  <c r="AA127" i="7"/>
  <c r="AL128" i="7"/>
  <c r="AA128" i="7"/>
  <c r="AL129" i="7"/>
  <c r="AA129" i="7"/>
  <c r="AL130" i="7"/>
  <c r="AA130" i="7"/>
  <c r="AL131" i="7"/>
  <c r="AA131" i="7"/>
  <c r="AL132" i="7"/>
  <c r="AA132" i="7"/>
  <c r="AL133" i="7"/>
  <c r="AA133" i="7"/>
  <c r="AL134" i="7"/>
  <c r="AA134" i="7"/>
  <c r="AL135" i="7"/>
  <c r="AA135" i="7"/>
  <c r="AL136" i="7"/>
  <c r="AA136" i="7"/>
  <c r="AL137" i="7"/>
  <c r="AA137" i="7"/>
  <c r="AL138" i="7"/>
  <c r="AA138" i="7"/>
  <c r="AL139" i="7"/>
  <c r="AA139" i="7"/>
  <c r="AL140" i="7"/>
  <c r="AA140" i="7"/>
  <c r="AL141" i="7"/>
  <c r="AA141" i="7"/>
  <c r="AL142" i="7"/>
  <c r="AA142" i="7"/>
  <c r="AL143" i="7"/>
  <c r="AA143" i="7"/>
  <c r="AL144" i="7"/>
  <c r="AA144" i="7"/>
  <c r="AL145" i="7"/>
  <c r="AA145" i="7"/>
  <c r="AL146" i="7"/>
  <c r="AA146" i="7"/>
  <c r="AL147" i="7"/>
  <c r="AA147" i="7"/>
  <c r="AL148" i="7"/>
  <c r="AA148" i="7"/>
  <c r="AL149" i="7"/>
  <c r="AA149" i="7"/>
  <c r="AL150" i="7"/>
  <c r="AA150" i="7"/>
  <c r="AL151" i="7"/>
  <c r="AA151" i="7"/>
  <c r="AL152" i="7"/>
  <c r="AA152" i="7"/>
  <c r="AL153" i="7"/>
  <c r="AA153" i="7"/>
  <c r="AL154" i="7"/>
  <c r="AA154" i="7"/>
  <c r="AL155" i="7"/>
  <c r="AA155" i="7"/>
  <c r="AL156" i="7"/>
  <c r="AA156" i="7"/>
  <c r="AL157" i="7"/>
  <c r="AA157" i="7"/>
  <c r="AL158" i="7"/>
  <c r="AA158" i="7"/>
  <c r="AL159" i="7"/>
  <c r="AA159" i="7"/>
  <c r="AL160" i="7"/>
  <c r="AA160" i="7"/>
  <c r="AL161" i="7"/>
  <c r="AA161" i="7"/>
  <c r="AL162" i="7"/>
  <c r="AA162" i="7"/>
  <c r="AL163" i="7"/>
  <c r="AA163" i="7"/>
  <c r="AL164" i="7"/>
  <c r="AA164" i="7"/>
  <c r="AL165" i="7"/>
  <c r="AA165" i="7"/>
  <c r="AL166" i="7"/>
  <c r="AA166" i="7"/>
  <c r="AL167" i="7"/>
  <c r="AA167" i="7"/>
  <c r="AL168" i="7"/>
  <c r="AA168" i="7"/>
  <c r="AL169" i="7"/>
  <c r="AA169" i="7"/>
  <c r="AL170" i="7"/>
  <c r="AA170" i="7"/>
  <c r="Z171" i="7" a="1"/>
  <c r="Z171" i="7" s="1"/>
  <c r="AL171" i="7"/>
  <c r="AL172" i="7"/>
  <c r="AA172" i="7"/>
  <c r="AL173" i="7"/>
  <c r="AA173" i="7"/>
  <c r="AL174" i="7"/>
  <c r="AA174" i="7"/>
  <c r="AL175" i="7"/>
  <c r="AA175" i="7"/>
  <c r="AL176" i="7"/>
  <c r="AA176" i="7"/>
  <c r="AL177" i="7"/>
  <c r="AA177" i="7"/>
  <c r="Z178" i="7" a="1"/>
  <c r="Z178" i="7" s="1"/>
  <c r="AL178" i="7"/>
  <c r="AL179" i="7"/>
  <c r="AA179" i="7"/>
  <c r="AL180" i="7"/>
  <c r="AA180" i="7"/>
  <c r="AL181" i="7"/>
  <c r="AA181" i="7"/>
  <c r="AL182" i="7"/>
  <c r="AA182" i="7"/>
  <c r="Z183" i="7" a="1"/>
  <c r="Z183" i="7" s="1"/>
  <c r="AL183" i="7"/>
  <c r="AL184" i="7"/>
  <c r="AA184" i="7"/>
  <c r="AL185" i="7"/>
  <c r="AA185" i="7"/>
  <c r="AL186" i="7"/>
  <c r="AA186" i="7"/>
  <c r="AL187" i="7"/>
  <c r="AA187" i="7"/>
  <c r="AL188" i="7"/>
  <c r="AA188" i="7"/>
  <c r="Z189" i="7" a="1"/>
  <c r="Z189" i="7" s="1"/>
  <c r="AL189" i="7"/>
  <c r="AL190" i="7"/>
  <c r="AA190" i="7"/>
  <c r="AL191" i="7"/>
  <c r="AA191" i="7"/>
  <c r="AL192" i="7"/>
  <c r="AA192" i="7"/>
  <c r="AL193" i="7"/>
  <c r="AA193" i="7"/>
  <c r="AL194" i="7"/>
  <c r="AA194" i="7"/>
  <c r="AL195" i="7"/>
  <c r="AA195" i="7"/>
  <c r="AL196" i="7"/>
  <c r="Z196" i="7" a="1"/>
  <c r="Z196" i="7" s="1"/>
  <c r="AU196" i="7" s="1"/>
  <c r="AL197" i="7"/>
  <c r="AA197" i="7"/>
  <c r="AL198" i="7"/>
  <c r="AA198" i="7"/>
  <c r="AL199" i="7"/>
  <c r="AA199" i="7"/>
  <c r="AL200" i="7"/>
  <c r="AA200" i="7"/>
  <c r="AL201" i="7"/>
  <c r="AA201" i="7"/>
  <c r="AL202" i="7"/>
  <c r="AA202" i="7"/>
  <c r="AL203" i="7"/>
  <c r="AA203" i="7"/>
  <c r="AL204" i="7"/>
  <c r="AA204" i="7"/>
  <c r="AL205" i="7"/>
  <c r="AA205" i="7"/>
  <c r="AL206" i="7"/>
  <c r="AA206" i="7"/>
  <c r="AL207" i="7"/>
  <c r="Z207" i="7" a="1"/>
  <c r="Z207" i="7" s="1"/>
  <c r="AL208" i="7"/>
  <c r="AA208" i="7"/>
  <c r="AL209" i="7"/>
  <c r="AA209" i="7"/>
  <c r="AL210" i="7"/>
  <c r="AA210" i="7"/>
  <c r="AL211" i="7"/>
  <c r="AA211" i="7"/>
  <c r="AL212" i="7"/>
  <c r="AA212" i="7"/>
  <c r="Z213" i="7" a="1"/>
  <c r="Z213" i="7" s="1"/>
  <c r="AL213" i="7"/>
  <c r="AL214" i="7"/>
  <c r="AA214" i="7"/>
  <c r="AL215" i="7"/>
  <c r="AA215" i="7"/>
  <c r="AL216" i="7"/>
  <c r="AA216" i="7"/>
  <c r="AL217" i="7"/>
  <c r="AA217" i="7"/>
  <c r="AL218" i="7"/>
  <c r="AA218" i="7"/>
  <c r="AV219" i="7"/>
  <c r="AB219" i="7"/>
  <c r="AV220" i="7"/>
  <c r="AB220" i="7"/>
  <c r="AV221" i="7"/>
  <c r="AB221" i="7"/>
  <c r="AV224" i="7"/>
  <c r="AB224" i="7"/>
  <c r="AV225" i="7"/>
  <c r="AV228" i="7"/>
  <c r="AB228" i="7"/>
  <c r="AV229" i="7"/>
  <c r="AB229" i="7"/>
  <c r="AV230" i="7"/>
  <c r="AU231" i="7"/>
  <c r="AA231" i="7"/>
  <c r="AV232" i="7"/>
  <c r="AB232" i="7"/>
  <c r="AV235" i="7"/>
  <c r="AB235" i="7"/>
  <c r="AV236" i="7"/>
  <c r="AB236" i="7"/>
  <c r="AU237" i="7"/>
  <c r="AV239" i="7"/>
  <c r="AB239" i="7"/>
  <c r="AV241" i="7"/>
  <c r="AB241" i="7"/>
  <c r="AV242" i="7"/>
  <c r="AV243" i="7"/>
  <c r="AB243" i="7"/>
  <c r="AV244" i="7"/>
  <c r="AB244" i="7"/>
  <c r="AV246" i="7"/>
  <c r="AB246" i="7"/>
  <c r="AV247" i="7"/>
  <c r="AB247" i="7"/>
  <c r="AV249" i="7"/>
  <c r="AB249" i="7"/>
  <c r="AV250" i="7"/>
  <c r="AV251" i="7"/>
  <c r="AB251" i="7"/>
  <c r="AV252" i="7"/>
  <c r="AB252" i="7"/>
  <c r="AV253" i="7"/>
  <c r="AB253" i="7"/>
  <c r="AA196" i="7" l="1"/>
  <c r="AB234" i="7"/>
  <c r="AB248" i="7"/>
  <c r="AB240" i="7"/>
  <c r="AB238" i="7"/>
  <c r="AB245" i="7"/>
  <c r="AB222" i="7"/>
  <c r="AV146" i="10"/>
  <c r="AB146" i="10"/>
  <c r="AV191" i="10"/>
  <c r="AB191" i="10"/>
  <c r="AV2" i="10"/>
  <c r="AB2" i="10"/>
  <c r="AV4" i="10"/>
  <c r="AB4" i="10"/>
  <c r="AV5" i="10"/>
  <c r="AB5" i="10"/>
  <c r="AV6" i="10"/>
  <c r="AB6" i="10"/>
  <c r="AV8" i="10"/>
  <c r="AB8" i="10"/>
  <c r="AV9" i="10"/>
  <c r="AB9" i="10"/>
  <c r="AV11" i="10"/>
  <c r="AB11" i="10"/>
  <c r="AV12" i="10"/>
  <c r="AB12" i="10"/>
  <c r="AV14" i="10"/>
  <c r="AB14" i="10"/>
  <c r="AV15" i="10"/>
  <c r="AB15" i="10"/>
  <c r="AV16" i="10"/>
  <c r="AB16" i="10"/>
  <c r="AV17" i="10"/>
  <c r="AB17" i="10"/>
  <c r="AV19" i="10"/>
  <c r="AB19" i="10"/>
  <c r="AV20" i="10"/>
  <c r="AB20" i="10"/>
  <c r="AV21" i="10"/>
  <c r="AB21" i="10"/>
  <c r="AV23" i="10"/>
  <c r="AB23" i="10"/>
  <c r="AV24" i="10"/>
  <c r="AB24" i="10"/>
  <c r="AV25" i="10"/>
  <c r="AB25" i="10"/>
  <c r="AV27" i="10"/>
  <c r="AB27" i="10"/>
  <c r="AV28" i="10"/>
  <c r="AB28" i="10"/>
  <c r="AV30" i="10"/>
  <c r="AB30" i="10"/>
  <c r="AV31" i="10"/>
  <c r="AB31" i="10"/>
  <c r="AV33" i="10"/>
  <c r="AB33" i="10"/>
  <c r="AV35" i="10"/>
  <c r="AB35" i="10"/>
  <c r="AV36" i="10"/>
  <c r="AB36" i="10"/>
  <c r="AV38" i="10"/>
  <c r="AB38" i="10"/>
  <c r="AV41" i="10"/>
  <c r="AB41" i="10"/>
  <c r="AV42" i="10"/>
  <c r="AB42" i="10"/>
  <c r="AV43" i="10"/>
  <c r="AB43" i="10"/>
  <c r="AV46" i="10"/>
  <c r="AB46" i="10"/>
  <c r="AV48" i="10"/>
  <c r="AB48" i="10"/>
  <c r="AV49" i="10"/>
  <c r="AB49" i="10"/>
  <c r="AV50" i="10"/>
  <c r="AB50" i="10"/>
  <c r="AV52" i="10"/>
  <c r="AB52" i="10"/>
  <c r="AV53" i="10"/>
  <c r="AB53" i="10"/>
  <c r="AV55" i="10"/>
  <c r="AB55" i="10"/>
  <c r="AV57" i="10"/>
  <c r="AB57" i="10"/>
  <c r="AV58" i="10"/>
  <c r="AB58" i="10"/>
  <c r="AV60" i="10"/>
  <c r="AB60" i="10"/>
  <c r="AV61" i="10"/>
  <c r="AB61" i="10"/>
  <c r="AV62" i="10"/>
  <c r="AB62" i="10"/>
  <c r="AV63" i="10"/>
  <c r="AB63" i="10"/>
  <c r="AV64" i="10"/>
  <c r="AB64" i="10"/>
  <c r="AV65" i="10"/>
  <c r="AB65" i="10"/>
  <c r="AV66" i="10"/>
  <c r="AB66" i="10"/>
  <c r="AV67" i="10"/>
  <c r="AB67" i="10"/>
  <c r="AV68" i="10"/>
  <c r="AB68" i="10"/>
  <c r="AV69" i="10"/>
  <c r="AB69" i="10"/>
  <c r="AV70" i="10"/>
  <c r="AB70" i="10"/>
  <c r="AV72" i="10"/>
  <c r="AB72" i="10"/>
  <c r="AV73" i="10"/>
  <c r="AB73" i="10"/>
  <c r="AV74" i="10"/>
  <c r="AB74" i="10"/>
  <c r="AV75" i="10"/>
  <c r="AB75" i="10"/>
  <c r="AV77" i="10"/>
  <c r="AB77" i="10"/>
  <c r="AV78" i="10"/>
  <c r="AB78" i="10"/>
  <c r="AV80" i="10"/>
  <c r="AB80" i="10"/>
  <c r="AV81" i="10"/>
  <c r="AB81" i="10"/>
  <c r="AV82" i="10"/>
  <c r="AB82" i="10"/>
  <c r="AV83" i="10"/>
  <c r="AB83" i="10"/>
  <c r="AV84" i="10"/>
  <c r="AB84" i="10"/>
  <c r="AV85" i="10"/>
  <c r="AB85" i="10"/>
  <c r="AV86" i="10"/>
  <c r="AB86" i="10"/>
  <c r="AV88" i="10"/>
  <c r="AB88" i="10"/>
  <c r="AV89" i="10"/>
  <c r="AB89" i="10"/>
  <c r="AV90" i="10"/>
  <c r="AB90" i="10"/>
  <c r="AV91" i="10"/>
  <c r="AB91" i="10"/>
  <c r="AV92" i="10"/>
  <c r="AB92" i="10"/>
  <c r="AV94" i="10"/>
  <c r="AB94" i="10"/>
  <c r="AV95" i="10"/>
  <c r="AB95" i="10"/>
  <c r="AV97" i="10"/>
  <c r="AB97" i="10"/>
  <c r="AV98" i="10"/>
  <c r="AB98" i="10"/>
  <c r="AV100" i="10"/>
  <c r="AB100" i="10"/>
  <c r="AV102" i="10"/>
  <c r="AB102" i="10"/>
  <c r="AV103" i="10"/>
  <c r="AB103" i="10"/>
  <c r="AV105" i="10"/>
  <c r="AB105" i="10"/>
  <c r="AV106" i="10"/>
  <c r="AB106" i="10"/>
  <c r="AV107" i="10"/>
  <c r="AB107" i="10"/>
  <c r="AV109" i="10"/>
  <c r="AB109" i="10"/>
  <c r="AV111" i="10"/>
  <c r="AB111" i="10"/>
  <c r="AV113" i="10"/>
  <c r="AB113" i="10"/>
  <c r="AV115" i="10"/>
  <c r="AB115" i="10"/>
  <c r="AV116" i="10"/>
  <c r="AB116" i="10"/>
  <c r="AV118" i="10"/>
  <c r="AB118" i="10"/>
  <c r="AV119" i="10"/>
  <c r="AB119" i="10"/>
  <c r="AV120" i="10"/>
  <c r="AB120" i="10"/>
  <c r="AV122" i="10"/>
  <c r="AB122" i="10"/>
  <c r="AV124" i="10"/>
  <c r="AB124" i="10"/>
  <c r="AV126" i="10"/>
  <c r="AB126" i="10"/>
  <c r="AV127" i="10"/>
  <c r="AB127" i="10"/>
  <c r="AV129" i="10"/>
  <c r="AB129" i="10"/>
  <c r="AV130" i="10"/>
  <c r="AB130" i="10"/>
  <c r="AV131" i="10"/>
  <c r="AB131" i="10"/>
  <c r="AV132" i="10"/>
  <c r="AB132" i="10"/>
  <c r="AV133" i="10"/>
  <c r="AB133" i="10"/>
  <c r="AV135" i="10"/>
  <c r="AB135" i="10"/>
  <c r="AV137" i="10"/>
  <c r="AB137" i="10"/>
  <c r="AV138" i="10"/>
  <c r="AB138" i="10"/>
  <c r="AV139" i="10"/>
  <c r="AB139" i="10"/>
  <c r="AV140" i="10"/>
  <c r="AB140" i="10"/>
  <c r="AV141" i="10"/>
  <c r="AB141" i="10"/>
  <c r="AV142" i="10"/>
  <c r="AB142" i="10"/>
  <c r="AV143" i="10"/>
  <c r="AB143" i="10"/>
  <c r="AV145" i="10"/>
  <c r="AB145" i="10"/>
  <c r="AV147" i="10"/>
  <c r="AB147" i="10"/>
  <c r="AV149" i="10"/>
  <c r="AB149" i="10"/>
  <c r="AV150" i="10"/>
  <c r="AB150" i="10"/>
  <c r="AV153" i="10"/>
  <c r="AB153" i="10"/>
  <c r="AV156" i="10"/>
  <c r="AB156" i="10"/>
  <c r="AV157" i="10"/>
  <c r="AB157" i="10"/>
  <c r="AV158" i="10"/>
  <c r="AB158" i="10"/>
  <c r="AV161" i="10"/>
  <c r="AB161" i="10"/>
  <c r="AV162" i="10"/>
  <c r="AB162" i="10"/>
  <c r="AV163" i="10"/>
  <c r="AB163" i="10"/>
  <c r="AV164" i="10"/>
  <c r="AB164" i="10"/>
  <c r="AV166" i="10"/>
  <c r="AB166" i="10"/>
  <c r="AV167" i="10"/>
  <c r="AB167" i="10"/>
  <c r="AV168" i="10"/>
  <c r="AB168" i="10"/>
  <c r="AV169" i="10"/>
  <c r="AB169" i="10"/>
  <c r="AV170" i="10"/>
  <c r="AB170" i="10"/>
  <c r="AU171" i="10"/>
  <c r="AB171" i="10"/>
  <c r="AV172" i="10"/>
  <c r="AB172" i="10"/>
  <c r="AV173" i="10"/>
  <c r="AB173" i="10"/>
  <c r="AV174" i="10"/>
  <c r="AB174" i="10"/>
  <c r="AV175" i="10"/>
  <c r="AB175" i="10"/>
  <c r="AV176" i="10"/>
  <c r="AB176" i="10"/>
  <c r="AV177" i="10"/>
  <c r="AB177" i="10"/>
  <c r="AU178" i="10"/>
  <c r="AB178" i="10"/>
  <c r="AV179" i="10"/>
  <c r="AB179" i="10"/>
  <c r="AV180" i="10"/>
  <c r="AB180" i="10"/>
  <c r="AV181" i="10"/>
  <c r="AB181" i="10"/>
  <c r="AV182" i="10"/>
  <c r="AB182" i="10"/>
  <c r="AU183" i="10"/>
  <c r="AB183" i="10"/>
  <c r="AV185" i="10"/>
  <c r="AB185" i="10"/>
  <c r="AV186" i="10"/>
  <c r="AB186" i="10"/>
  <c r="AV187" i="10"/>
  <c r="AB187" i="10"/>
  <c r="AV188" i="10"/>
  <c r="AB188" i="10"/>
  <c r="AU189" i="10"/>
  <c r="AB189" i="10"/>
  <c r="AV190" i="10"/>
  <c r="AB190" i="10"/>
  <c r="AV192" i="10"/>
  <c r="AB192" i="10"/>
  <c r="AV194" i="10"/>
  <c r="AB194" i="10"/>
  <c r="AV195" i="10"/>
  <c r="AB195" i="10"/>
  <c r="AU196" i="10"/>
  <c r="AB196" i="10"/>
  <c r="AV197" i="10"/>
  <c r="AB197" i="10"/>
  <c r="AV198" i="10"/>
  <c r="AB198" i="10"/>
  <c r="AV199" i="10"/>
  <c r="AB199" i="10"/>
  <c r="AV200" i="10"/>
  <c r="AB200" i="10"/>
  <c r="AV201" i="10"/>
  <c r="AB201" i="10"/>
  <c r="AV202" i="10"/>
  <c r="AB202" i="10"/>
  <c r="AV203" i="10"/>
  <c r="AB203" i="10"/>
  <c r="AV204" i="10"/>
  <c r="AB204" i="10"/>
  <c r="AV205" i="10"/>
  <c r="AB205" i="10"/>
  <c r="AU207" i="10"/>
  <c r="AB207" i="10"/>
  <c r="AV208" i="10"/>
  <c r="AB208" i="10"/>
  <c r="AV209" i="10"/>
  <c r="AB209" i="10"/>
  <c r="AV210" i="10"/>
  <c r="AB210" i="10"/>
  <c r="AV211" i="10"/>
  <c r="AB211" i="10"/>
  <c r="AV212" i="10"/>
  <c r="AB212" i="10"/>
  <c r="AU213" i="10"/>
  <c r="AB213" i="10"/>
  <c r="AV216" i="10"/>
  <c r="AB216" i="10"/>
  <c r="AV217" i="10"/>
  <c r="AB217" i="10"/>
  <c r="AV218" i="10"/>
  <c r="AB218" i="10"/>
  <c r="AV219" i="10"/>
  <c r="AB219" i="10"/>
  <c r="AV220" i="10"/>
  <c r="AB220" i="10"/>
  <c r="AV222" i="10"/>
  <c r="AB222" i="10"/>
  <c r="AV223" i="10"/>
  <c r="AB223" i="10"/>
  <c r="AV225" i="10"/>
  <c r="AB225" i="10"/>
  <c r="AV226" i="10"/>
  <c r="AB226" i="10"/>
  <c r="AV227" i="10"/>
  <c r="AB227" i="10"/>
  <c r="AV229" i="10"/>
  <c r="AB229" i="10"/>
  <c r="AU231" i="10"/>
  <c r="AB231" i="10"/>
  <c r="AV232" i="10"/>
  <c r="AB232" i="10"/>
  <c r="AV233" i="10"/>
  <c r="AB233" i="10"/>
  <c r="AV234" i="10"/>
  <c r="AB234" i="10"/>
  <c r="AV235" i="10"/>
  <c r="AB235" i="10"/>
  <c r="AV236" i="10"/>
  <c r="AB236" i="10"/>
  <c r="AU237" i="10"/>
  <c r="AB237" i="10"/>
  <c r="AV238" i="10"/>
  <c r="AB238" i="10"/>
  <c r="AV239" i="10"/>
  <c r="AB239" i="10"/>
  <c r="AV240" i="10"/>
  <c r="AB240" i="10"/>
  <c r="AV241" i="10"/>
  <c r="AB241" i="10"/>
  <c r="AV242" i="10"/>
  <c r="AB242" i="10"/>
  <c r="AV243" i="10"/>
  <c r="AB243" i="10"/>
  <c r="AV244" i="10"/>
  <c r="AB244" i="10"/>
  <c r="AV245" i="10"/>
  <c r="AB245" i="10"/>
  <c r="AV246" i="10"/>
  <c r="AB246" i="10"/>
  <c r="AV247" i="10"/>
  <c r="AB247" i="10"/>
  <c r="AV248" i="10"/>
  <c r="AB248" i="10"/>
  <c r="AV249" i="10"/>
  <c r="AB249" i="10"/>
  <c r="AV250" i="10"/>
  <c r="AB250" i="10"/>
  <c r="AV251" i="10"/>
  <c r="AB251" i="10"/>
  <c r="AV252" i="10"/>
  <c r="AB252" i="10"/>
  <c r="AV253" i="10"/>
  <c r="AB253" i="10"/>
  <c r="AV16" i="9"/>
  <c r="AB16" i="9"/>
  <c r="AW16" i="9" s="1"/>
  <c r="AV85" i="9"/>
  <c r="AB85" i="9"/>
  <c r="AW85" i="9" s="1"/>
  <c r="AV24" i="9"/>
  <c r="AB24" i="9"/>
  <c r="AW24" i="9" s="1"/>
  <c r="AV29" i="9"/>
  <c r="AB29" i="9"/>
  <c r="AW29" i="9" s="1"/>
  <c r="AV127" i="9"/>
  <c r="AB127" i="9"/>
  <c r="AW127" i="9" s="1"/>
  <c r="AV169" i="9"/>
  <c r="AB169" i="9"/>
  <c r="AW169" i="9" s="1"/>
  <c r="AV2" i="9"/>
  <c r="AB2" i="9"/>
  <c r="AW2" i="9" s="1"/>
  <c r="AV3" i="9"/>
  <c r="AB3" i="9"/>
  <c r="AW3" i="9" s="1"/>
  <c r="AV4" i="9"/>
  <c r="AB4" i="9"/>
  <c r="AW4" i="9" s="1"/>
  <c r="AV5" i="9"/>
  <c r="AB5" i="9"/>
  <c r="AW5" i="9" s="1"/>
  <c r="AV6" i="9"/>
  <c r="AB6" i="9"/>
  <c r="AW6" i="9" s="1"/>
  <c r="AV7" i="9"/>
  <c r="AB7" i="9"/>
  <c r="AW7" i="9" s="1"/>
  <c r="AV8" i="9"/>
  <c r="AB8" i="9"/>
  <c r="AW8" i="9" s="1"/>
  <c r="AV9" i="9"/>
  <c r="AB9" i="9"/>
  <c r="AW9" i="9" s="1"/>
  <c r="AV10" i="9"/>
  <c r="AB10" i="9"/>
  <c r="AW10" i="9" s="1"/>
  <c r="AV11" i="9"/>
  <c r="AB11" i="9"/>
  <c r="AW11" i="9" s="1"/>
  <c r="AV12" i="9"/>
  <c r="AB12" i="9"/>
  <c r="AW12" i="9" s="1"/>
  <c r="AV13" i="9"/>
  <c r="AB13" i="9"/>
  <c r="AW13" i="9" s="1"/>
  <c r="AV14" i="9"/>
  <c r="AB14" i="9"/>
  <c r="AW14" i="9" s="1"/>
  <c r="AV15" i="9"/>
  <c r="AB15" i="9"/>
  <c r="AW15" i="9" s="1"/>
  <c r="AV17" i="9"/>
  <c r="AB17" i="9"/>
  <c r="AW17" i="9" s="1"/>
  <c r="AV18" i="9"/>
  <c r="AB18" i="9"/>
  <c r="AW18" i="9" s="1"/>
  <c r="AV19" i="9"/>
  <c r="AB19" i="9"/>
  <c r="AW19" i="9" s="1"/>
  <c r="AV20" i="9"/>
  <c r="AB20" i="9"/>
  <c r="AW20" i="9" s="1"/>
  <c r="AV21" i="9"/>
  <c r="AB21" i="9"/>
  <c r="AW21" i="9" s="1"/>
  <c r="AV22" i="9"/>
  <c r="AB22" i="9"/>
  <c r="AW22" i="9" s="1"/>
  <c r="AV23" i="9"/>
  <c r="AB23" i="9"/>
  <c r="AW23" i="9" s="1"/>
  <c r="AV25" i="9"/>
  <c r="AB25" i="9"/>
  <c r="AW25" i="9" s="1"/>
  <c r="AV26" i="9"/>
  <c r="AB26" i="9"/>
  <c r="AW26" i="9" s="1"/>
  <c r="AV27" i="9"/>
  <c r="AB27" i="9"/>
  <c r="AW27" i="9" s="1"/>
  <c r="AV28" i="9"/>
  <c r="AB28" i="9"/>
  <c r="AW28" i="9" s="1"/>
  <c r="AV30" i="9"/>
  <c r="AB30" i="9"/>
  <c r="AW30" i="9" s="1"/>
  <c r="AV31" i="9"/>
  <c r="AB31" i="9"/>
  <c r="AW31" i="9" s="1"/>
  <c r="AV32" i="9"/>
  <c r="AB32" i="9"/>
  <c r="AW32" i="9" s="1"/>
  <c r="AV33" i="9"/>
  <c r="AB33" i="9"/>
  <c r="AW33" i="9" s="1"/>
  <c r="AV34" i="9"/>
  <c r="AB34" i="9"/>
  <c r="AW34" i="9" s="1"/>
  <c r="AV35" i="9"/>
  <c r="AB35" i="9"/>
  <c r="AW35" i="9" s="1"/>
  <c r="AV36" i="9"/>
  <c r="AB36" i="9"/>
  <c r="AW36" i="9" s="1"/>
  <c r="AV37" i="9"/>
  <c r="AB37" i="9"/>
  <c r="AW37" i="9" s="1"/>
  <c r="AV38" i="9"/>
  <c r="AB38" i="9"/>
  <c r="AW38" i="9" s="1"/>
  <c r="AV39" i="9"/>
  <c r="AB39" i="9"/>
  <c r="AW39" i="9" s="1"/>
  <c r="AV40" i="9"/>
  <c r="AB40" i="9"/>
  <c r="AW40" i="9" s="1"/>
  <c r="AV41" i="9"/>
  <c r="AB41" i="9"/>
  <c r="AW41" i="9" s="1"/>
  <c r="AV42" i="9"/>
  <c r="AB42" i="9"/>
  <c r="AW42" i="9" s="1"/>
  <c r="AV43" i="9"/>
  <c r="AB43" i="9"/>
  <c r="AW43" i="9" s="1"/>
  <c r="AV44" i="9"/>
  <c r="AB44" i="9"/>
  <c r="AW44" i="9" s="1"/>
  <c r="AV45" i="9"/>
  <c r="AB45" i="9"/>
  <c r="AW45" i="9" s="1"/>
  <c r="AV46" i="9"/>
  <c r="AB46" i="9"/>
  <c r="AW46" i="9" s="1"/>
  <c r="AV47" i="9"/>
  <c r="AB47" i="9"/>
  <c r="AW47" i="9" s="1"/>
  <c r="AV48" i="9"/>
  <c r="AB48" i="9"/>
  <c r="AW48" i="9" s="1"/>
  <c r="AV49" i="9"/>
  <c r="AB49" i="9"/>
  <c r="AW49" i="9" s="1"/>
  <c r="AV50" i="9"/>
  <c r="AB50" i="9"/>
  <c r="AW50" i="9" s="1"/>
  <c r="AV51" i="9"/>
  <c r="AB51" i="9"/>
  <c r="AW51" i="9" s="1"/>
  <c r="AV52" i="9"/>
  <c r="AB52" i="9"/>
  <c r="AW52" i="9" s="1"/>
  <c r="AV53" i="9"/>
  <c r="AB53" i="9"/>
  <c r="AW53" i="9" s="1"/>
  <c r="AV54" i="9"/>
  <c r="AB54" i="9"/>
  <c r="AW54" i="9" s="1"/>
  <c r="AV55" i="9"/>
  <c r="AB55" i="9"/>
  <c r="AW55" i="9" s="1"/>
  <c r="AV56" i="9"/>
  <c r="AB56" i="9"/>
  <c r="AW56" i="9" s="1"/>
  <c r="AV57" i="9"/>
  <c r="AB57" i="9"/>
  <c r="AW57" i="9" s="1"/>
  <c r="AV58" i="9"/>
  <c r="AB58" i="9"/>
  <c r="AW58" i="9" s="1"/>
  <c r="AV59" i="9"/>
  <c r="AB59" i="9"/>
  <c r="AW59" i="9" s="1"/>
  <c r="AV60" i="9"/>
  <c r="AB60" i="9"/>
  <c r="AW60" i="9" s="1"/>
  <c r="AV61" i="9"/>
  <c r="AB61" i="9"/>
  <c r="AW61" i="9" s="1"/>
  <c r="AV62" i="9"/>
  <c r="AB62" i="9"/>
  <c r="AW62" i="9" s="1"/>
  <c r="AV63" i="9"/>
  <c r="AB63" i="9"/>
  <c r="AW63" i="9" s="1"/>
  <c r="AV64" i="9"/>
  <c r="AB64" i="9"/>
  <c r="AW64" i="9" s="1"/>
  <c r="AV65" i="9"/>
  <c r="AB65" i="9"/>
  <c r="AW65" i="9" s="1"/>
  <c r="AV66" i="9"/>
  <c r="AB66" i="9"/>
  <c r="AW66" i="9" s="1"/>
  <c r="AV67" i="9"/>
  <c r="AB67" i="9"/>
  <c r="AW67" i="9" s="1"/>
  <c r="AV68" i="9"/>
  <c r="AB68" i="9"/>
  <c r="AW68" i="9" s="1"/>
  <c r="AV69" i="9"/>
  <c r="AB69" i="9"/>
  <c r="AW69" i="9" s="1"/>
  <c r="AV70" i="9"/>
  <c r="AB70" i="9"/>
  <c r="AW70" i="9" s="1"/>
  <c r="AV71" i="9"/>
  <c r="AB71" i="9"/>
  <c r="AW71" i="9" s="1"/>
  <c r="AV72" i="9"/>
  <c r="AB72" i="9"/>
  <c r="AW72" i="9" s="1"/>
  <c r="AV73" i="9"/>
  <c r="AB73" i="9"/>
  <c r="AW73" i="9" s="1"/>
  <c r="AV74" i="9"/>
  <c r="AB74" i="9"/>
  <c r="AW74" i="9" s="1"/>
  <c r="AV75" i="9"/>
  <c r="AB75" i="9"/>
  <c r="AW75" i="9" s="1"/>
  <c r="AV76" i="9"/>
  <c r="AB76" i="9"/>
  <c r="AW76" i="9" s="1"/>
  <c r="AV77" i="9"/>
  <c r="AB77" i="9"/>
  <c r="AW77" i="9" s="1"/>
  <c r="AV78" i="9"/>
  <c r="AB78" i="9"/>
  <c r="AW78" i="9" s="1"/>
  <c r="AV79" i="9"/>
  <c r="AB79" i="9"/>
  <c r="AW79" i="9" s="1"/>
  <c r="AV80" i="9"/>
  <c r="AB80" i="9"/>
  <c r="AW80" i="9" s="1"/>
  <c r="AV81" i="9"/>
  <c r="AB81" i="9"/>
  <c r="AW81" i="9" s="1"/>
  <c r="AV82" i="9"/>
  <c r="AB82" i="9"/>
  <c r="AW82" i="9" s="1"/>
  <c r="AV83" i="9"/>
  <c r="AB83" i="9"/>
  <c r="AW83" i="9" s="1"/>
  <c r="AV84" i="9"/>
  <c r="AB84" i="9"/>
  <c r="AW84" i="9" s="1"/>
  <c r="AV87" i="9"/>
  <c r="AB87" i="9"/>
  <c r="AW87" i="9" s="1"/>
  <c r="AV89" i="9"/>
  <c r="AB89" i="9"/>
  <c r="AW89" i="9" s="1"/>
  <c r="AV90" i="9"/>
  <c r="AB90" i="9"/>
  <c r="AW90" i="9" s="1"/>
  <c r="AV93" i="9"/>
  <c r="AB93" i="9"/>
  <c r="AW93" i="9" s="1"/>
  <c r="AV95" i="9"/>
  <c r="AB95" i="9"/>
  <c r="AW95" i="9" s="1"/>
  <c r="AV96" i="9"/>
  <c r="AB96" i="9"/>
  <c r="AW96" i="9" s="1"/>
  <c r="AV97" i="9"/>
  <c r="AB97" i="9"/>
  <c r="AW97" i="9" s="1"/>
  <c r="AV99" i="9"/>
  <c r="AB99" i="9"/>
  <c r="AW99" i="9" s="1"/>
  <c r="AV100" i="9"/>
  <c r="AB100" i="9"/>
  <c r="AW100" i="9" s="1"/>
  <c r="AV101" i="9"/>
  <c r="AB101" i="9"/>
  <c r="AW101" i="9" s="1"/>
  <c r="AV102" i="9"/>
  <c r="AB102" i="9"/>
  <c r="AW102" i="9" s="1"/>
  <c r="AV104" i="9"/>
  <c r="AB104" i="9"/>
  <c r="AW104" i="9" s="1"/>
  <c r="AV106" i="9"/>
  <c r="AB106" i="9"/>
  <c r="AW106" i="9" s="1"/>
  <c r="AV107" i="9"/>
  <c r="AB107" i="9"/>
  <c r="AW107" i="9" s="1"/>
  <c r="AV108" i="9"/>
  <c r="AB108" i="9"/>
  <c r="AW108" i="9" s="1"/>
  <c r="AV110" i="9"/>
  <c r="AB110" i="9"/>
  <c r="AW110" i="9" s="1"/>
  <c r="AV112" i="9"/>
  <c r="AB112" i="9"/>
  <c r="AW112" i="9" s="1"/>
  <c r="AV113" i="9"/>
  <c r="AB113" i="9"/>
  <c r="AW113" i="9" s="1"/>
  <c r="AV114" i="9"/>
  <c r="AB114" i="9"/>
  <c r="AW114" i="9" s="1"/>
  <c r="AV115" i="9"/>
  <c r="AB115" i="9"/>
  <c r="AW115" i="9" s="1"/>
  <c r="AV116" i="9"/>
  <c r="AB116" i="9"/>
  <c r="AW116" i="9" s="1"/>
  <c r="AV117" i="9"/>
  <c r="AB117" i="9"/>
  <c r="AW117" i="9" s="1"/>
  <c r="AV119" i="9"/>
  <c r="AB119" i="9"/>
  <c r="AW119" i="9" s="1"/>
  <c r="AV120" i="9"/>
  <c r="AB120" i="9"/>
  <c r="AW120" i="9" s="1"/>
  <c r="AV121" i="9"/>
  <c r="AB121" i="9"/>
  <c r="AW121" i="9" s="1"/>
  <c r="AV123" i="9"/>
  <c r="AB123" i="9"/>
  <c r="AW123" i="9" s="1"/>
  <c r="AV124" i="9"/>
  <c r="AB124" i="9"/>
  <c r="AW124" i="9" s="1"/>
  <c r="AV125" i="9"/>
  <c r="AB125" i="9"/>
  <c r="AW125" i="9" s="1"/>
  <c r="AV126" i="9"/>
  <c r="AB126" i="9"/>
  <c r="AW126" i="9" s="1"/>
  <c r="AV128" i="9"/>
  <c r="AB128" i="9"/>
  <c r="AW128" i="9" s="1"/>
  <c r="AV130" i="9"/>
  <c r="AB130" i="9"/>
  <c r="AW130" i="9" s="1"/>
  <c r="AV131" i="9"/>
  <c r="AB131" i="9"/>
  <c r="AW131" i="9" s="1"/>
  <c r="AV136" i="9"/>
  <c r="AB136" i="9"/>
  <c r="AW136" i="9" s="1"/>
  <c r="AV137" i="9"/>
  <c r="AB137" i="9"/>
  <c r="AW137" i="9" s="1"/>
  <c r="AV138" i="9"/>
  <c r="AB138" i="9"/>
  <c r="AW138" i="9" s="1"/>
  <c r="AV139" i="9"/>
  <c r="AB139" i="9"/>
  <c r="AW139" i="9" s="1"/>
  <c r="AV140" i="9"/>
  <c r="AB140" i="9"/>
  <c r="AW140" i="9" s="1"/>
  <c r="AV144" i="9"/>
  <c r="AB144" i="9"/>
  <c r="AW144" i="9" s="1"/>
  <c r="AV145" i="9"/>
  <c r="AB145" i="9"/>
  <c r="AW145" i="9" s="1"/>
  <c r="AV147" i="9"/>
  <c r="AB147" i="9"/>
  <c r="AW147" i="9" s="1"/>
  <c r="AV148" i="9"/>
  <c r="AB148" i="9"/>
  <c r="AW148" i="9" s="1"/>
  <c r="AV151" i="9"/>
  <c r="AB151" i="9"/>
  <c r="AW151" i="9" s="1"/>
  <c r="AV152" i="9"/>
  <c r="AB152" i="9"/>
  <c r="AW152" i="9" s="1"/>
  <c r="AV154" i="9"/>
  <c r="AB154" i="9"/>
  <c r="AW154" i="9" s="1"/>
  <c r="AV155" i="9"/>
  <c r="AB155" i="9"/>
  <c r="AW155" i="9" s="1"/>
  <c r="AV156" i="9"/>
  <c r="AB156" i="9"/>
  <c r="AW156" i="9" s="1"/>
  <c r="AV159" i="9"/>
  <c r="AB159" i="9"/>
  <c r="AW159" i="9" s="1"/>
  <c r="AV160" i="9"/>
  <c r="AB160" i="9"/>
  <c r="AW160" i="9" s="1"/>
  <c r="AV161" i="9"/>
  <c r="AB161" i="9"/>
  <c r="AW161" i="9" s="1"/>
  <c r="AV162" i="9"/>
  <c r="AB162" i="9"/>
  <c r="AW162" i="9" s="1"/>
  <c r="AV163" i="9"/>
  <c r="AB163" i="9"/>
  <c r="AW163" i="9" s="1"/>
  <c r="AV165" i="9"/>
  <c r="AB165" i="9"/>
  <c r="AW165" i="9" s="1"/>
  <c r="AV166" i="9"/>
  <c r="AB166" i="9"/>
  <c r="AW166" i="9" s="1"/>
  <c r="AV167" i="9"/>
  <c r="AB167" i="9"/>
  <c r="AW167" i="9" s="1"/>
  <c r="AV168" i="9"/>
  <c r="AB168" i="9"/>
  <c r="AW168" i="9" s="1"/>
  <c r="AV170" i="9"/>
  <c r="AB170" i="9"/>
  <c r="AW170" i="9" s="1"/>
  <c r="AU171" i="9"/>
  <c r="AA171" i="9"/>
  <c r="AV172" i="9"/>
  <c r="AB172" i="9"/>
  <c r="AW172" i="9" s="1"/>
  <c r="AV174" i="9"/>
  <c r="AB174" i="9"/>
  <c r="AW174" i="9" s="1"/>
  <c r="AV175" i="9"/>
  <c r="AB175" i="9"/>
  <c r="AW175" i="9" s="1"/>
  <c r="AV177" i="9"/>
  <c r="AB177" i="9"/>
  <c r="AW177" i="9" s="1"/>
  <c r="AU178" i="9"/>
  <c r="AA178" i="9"/>
  <c r="AV180" i="9"/>
  <c r="AB180" i="9"/>
  <c r="AW180" i="9" s="1"/>
  <c r="AV181" i="9"/>
  <c r="AB181" i="9"/>
  <c r="AW181" i="9" s="1"/>
  <c r="AU183" i="9"/>
  <c r="AA183" i="9"/>
  <c r="AV184" i="9"/>
  <c r="AB184" i="9"/>
  <c r="AW184" i="9" s="1"/>
  <c r="AV186" i="9"/>
  <c r="AB186" i="9"/>
  <c r="AW186" i="9" s="1"/>
  <c r="AV187" i="9"/>
  <c r="AB187" i="9"/>
  <c r="AW187" i="9" s="1"/>
  <c r="AU189" i="9"/>
  <c r="AA189" i="9"/>
  <c r="AV190" i="9"/>
  <c r="AB190" i="9"/>
  <c r="AW190" i="9" s="1"/>
  <c r="AV192" i="9"/>
  <c r="AB192" i="9"/>
  <c r="AW192" i="9" s="1"/>
  <c r="AV193" i="9"/>
  <c r="AB193" i="9"/>
  <c r="AW193" i="9" s="1"/>
  <c r="AV195" i="9"/>
  <c r="AB195" i="9"/>
  <c r="AW195" i="9" s="1"/>
  <c r="AU196" i="9"/>
  <c r="AA196" i="9"/>
  <c r="AV198" i="9"/>
  <c r="AB198" i="9"/>
  <c r="AW198" i="9" s="1"/>
  <c r="AV199" i="9"/>
  <c r="AB199" i="9"/>
  <c r="AW199" i="9" s="1"/>
  <c r="AV201" i="9"/>
  <c r="AB201" i="9"/>
  <c r="AW201" i="9" s="1"/>
  <c r="AV204" i="9"/>
  <c r="AB204" i="9"/>
  <c r="AW204" i="9" s="1"/>
  <c r="AV205" i="9"/>
  <c r="AB205" i="9"/>
  <c r="AW205" i="9" s="1"/>
  <c r="AV206" i="9"/>
  <c r="AB206" i="9"/>
  <c r="AW206" i="9" s="1"/>
  <c r="AU207" i="9"/>
  <c r="AA207" i="9"/>
  <c r="AV210" i="9"/>
  <c r="AB210" i="9"/>
  <c r="AW210" i="9" s="1"/>
  <c r="AV211" i="9"/>
  <c r="AB211" i="9"/>
  <c r="AW211" i="9" s="1"/>
  <c r="AV212" i="9"/>
  <c r="AB212" i="9"/>
  <c r="AW212" i="9" s="1"/>
  <c r="AU213" i="9"/>
  <c r="AA213" i="9"/>
  <c r="AV214" i="9"/>
  <c r="AB214" i="9"/>
  <c r="AW214" i="9" s="1"/>
  <c r="AV216" i="9"/>
  <c r="AB216" i="9"/>
  <c r="AW216" i="9" s="1"/>
  <c r="AV217" i="9"/>
  <c r="AB217" i="9"/>
  <c r="AW217" i="9" s="1"/>
  <c r="AV220" i="9"/>
  <c r="AB220" i="9"/>
  <c r="AW220" i="9" s="1"/>
  <c r="AV222" i="9"/>
  <c r="AB222" i="9"/>
  <c r="AW222" i="9" s="1"/>
  <c r="AV223" i="9"/>
  <c r="AB223" i="9"/>
  <c r="AW223" i="9" s="1"/>
  <c r="AV224" i="9"/>
  <c r="AB224" i="9"/>
  <c r="AW224" i="9" s="1"/>
  <c r="AV227" i="9"/>
  <c r="AB227" i="9"/>
  <c r="AW227" i="9" s="1"/>
  <c r="AV229" i="9"/>
  <c r="AB229" i="9"/>
  <c r="AW229" i="9" s="1"/>
  <c r="AV230" i="9"/>
  <c r="AB230" i="9"/>
  <c r="AW230" i="9" s="1"/>
  <c r="AU231" i="9"/>
  <c r="AA231" i="9"/>
  <c r="AV233" i="9"/>
  <c r="AB233" i="9"/>
  <c r="AW233" i="9" s="1"/>
  <c r="AV234" i="9"/>
  <c r="AB234" i="9"/>
  <c r="AW234" i="9" s="1"/>
  <c r="AU237" i="9"/>
  <c r="AA237" i="9"/>
  <c r="AV238" i="9"/>
  <c r="AB238" i="9"/>
  <c r="AW238" i="9" s="1"/>
  <c r="AV240" i="9"/>
  <c r="AB240" i="9"/>
  <c r="AW240" i="9" s="1"/>
  <c r="AV241" i="9"/>
  <c r="AB241" i="9"/>
  <c r="AW241" i="9" s="1"/>
  <c r="AV242" i="9"/>
  <c r="AB242" i="9"/>
  <c r="AW242" i="9" s="1"/>
  <c r="AV245" i="9"/>
  <c r="AB245" i="9"/>
  <c r="AW245" i="9" s="1"/>
  <c r="AV246" i="9"/>
  <c r="AB246" i="9"/>
  <c r="AW246" i="9" s="1"/>
  <c r="AV251" i="9"/>
  <c r="AB251" i="9"/>
  <c r="AW251" i="9" s="1"/>
  <c r="AV252" i="9"/>
  <c r="AB252" i="9"/>
  <c r="AW252" i="9" s="1"/>
  <c r="AV223" i="7"/>
  <c r="AB223" i="7"/>
  <c r="AV227" i="7"/>
  <c r="AB227" i="7"/>
  <c r="AV233" i="7"/>
  <c r="AB233" i="7"/>
  <c r="AV49" i="7"/>
  <c r="AB49" i="7"/>
  <c r="AU171" i="7"/>
  <c r="AA171" i="7"/>
  <c r="AV2" i="7"/>
  <c r="AB2" i="7"/>
  <c r="AV3" i="7"/>
  <c r="AB3" i="7"/>
  <c r="AV4" i="7"/>
  <c r="AB4" i="7"/>
  <c r="AV5" i="7"/>
  <c r="AB5" i="7"/>
  <c r="AV6" i="7"/>
  <c r="AB6" i="7"/>
  <c r="AV7" i="7"/>
  <c r="AB7" i="7"/>
  <c r="AV8" i="7"/>
  <c r="AB8" i="7"/>
  <c r="AV9" i="7"/>
  <c r="AB9" i="7"/>
  <c r="AV10" i="7"/>
  <c r="AB10" i="7"/>
  <c r="AV11" i="7"/>
  <c r="AB11" i="7"/>
  <c r="AV12" i="7"/>
  <c r="AB12" i="7"/>
  <c r="AV13" i="7"/>
  <c r="AB13" i="7"/>
  <c r="AV14" i="7"/>
  <c r="AB14" i="7"/>
  <c r="AV15" i="7"/>
  <c r="AB15" i="7"/>
  <c r="AV16" i="7"/>
  <c r="AB16" i="7"/>
  <c r="AV17" i="7"/>
  <c r="AB17" i="7"/>
  <c r="AV18" i="7"/>
  <c r="AB18" i="7"/>
  <c r="AV19" i="7"/>
  <c r="AB19" i="7"/>
  <c r="AV20" i="7"/>
  <c r="AB20" i="7"/>
  <c r="AV21" i="7"/>
  <c r="AB21" i="7"/>
  <c r="AV22" i="7"/>
  <c r="AB22" i="7"/>
  <c r="AV23" i="7"/>
  <c r="AB23" i="7"/>
  <c r="AV24" i="7"/>
  <c r="AB24" i="7"/>
  <c r="AV25" i="7"/>
  <c r="AB25" i="7"/>
  <c r="AV26" i="7"/>
  <c r="AB26" i="7"/>
  <c r="AV27" i="7"/>
  <c r="AB27" i="7"/>
  <c r="AV28" i="7"/>
  <c r="AB28" i="7"/>
  <c r="AV29" i="7"/>
  <c r="AB29" i="7"/>
  <c r="AV30" i="7"/>
  <c r="AB30" i="7"/>
  <c r="AV31" i="7"/>
  <c r="AB31" i="7"/>
  <c r="AV32" i="7"/>
  <c r="AB32" i="7"/>
  <c r="AV33" i="7"/>
  <c r="AB33" i="7"/>
  <c r="AV34" i="7"/>
  <c r="AB34" i="7"/>
  <c r="AV35" i="7"/>
  <c r="AB35" i="7"/>
  <c r="AV36" i="7"/>
  <c r="AB36" i="7"/>
  <c r="AV37" i="7"/>
  <c r="AB37" i="7"/>
  <c r="AV38" i="7"/>
  <c r="AB38" i="7"/>
  <c r="AV39" i="7"/>
  <c r="AB39" i="7"/>
  <c r="AV40" i="7"/>
  <c r="AB40" i="7"/>
  <c r="AV41" i="7"/>
  <c r="AB41" i="7"/>
  <c r="AV42" i="7"/>
  <c r="AB42" i="7"/>
  <c r="AV43" i="7"/>
  <c r="AB43" i="7"/>
  <c r="AV44" i="7"/>
  <c r="AB44" i="7"/>
  <c r="AV45" i="7"/>
  <c r="AB45" i="7"/>
  <c r="AV46" i="7"/>
  <c r="AB46" i="7"/>
  <c r="AV47" i="7"/>
  <c r="AB47" i="7"/>
  <c r="AV48" i="7"/>
  <c r="AB48" i="7"/>
  <c r="AV50" i="7"/>
  <c r="AB50" i="7"/>
  <c r="AV51" i="7"/>
  <c r="AB51" i="7"/>
  <c r="AV52" i="7"/>
  <c r="AB52" i="7"/>
  <c r="AV53" i="7"/>
  <c r="AB53" i="7"/>
  <c r="AV54" i="7"/>
  <c r="AB54" i="7"/>
  <c r="AV55" i="7"/>
  <c r="AB55" i="7"/>
  <c r="AV56" i="7"/>
  <c r="AB56" i="7"/>
  <c r="AV57" i="7"/>
  <c r="AB57" i="7"/>
  <c r="AV58" i="7"/>
  <c r="AB58" i="7"/>
  <c r="AV59" i="7"/>
  <c r="AB59" i="7"/>
  <c r="AV60" i="7"/>
  <c r="AB60" i="7"/>
  <c r="AV61" i="7"/>
  <c r="AB61" i="7"/>
  <c r="AV62" i="7"/>
  <c r="AB62" i="7"/>
  <c r="AV63" i="7"/>
  <c r="AB63" i="7"/>
  <c r="AV64" i="7"/>
  <c r="AB64" i="7"/>
  <c r="AV65" i="7"/>
  <c r="AB65" i="7"/>
  <c r="AV66" i="7"/>
  <c r="AB66" i="7"/>
  <c r="AV67" i="7"/>
  <c r="AB67" i="7"/>
  <c r="AV68" i="7"/>
  <c r="AB68" i="7"/>
  <c r="AV69" i="7"/>
  <c r="AB69" i="7"/>
  <c r="AV70" i="7"/>
  <c r="AB70" i="7"/>
  <c r="AV71" i="7"/>
  <c r="AB71" i="7"/>
  <c r="AV72" i="7"/>
  <c r="AB72" i="7"/>
  <c r="AV73" i="7"/>
  <c r="AB73" i="7"/>
  <c r="AV74" i="7"/>
  <c r="AB74" i="7"/>
  <c r="AV75" i="7"/>
  <c r="AB75" i="7"/>
  <c r="AV76" i="7"/>
  <c r="AB76" i="7"/>
  <c r="AV77" i="7"/>
  <c r="AB77" i="7"/>
  <c r="AV78" i="7"/>
  <c r="AB78" i="7"/>
  <c r="AV79" i="7"/>
  <c r="AB79" i="7"/>
  <c r="AV80" i="7"/>
  <c r="AB80" i="7"/>
  <c r="AV81" i="7"/>
  <c r="AB81" i="7"/>
  <c r="AV82" i="7"/>
  <c r="AB82" i="7"/>
  <c r="AV83" i="7"/>
  <c r="AB83" i="7"/>
  <c r="AV84" i="7"/>
  <c r="AB84" i="7"/>
  <c r="AV85" i="7"/>
  <c r="AB85" i="7"/>
  <c r="AV86" i="7"/>
  <c r="AB86" i="7"/>
  <c r="AV87" i="7"/>
  <c r="AB87" i="7"/>
  <c r="AV88" i="7"/>
  <c r="AB88" i="7"/>
  <c r="AV90" i="7"/>
  <c r="AB90" i="7"/>
  <c r="AV91" i="7"/>
  <c r="AB91" i="7"/>
  <c r="AV92" i="7"/>
  <c r="AB92" i="7"/>
  <c r="AV93" i="7"/>
  <c r="AB93" i="7"/>
  <c r="AV94" i="7"/>
  <c r="AB94" i="7"/>
  <c r="AV95" i="7"/>
  <c r="AB95" i="7"/>
  <c r="AV96" i="7"/>
  <c r="AB96" i="7"/>
  <c r="AV97" i="7"/>
  <c r="AB97" i="7"/>
  <c r="AV98" i="7"/>
  <c r="AB98" i="7"/>
  <c r="AV99" i="7"/>
  <c r="AB99" i="7"/>
  <c r="AV100" i="7"/>
  <c r="AB100" i="7"/>
  <c r="AV101" i="7"/>
  <c r="AB101" i="7"/>
  <c r="AV102" i="7"/>
  <c r="AB102" i="7"/>
  <c r="AV103" i="7"/>
  <c r="AB103" i="7"/>
  <c r="AV104" i="7"/>
  <c r="AB104" i="7"/>
  <c r="AV105" i="7"/>
  <c r="AB105" i="7"/>
  <c r="AV106" i="7"/>
  <c r="AB106" i="7"/>
  <c r="AV107" i="7"/>
  <c r="AB107" i="7"/>
  <c r="AV108" i="7"/>
  <c r="AB108" i="7"/>
  <c r="AV109" i="7"/>
  <c r="AB109" i="7"/>
  <c r="AV110" i="7"/>
  <c r="AB110" i="7"/>
  <c r="AV111" i="7"/>
  <c r="AB111" i="7"/>
  <c r="AV112" i="7"/>
  <c r="AB112" i="7"/>
  <c r="AV113" i="7"/>
  <c r="AB113" i="7"/>
  <c r="AV114" i="7"/>
  <c r="AB114" i="7"/>
  <c r="AV115" i="7"/>
  <c r="AB115" i="7"/>
  <c r="AV116" i="7"/>
  <c r="AB116" i="7"/>
  <c r="AV117" i="7"/>
  <c r="AB117" i="7"/>
  <c r="AV118" i="7"/>
  <c r="AB118" i="7"/>
  <c r="AV119" i="7"/>
  <c r="AB119" i="7"/>
  <c r="AV120" i="7"/>
  <c r="AB120" i="7"/>
  <c r="AV121" i="7"/>
  <c r="AB121" i="7"/>
  <c r="AV122" i="7"/>
  <c r="AB122" i="7"/>
  <c r="AV123" i="7"/>
  <c r="AB123" i="7"/>
  <c r="AV124" i="7"/>
  <c r="AB124" i="7"/>
  <c r="AV125" i="7"/>
  <c r="AB125" i="7"/>
  <c r="AV126" i="7"/>
  <c r="AB126" i="7"/>
  <c r="AV127" i="7"/>
  <c r="AB127" i="7"/>
  <c r="AV128" i="7"/>
  <c r="AB128" i="7"/>
  <c r="AV129" i="7"/>
  <c r="AB129" i="7"/>
  <c r="AV130" i="7"/>
  <c r="AB130" i="7"/>
  <c r="AV131" i="7"/>
  <c r="AB131" i="7"/>
  <c r="AV132" i="7"/>
  <c r="AB132" i="7"/>
  <c r="AV133" i="7"/>
  <c r="AB133" i="7"/>
  <c r="AV134" i="7"/>
  <c r="AB134" i="7"/>
  <c r="AV135" i="7"/>
  <c r="AB135" i="7"/>
  <c r="AV136" i="7"/>
  <c r="AB136" i="7"/>
  <c r="AV137" i="7"/>
  <c r="AB137" i="7"/>
  <c r="AV138" i="7"/>
  <c r="AB138" i="7"/>
  <c r="AV139" i="7"/>
  <c r="AB139" i="7"/>
  <c r="AV140" i="7"/>
  <c r="AB140" i="7"/>
  <c r="AV141" i="7"/>
  <c r="AB141" i="7"/>
  <c r="AV142" i="7"/>
  <c r="AB142" i="7"/>
  <c r="AV143" i="7"/>
  <c r="AB143" i="7"/>
  <c r="AV144" i="7"/>
  <c r="AB144" i="7"/>
  <c r="AV145" i="7"/>
  <c r="AB145" i="7"/>
  <c r="AV146" i="7"/>
  <c r="AB146" i="7"/>
  <c r="AV147" i="7"/>
  <c r="AB147" i="7"/>
  <c r="AV148" i="7"/>
  <c r="AB148" i="7"/>
  <c r="AV149" i="7"/>
  <c r="AB149" i="7"/>
  <c r="AV150" i="7"/>
  <c r="AB150" i="7"/>
  <c r="AV151" i="7"/>
  <c r="AB151" i="7"/>
  <c r="AV152" i="7"/>
  <c r="AB152" i="7"/>
  <c r="AV153" i="7"/>
  <c r="AB153" i="7"/>
  <c r="AV154" i="7"/>
  <c r="AB154" i="7"/>
  <c r="AV155" i="7"/>
  <c r="AB155" i="7"/>
  <c r="AV156" i="7"/>
  <c r="AB156" i="7"/>
  <c r="AV157" i="7"/>
  <c r="AB157" i="7"/>
  <c r="AV158" i="7"/>
  <c r="AB158" i="7"/>
  <c r="AV159" i="7"/>
  <c r="AB159" i="7"/>
  <c r="AV160" i="7"/>
  <c r="AB160" i="7"/>
  <c r="AV161" i="7"/>
  <c r="AB161" i="7"/>
  <c r="AV162" i="7"/>
  <c r="AB162" i="7"/>
  <c r="AV163" i="7"/>
  <c r="AB163" i="7"/>
  <c r="AV164" i="7"/>
  <c r="AB164" i="7"/>
  <c r="AV165" i="7"/>
  <c r="AB165" i="7"/>
  <c r="AV166" i="7"/>
  <c r="AB166" i="7"/>
  <c r="AV167" i="7"/>
  <c r="AB167" i="7"/>
  <c r="AV168" i="7"/>
  <c r="AB168" i="7"/>
  <c r="AV169" i="7"/>
  <c r="AB169" i="7"/>
  <c r="AV170" i="7"/>
  <c r="AB170" i="7"/>
  <c r="AV171" i="7"/>
  <c r="AB171" i="7"/>
  <c r="AV172" i="7"/>
  <c r="AB172" i="7"/>
  <c r="AV173" i="7"/>
  <c r="AB173" i="7"/>
  <c r="AV174" i="7"/>
  <c r="AB174" i="7"/>
  <c r="AV175" i="7"/>
  <c r="AB175" i="7"/>
  <c r="AV176" i="7"/>
  <c r="AB176" i="7"/>
  <c r="AV177" i="7"/>
  <c r="AB177" i="7"/>
  <c r="AU178" i="7"/>
  <c r="AA178" i="7"/>
  <c r="AV179" i="7"/>
  <c r="AB179" i="7"/>
  <c r="AV180" i="7"/>
  <c r="AB180" i="7"/>
  <c r="AV181" i="7"/>
  <c r="AB181" i="7"/>
  <c r="AV182" i="7"/>
  <c r="AB182" i="7"/>
  <c r="AU183" i="7"/>
  <c r="AA183" i="7"/>
  <c r="AV184" i="7"/>
  <c r="AB184" i="7"/>
  <c r="AV185" i="7"/>
  <c r="AB185" i="7"/>
  <c r="AV186" i="7"/>
  <c r="AB186" i="7"/>
  <c r="AV187" i="7"/>
  <c r="AB187" i="7"/>
  <c r="AV188" i="7"/>
  <c r="AB188" i="7"/>
  <c r="AU189" i="7"/>
  <c r="AA189" i="7"/>
  <c r="AV190" i="7"/>
  <c r="AB190" i="7"/>
  <c r="AV191" i="7"/>
  <c r="AB191" i="7"/>
  <c r="AV192" i="7"/>
  <c r="AB192" i="7"/>
  <c r="AV193" i="7"/>
  <c r="AB193" i="7"/>
  <c r="AV194" i="7"/>
  <c r="AB194" i="7"/>
  <c r="AV195" i="7"/>
  <c r="AB195" i="7"/>
  <c r="AV196" i="7"/>
  <c r="AB196" i="7"/>
  <c r="AV197" i="7"/>
  <c r="AB197" i="7"/>
  <c r="AV198" i="7"/>
  <c r="AB198" i="7"/>
  <c r="AV199" i="7"/>
  <c r="AB199" i="7"/>
  <c r="AV200" i="7"/>
  <c r="AB200" i="7"/>
  <c r="AV201" i="7"/>
  <c r="AB201" i="7"/>
  <c r="AV202" i="7"/>
  <c r="AB202" i="7"/>
  <c r="AV203" i="7"/>
  <c r="AB203" i="7"/>
  <c r="AV204" i="7"/>
  <c r="AB204" i="7"/>
  <c r="AV205" i="7"/>
  <c r="AB205" i="7"/>
  <c r="AV206" i="7"/>
  <c r="AB206" i="7"/>
  <c r="AU207" i="7"/>
  <c r="AA207" i="7"/>
  <c r="AV208" i="7"/>
  <c r="AB208" i="7"/>
  <c r="AV209" i="7"/>
  <c r="AB209" i="7"/>
  <c r="AV210" i="7"/>
  <c r="AB210" i="7"/>
  <c r="AV211" i="7"/>
  <c r="AB211" i="7"/>
  <c r="AV212" i="7"/>
  <c r="AB212" i="7"/>
  <c r="AU213" i="7"/>
  <c r="AA213" i="7"/>
  <c r="AV214" i="7"/>
  <c r="AB214" i="7"/>
  <c r="AV215" i="7"/>
  <c r="AB215" i="7"/>
  <c r="AV216" i="7"/>
  <c r="AB216" i="7"/>
  <c r="AV217" i="7"/>
  <c r="AB217" i="7"/>
  <c r="AV218" i="7"/>
  <c r="AB218" i="7"/>
  <c r="AV231" i="7"/>
  <c r="AB231" i="7"/>
  <c r="AV237" i="7"/>
  <c r="AB237" i="7"/>
  <c r="AV207" i="9" l="1"/>
  <c r="AB207" i="9"/>
  <c r="AW207" i="9" s="1"/>
  <c r="AV196" i="9"/>
  <c r="AB196" i="9"/>
  <c r="AW196" i="9" s="1"/>
  <c r="AV171" i="9"/>
  <c r="AB171" i="9"/>
  <c r="AW171" i="9" s="1"/>
  <c r="AV178" i="9"/>
  <c r="AB178" i="9"/>
  <c r="AW178" i="9" s="1"/>
  <c r="AV183" i="9"/>
  <c r="AB183" i="9"/>
  <c r="AW183" i="9" s="1"/>
  <c r="AV189" i="9"/>
  <c r="AB189" i="9"/>
  <c r="AW189" i="9" s="1"/>
  <c r="AV213" i="9"/>
  <c r="AB213" i="9"/>
  <c r="AW213" i="9" s="1"/>
  <c r="AV231" i="9"/>
  <c r="AB231" i="9"/>
  <c r="AW231" i="9" s="1"/>
  <c r="AV237" i="9"/>
  <c r="AB237" i="9"/>
  <c r="AW237" i="9" s="1"/>
  <c r="AV178" i="7"/>
  <c r="AB178" i="7"/>
  <c r="AV183" i="7"/>
  <c r="AB183" i="7"/>
  <c r="AV189" i="7"/>
  <c r="AB189" i="7"/>
  <c r="AV207" i="7"/>
  <c r="AB207" i="7"/>
  <c r="AV213" i="7"/>
  <c r="AB21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9E03B9-E373-4502-923E-D0B0372714D7}" keepAlive="1" name="Query - EffortOutcomesAG1_1DayShiftAB" description="Connection to the 'EffortOutcomesAG1_1DayShiftAB' query in the workbook." type="5" refreshedVersion="8" background="1" saveData="1">
    <dbPr connection="Provider=Microsoft.Mashup.OleDb.1;Data Source=$Workbook$;Location=EffortOutcomesAG1_1DayShiftAB;Extended Properties=&quot;&quot;" command="SELECT * FROM [EffortOutcomesAG1_1DayShiftAB]"/>
  </connection>
  <connection id="2" xr16:uid="{AFDD7F14-0A17-4B50-93CA-268FAD4A237B}" keepAlive="1" name="Query - EffortOutcomesAG1_1DayShiftEF" description="Connection to the 'EffortOutcomesAG1_1DayShiftEF' query in the workbook." type="5" refreshedVersion="8" background="1" saveData="1">
    <dbPr connection="Provider=Microsoft.Mashup.OleDb.1;Data Source=$Workbook$;Location=EffortOutcomesAG1_1DayShiftEF;Extended Properties=&quot;&quot;" command="SELECT * FROM [EffortOutcomesAG1_1DayShiftEF]"/>
  </connection>
  <connection id="3" xr16:uid="{6F12C178-57FD-4DD1-B949-7200708A1D02}" keepAlive="1" name="Query - EffortOutcomesAG1_1DayShiftIMPORT !!" description="Connection to the 'EffortOutcomesAG1_1DayShiftIMPORT !!' query in the workbook." type="5" refreshedVersion="8" background="1" saveData="1">
    <dbPr connection="Provider=Microsoft.Mashup.OleDb.1;Data Source=$Workbook$;Location=&quot;EffortOutcomesAG1_1DayShiftIMPORT !!&quot;;Extended Properties=&quot;&quot;" command="SELECT * FROM [EffortOutcomesAG1_1DayShiftIMPORT !!]"/>
  </connection>
  <connection id="4" xr16:uid="{08FA9A82-A6FD-4C35-9036-A44AF85AEC0C}" keepAlive="1" name="Query - EffortOutcomesAG1_1DayShiftIN" description="Connection to the 'EffortOutcomesAG1_1DayShiftIN' query in the workbook." type="5" refreshedVersion="8" background="1" saveData="1">
    <dbPr connection="Provider=Microsoft.Mashup.OleDb.1;Data Source=$Workbook$;Location=EffortOutcomesAG1_1DayShiftIN;Extended Properties=&quot;&quot;" command="SELECT * FROM [EffortOutcomesAG1_1DayShiftIN]"/>
  </connection>
  <connection id="5" xr16:uid="{15B61C66-EC08-43D3-8B30-07F15D4EAEED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92C9A300-3F4F-4E3A-B322-DAB8C60E993A}" keepAlive="1" name="Query - InefficienciesAG1_1DayShiftAB" description="Connection to the 'InefficienciesAG1_1DayShiftAB' query in the workbook." type="5" refreshedVersion="8" background="1" saveData="1">
    <dbPr connection="Provider=Microsoft.Mashup.OleDb.1;Data Source=$Workbook$;Location=InefficienciesAG1_1DayShiftAB;Extended Properties=&quot;&quot;" command="SELECT * FROM [InefficienciesAG1_1DayShiftAB]"/>
  </connection>
  <connection id="7" xr16:uid="{5513D296-2433-41C5-ADA0-B84EA9FEF432}" keepAlive="1" name="Query - InefficienciesAG1_1DayShiftALL Prep" description="Connection to the 'InefficienciesAG1_1DayShiftALL Prep' query in the workbook." type="5" refreshedVersion="8" background="1" saveData="1">
    <dbPr connection="Provider=Microsoft.Mashup.OleDb.1;Data Source=$Workbook$;Location=&quot;InefficienciesAG1_1DayShiftALL Prep&quot;;Extended Properties=&quot;&quot;" command="SELECT * FROM [InefficienciesAG1_1DayShiftALL Prep]"/>
  </connection>
  <connection id="8" xr16:uid="{0A476F4D-9256-42FE-B557-CEF9D5D4E984}" keepAlive="1" name="Query - InefficienciesAG1_1DayShiftEF" description="Connection to the 'InefficienciesAG1_1DayShiftEF' query in the workbook." type="5" refreshedVersion="0" background="1">
    <dbPr connection="Provider=Microsoft.Mashup.OleDb.1;Data Source=$Workbook$;Location=InefficienciesAG1_1DayShiftEF;Extended Properties=&quot;&quot;" command="SELECT * FROM [InefficienciesAG1_1DayShiftEF]"/>
  </connection>
  <connection id="9" xr16:uid="{6CF91494-A915-4519-998B-A36AB579878D}" keepAlive="1" name="Query - InefficienciesAG1_1DayShiftIN" description="Connection to the 'InefficienciesAG1_1DayShiftIN' query in the workbook." type="5" refreshedVersion="0" background="1">
    <dbPr connection="Provider=Microsoft.Mashup.OleDb.1;Data Source=$Workbook$;Location=InefficienciesAG1_1DayShiftIN;Extended Properties=&quot;&quot;" command="SELECT * FROM [InefficienciesAG1_1DayShiftIN]"/>
  </connection>
  <connection id="10" xr16:uid="{51703B09-CF15-45FC-B969-335976B6564F}" keepAlive="1" name="Query - InefficienciesAG1_1L2Day" description="Connection to the 'InefficienciesAG1_1L2Day' query in the workbook." type="5" refreshedVersion="0" background="1">
    <dbPr connection="Provider=Microsoft.Mashup.OleDb.1;Data Source=$Workbook$;Location=InefficienciesAG1_1L2Day;Extended Properties=&quot;&quot;" command="SELECT * FROM [InefficienciesAG1_1L2Day]"/>
  </connection>
  <connection id="11" xr16:uid="{3297866C-912F-42F5-83A0-D92A8E02C2A0}" keepAlive="1" name="Query - InefficienciesAG1_1L2DayL0Facility" description="Connection to the 'InefficienciesAG1_1L2DayL0Facility' query in the workbook." type="5" refreshedVersion="0" background="1">
    <dbPr connection="Provider=Microsoft.Mashup.OleDb.1;Data Source=$Workbook$;Location=InefficienciesAG1_1L2DayL0Facility;Extended Properties=&quot;&quot;" command="SELECT * FROM [InefficienciesAG1_1L2DayL0Facility]"/>
  </connection>
  <connection id="12" xr16:uid="{78BE0A7F-6698-408C-811B-77D563F0A487}" keepAlive="1" name="Query - InefficienciesAG1_1L2DayL0Org" description="Connection to the 'InefficienciesAG1_1L2DayL0Org' query in the workbook." type="5" refreshedVersion="0" background="1">
    <dbPr connection="Provider=Microsoft.Mashup.OleDb.1;Data Source=$Workbook$;Location=InefficienciesAG1_1L2DayL0Org;Extended Properties=&quot;&quot;" command="SELECT * FROM [InefficienciesAG1_1L2DayL0Org]"/>
  </connection>
  <connection id="13" xr16:uid="{AF8C66ED-FD8F-4A61-8AF7-F7300047EE46}" keepAlive="1" name="Query - InefficienciesAG1_1L2DayRole" description="Connection to the 'InefficienciesAG1_1L2DayRole' query in the workbook." type="5" refreshedVersion="8" background="1" saveData="1">
    <dbPr connection="Provider=Microsoft.Mashup.OleDb.1;Data Source=$Workbook$;Location=InefficienciesAG1_1L2DayRole;Extended Properties=&quot;&quot;" command="SELECT * FROM [InefficienciesAG1_1L2DayRole]"/>
  </connection>
  <connection id="14" xr16:uid="{0FB8CA2E-2472-4733-8E7F-5A78F1148358}" keepAlive="1" name="Query - InefficienciesAG1_1L2FacilityDay" description="Connection to the 'InefficienciesAG1_1L2FacilityDay' query in the workbook." type="5" refreshedVersion="0" background="1">
    <dbPr connection="Provider=Microsoft.Mashup.OleDb.1;Data Source=$Workbook$;Location=InefficienciesAG1_1L2FacilityDay;Extended Properties=&quot;&quot;" command="SELECT * FROM [InefficienciesAG1_1L2FacilityDay]"/>
  </connection>
  <connection id="15" xr16:uid="{487CA5A3-8499-4982-BB71-71D5CBBA0C3D}" keepAlive="1" name="Query - InefficienciesAG1_1Level3210" description="Connection to the 'InefficienciesAG1_1Level3210' query in the workbook." type="5" refreshedVersion="8" background="1" saveData="1">
    <dbPr connection="Provider=Microsoft.Mashup.OleDb.1;Data Source=$Workbook$;Location=InefficienciesAG1_1Level3210;Extended Properties=&quot;&quot;" command="SELECT * FROM [InefficienciesAG1_1Level3210]"/>
  </connection>
  <connection id="16" xr16:uid="{1FBF8776-CB43-4000-8C90-28456E927CB4}" keepAlive="1" name="Query - Start Date" description="Connection to the 'Start Date' query in the workbook." type="5" refreshedVersion="0" background="1">
    <dbPr connection="Provider=Microsoft.Mashup.OleDb.1;Data Source=$Workbook$;Location=&quot;Start Date&quot;;Extended Properties=&quot;&quot;" command="SELECT * FROM [Start Date]"/>
  </connection>
  <connection id="17" xr16:uid="{7811F61E-BBA8-4035-93AE-CF29581038E8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<sst xmlns="http://schemas.openxmlformats.org/spreadsheetml/2006/main" count="10410" uniqueCount="232">
  <si>
    <t>Level</t>
  </si>
  <si>
    <t>Date</t>
  </si>
  <si>
    <t>D</t>
  </si>
  <si>
    <t>A</t>
  </si>
  <si>
    <t>Cs</t>
  </si>
  <si>
    <t>CX</t>
  </si>
  <si>
    <t>Potential</t>
  </si>
  <si>
    <t>Planned</t>
  </si>
  <si>
    <t>Degree</t>
  </si>
  <si>
    <t>Spare</t>
  </si>
  <si>
    <t>Spare Allocated</t>
  </si>
  <si>
    <t>Block</t>
  </si>
  <si>
    <t>EXCESS OVER-ALLOCATION</t>
  </si>
  <si>
    <t>SPARE STRETCH</t>
  </si>
  <si>
    <t>SPARE SLACK</t>
  </si>
  <si>
    <t>SPARE STRETCH ALLOCATED</t>
  </si>
  <si>
    <t>SPARE SLACK ALLOCATED</t>
  </si>
  <si>
    <t>EXCESS STRETCH (ALLOCATED)</t>
  </si>
  <si>
    <t>EXCESS ALLOCATED SLACK</t>
  </si>
  <si>
    <t>EXCESS STRETCH</t>
  </si>
  <si>
    <t>EXCESS SLACK</t>
  </si>
  <si>
    <t>POTENTIAL SHORTFALL (OVER-ALLOCATED)</t>
  </si>
  <si>
    <t>POTENTIAL SHORTFALL</t>
  </si>
  <si>
    <t>WASTED STRETCH</t>
  </si>
  <si>
    <t>WASTED SLACK</t>
  </si>
  <si>
    <t>ALLOCATED STRETCH</t>
  </si>
  <si>
    <t>ALLOCATED SLACK</t>
  </si>
  <si>
    <t>UNALLOCATED SLACK</t>
  </si>
  <si>
    <t>LATENT</t>
  </si>
  <si>
    <t>LATENT.ALLOCATED</t>
  </si>
  <si>
    <t>LATENT.OVERALLOCATED</t>
  </si>
  <si>
    <t>AB Potential</t>
  </si>
  <si>
    <t>Check</t>
  </si>
  <si>
    <t>wAB EXCESS OVER-ALLOCATION</t>
  </si>
  <si>
    <t>wAB SPARE STRETCH</t>
  </si>
  <si>
    <t>wAB SPARE SLACK</t>
  </si>
  <si>
    <t>wAB SPARE STRETCH ALLOCATED</t>
  </si>
  <si>
    <t>wAB SPARE SLACK ALLOCATED</t>
  </si>
  <si>
    <t>wAB EXCESS STRETCH (ALLOCATED)</t>
  </si>
  <si>
    <t>wAB EXCESS ALLOCATED SLACK</t>
  </si>
  <si>
    <t>wAB EXCESS STRETCH</t>
  </si>
  <si>
    <t>wAB EXCESS SLACK</t>
  </si>
  <si>
    <t>wAB POTENTIAL SHORTFALL (OVER-ALLOCATED)</t>
  </si>
  <si>
    <t>wAB POTENTIAL SHORTFALL</t>
  </si>
  <si>
    <t>wAB WASTED STRETCH</t>
  </si>
  <si>
    <t>wAB WASTED SLACK</t>
  </si>
  <si>
    <t>wAB ALLOCATED STRETCH</t>
  </si>
  <si>
    <t>wAB ALLOCATED SLACK</t>
  </si>
  <si>
    <t>wAB LATENT</t>
  </si>
  <si>
    <t>wAB LATENT.ALLOCATED</t>
  </si>
  <si>
    <t>wAB LATENT.OVERALLOCATED</t>
  </si>
  <si>
    <t>wPotential</t>
  </si>
  <si>
    <t>3-Pool</t>
  </si>
  <si>
    <t>L1.1</t>
  </si>
  <si>
    <t>L1.2</t>
  </si>
  <si>
    <t>Demand</t>
  </si>
  <si>
    <t>Capacity</t>
  </si>
  <si>
    <t>CapacityX</t>
  </si>
  <si>
    <t>Allocation</t>
  </si>
  <si>
    <t>Apn</t>
  </si>
  <si>
    <t>Apx</t>
  </si>
  <si>
    <t>Ai</t>
  </si>
  <si>
    <t>Epn</t>
  </si>
  <si>
    <t>EpX</t>
  </si>
  <si>
    <t>Ein</t>
  </si>
  <si>
    <t>Ipn</t>
  </si>
  <si>
    <t>Ipx</t>
  </si>
  <si>
    <t>Iin</t>
  </si>
  <si>
    <t>AM</t>
  </si>
  <si>
    <t>NIGHT</t>
  </si>
  <si>
    <t>PM</t>
  </si>
  <si>
    <t>Column1</t>
  </si>
  <si>
    <t>Column2</t>
  </si>
  <si>
    <t>Potential2</t>
  </si>
  <si>
    <t>AB EXCESS OVER-ALLOCATION</t>
  </si>
  <si>
    <t>AB SPARE STRETCH</t>
  </si>
  <si>
    <t>AB SPARE SLACK</t>
  </si>
  <si>
    <t>AB SPARE STRETCH ALLOCATED</t>
  </si>
  <si>
    <t>AB SPARE SLACK ALLOCATED</t>
  </si>
  <si>
    <t>AB EXCESS STRETCH (ALLOCATED)</t>
  </si>
  <si>
    <t>AB EXCESS ALLOCATED SLACK</t>
  </si>
  <si>
    <t>AB EXCESS STRETCH</t>
  </si>
  <si>
    <t>AB EXCESS SLACK</t>
  </si>
  <si>
    <t>AB POTENTIAL SHORTFALL (OVER-ALLOCATED)</t>
  </si>
  <si>
    <t>AB POTENTIAL SHORTFALL</t>
  </si>
  <si>
    <t>AB WASTED STRETCH</t>
  </si>
  <si>
    <t>AB WASTED SLACK</t>
  </si>
  <si>
    <t>AB ALLOCATED STRETCH</t>
  </si>
  <si>
    <t>AB ALLOCATED SLACK</t>
  </si>
  <si>
    <t>AB UNALLOCATED SLACK</t>
  </si>
  <si>
    <t>AB LATENT</t>
  </si>
  <si>
    <t>AB LATENT.ALLOCATED</t>
  </si>
  <si>
    <t>AB  LATENT.OVERALLOCATED</t>
  </si>
  <si>
    <t>Role</t>
  </si>
  <si>
    <t>Shift</t>
  </si>
  <si>
    <t>IN EXCESS OVER-ALLOCATION</t>
  </si>
  <si>
    <t>IN SPARE STRETCH</t>
  </si>
  <si>
    <t>IN SPARE SLACK</t>
  </si>
  <si>
    <t>IN SPARE STRETCH ALLOCATED</t>
  </si>
  <si>
    <t>IN SPARE SLACK ALLOCATED</t>
  </si>
  <si>
    <t>IN EXCESS STRETCH (ALLOCATED)</t>
  </si>
  <si>
    <t>IN EXCESS ALLOCATED SLACK</t>
  </si>
  <si>
    <t>IN EXCESS STRETCH</t>
  </si>
  <si>
    <t>IN EXCESS SLACK</t>
  </si>
  <si>
    <t>IN POTENTIAL SHORTFALL (OVER-ALLOCATED)</t>
  </si>
  <si>
    <t>IN POTENTIAL SHORTFALL</t>
  </si>
  <si>
    <t>IN WASTED STRETCH</t>
  </si>
  <si>
    <t>IN WASTED SLACK</t>
  </si>
  <si>
    <t>IN ALLOCATED STRETCH</t>
  </si>
  <si>
    <t>IN ALLOCATED SLACK</t>
  </si>
  <si>
    <t>IN UNALLOCATED SLACK</t>
  </si>
  <si>
    <t>IN LATENT</t>
  </si>
  <si>
    <t>IN LATENT.ALLOCATED</t>
  </si>
  <si>
    <t>IN LATENT.OVERALLOCATED</t>
  </si>
  <si>
    <t>IN Potential</t>
  </si>
  <si>
    <t>wAB UNALLOCATED SLACK</t>
  </si>
  <si>
    <t>2-Pond</t>
  </si>
  <si>
    <t>EF EXCESS OVER-ALLOCATION</t>
  </si>
  <si>
    <t>EF SPARE STRETCH</t>
  </si>
  <si>
    <t>EF SPARE SLACK</t>
  </si>
  <si>
    <t>EF SPARE STRETCH ALLOCATED</t>
  </si>
  <si>
    <t>EF SPARE SLACK ALLOCATED</t>
  </si>
  <si>
    <t>EF EXCESS STRETCH (ALLOCATED)</t>
  </si>
  <si>
    <t>EF EXCESS ALLOCATED SLACK</t>
  </si>
  <si>
    <t>EF EXCESS STRETCH</t>
  </si>
  <si>
    <t>EF EXCESS SLACK</t>
  </si>
  <si>
    <t>EF POTENTIAL SHORTFALL (OVER-ALLOCATED)</t>
  </si>
  <si>
    <t>EF POTENTIAL SHORTFALL</t>
  </si>
  <si>
    <t>EF WASTED STRETCH</t>
  </si>
  <si>
    <t>EF WASTED SLACK</t>
  </si>
  <si>
    <t>EF ALLOCATED STRETCH</t>
  </si>
  <si>
    <t>EF ALLOCATED SLACK</t>
  </si>
  <si>
    <t>EF UNALLOCATED SLACK</t>
  </si>
  <si>
    <t>EF LATENT</t>
  </si>
  <si>
    <t>EF LATENT.ALLOCATED</t>
  </si>
  <si>
    <t>EF LATENT.OVERALLOCATED</t>
  </si>
  <si>
    <t>EF Potential</t>
  </si>
  <si>
    <t>1-Lake</t>
  </si>
  <si>
    <t>Folder</t>
  </si>
  <si>
    <t>CapacityMaxHC</t>
  </si>
  <si>
    <t>Carer</t>
  </si>
  <si>
    <t>DATESHIFT</t>
  </si>
  <si>
    <t>Facility</t>
  </si>
  <si>
    <t>25/06/2023AM</t>
  </si>
  <si>
    <t>25/06/2023NIGHT</t>
  </si>
  <si>
    <t>25/06/2023PM</t>
  </si>
  <si>
    <t>0.1-Org</t>
  </si>
  <si>
    <t>1.1-Pond(Facility)</t>
  </si>
  <si>
    <t>3.1-Pond FacilityDay</t>
  </si>
  <si>
    <t>SharedPath</t>
  </si>
  <si>
    <t>Client</t>
  </si>
  <si>
    <t>Type</t>
  </si>
  <si>
    <t>04 Analysis</t>
  </si>
  <si>
    <t>Location</t>
  </si>
  <si>
    <t>Version</t>
  </si>
  <si>
    <t>From Computerpath</t>
  </si>
  <si>
    <t>CommonSharedPath</t>
  </si>
  <si>
    <t>Manual Entry</t>
  </si>
  <si>
    <t>BERR</t>
  </si>
  <si>
    <t>Calcualted</t>
  </si>
  <si>
    <t>X</t>
  </si>
  <si>
    <t>Registered Nurse</t>
  </si>
  <si>
    <t>IF([@Block]=12310,ABGoal-[@Apx],</t>
  </si>
  <si>
    <t>ABCap</t>
  </si>
  <si>
    <t>ABGoal</t>
  </si>
  <si>
    <t>EFCap</t>
  </si>
  <si>
    <t>EFGoal</t>
  </si>
  <si>
    <t>INCap</t>
  </si>
  <si>
    <t>INGoal</t>
  </si>
  <si>
    <t>ShiftDurations.ShiftDuration</t>
  </si>
  <si>
    <t>ASHB</t>
  </si>
  <si>
    <t>DateX</t>
  </si>
  <si>
    <t>AIN</t>
  </si>
  <si>
    <t>7/10/2024PM</t>
  </si>
  <si>
    <t>7/10/2024NIGHT</t>
  </si>
  <si>
    <t>7/10/2024AM</t>
  </si>
  <si>
    <t>8/10/2024NIGHT</t>
  </si>
  <si>
    <t>8/10/2024AM</t>
  </si>
  <si>
    <t>8/10/2024PM</t>
  </si>
  <si>
    <t>9/10/2024PM</t>
  </si>
  <si>
    <t>9/10/2024AM</t>
  </si>
  <si>
    <t>9/10/2024NIGHT</t>
  </si>
  <si>
    <t>10/10/2024PM</t>
  </si>
  <si>
    <t>10/10/2024NIGHT</t>
  </si>
  <si>
    <t>10/10/2024AM</t>
  </si>
  <si>
    <t>11/10/2024NIGHT</t>
  </si>
  <si>
    <t>11/10/2024AM</t>
  </si>
  <si>
    <t>11/10/2024PM</t>
  </si>
  <si>
    <t>12/10/2024NIGHT</t>
  </si>
  <si>
    <t>12/10/2024AM</t>
  </si>
  <si>
    <t>12/10/2024PM</t>
  </si>
  <si>
    <t>13/10/2024PM</t>
  </si>
  <si>
    <t>13/10/2024NIGHT</t>
  </si>
  <si>
    <t>13/10/2024AM</t>
  </si>
  <si>
    <t>14/10/2024AM</t>
  </si>
  <si>
    <t>14/10/2024NIGHT</t>
  </si>
  <si>
    <t>14/10/2024PM</t>
  </si>
  <si>
    <t>15/10/2024PM</t>
  </si>
  <si>
    <t>15/10/2024NIGHT</t>
  </si>
  <si>
    <t>15/10/2024AM</t>
  </si>
  <si>
    <t>16/10/2024PM</t>
  </si>
  <si>
    <t>16/10/2024NIGHT</t>
  </si>
  <si>
    <t>16/10/2024AM</t>
  </si>
  <si>
    <t>17/10/2024NIGHT</t>
  </si>
  <si>
    <t>17/10/2024PM</t>
  </si>
  <si>
    <t>17/10/2024AM</t>
  </si>
  <si>
    <t>18/10/2024AM</t>
  </si>
  <si>
    <t>18/10/2024NIGHT</t>
  </si>
  <si>
    <t>18/10/2024PM</t>
  </si>
  <si>
    <t>19/10/2024PM</t>
  </si>
  <si>
    <t>19/10/2024NIGHT</t>
  </si>
  <si>
    <t>19/10/2024AM</t>
  </si>
  <si>
    <t>20/10/2024PM</t>
  </si>
  <si>
    <t>20/10/2024NIGHT</t>
  </si>
  <si>
    <t>20/10/2024AM</t>
  </si>
  <si>
    <t>RN</t>
  </si>
  <si>
    <t>AINC4</t>
  </si>
  <si>
    <t>COUR</t>
  </si>
  <si>
    <t>Variable Name</t>
  </si>
  <si>
    <t>Value</t>
  </si>
  <si>
    <t>UserName</t>
  </si>
  <si>
    <t>Root Path</t>
  </si>
  <si>
    <t>FilePathUrl</t>
  </si>
  <si>
    <t>Unit</t>
  </si>
  <si>
    <t>FileName</t>
  </si>
  <si>
    <t>Cliff's Computer</t>
  </si>
  <si>
    <t>C:\Users\Cliff's Computer\Centri\3. Product - Documents\AEM\Excel Template\CLIENT\DATExx\2. Calculations\E-O-I</t>
  </si>
  <si>
    <t>https:\\centri001.sharepoint.com\sites\3Product\Shared Documents\AEM\Excel Template\CLIENT\DATExx\2. Calculations\E-O-I\[Inefficiencies.xlsx]Unit1Path</t>
  </si>
  <si>
    <t>AEM</t>
  </si>
  <si>
    <t>Excel Template</t>
  </si>
  <si>
    <t>DATExx</t>
  </si>
  <si>
    <t>Inefficiencies.xlsx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</si>
</sst>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7" x14ac:knownFonts="1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9"/>
      <color theme="8" tint="0.3999755851924192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9" fillId="0" borderId="0"/>
    <xf numFmtId="0" fontId="15" fillId="0" borderId="0"/>
  </cellStyleXfs>
  <cellXfs count="46">
    <xf numFmtId="0" fontId="0" fillId="0" borderId="0" xfId="0"/>
    <xf numFmtId="0" fontId="1" fillId="5" borderId="0" xfId="0" applyFont="1" applyFill="1" applyAlignment="1">
      <alignment vertical="top" textRotation="180"/>
    </xf>
    <xf numFmtId="0" fontId="1" fillId="6" borderId="0" xfId="0" applyFont="1" applyFill="1" applyAlignment="1">
      <alignment vertical="top" textRotation="180"/>
    </xf>
    <xf numFmtId="0" fontId="0" fillId="6" borderId="0" xfId="0" applyFill="1"/>
    <xf numFmtId="0" fontId="0" fillId="0" borderId="1" xfId="0" applyBorder="1"/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textRotation="180"/>
    </xf>
    <xf numFmtId="0" fontId="2" fillId="3" borderId="3" xfId="0" applyFont="1" applyFill="1" applyBorder="1" applyAlignment="1">
      <alignment vertical="top" textRotation="180"/>
    </xf>
    <xf numFmtId="0" fontId="2" fillId="4" borderId="3" xfId="0" applyFont="1" applyFill="1" applyBorder="1" applyAlignment="1">
      <alignment vertical="top" textRotation="180"/>
    </xf>
    <xf numFmtId="0" fontId="2" fillId="4" borderId="4" xfId="0" applyFont="1" applyFill="1" applyBorder="1" applyAlignment="1">
      <alignment vertical="top" textRotation="180"/>
    </xf>
    <xf numFmtId="0" fontId="2" fillId="5" borderId="3" xfId="0" applyFont="1" applyFill="1" applyBorder="1" applyAlignment="1">
      <alignment vertical="top" textRotation="180"/>
    </xf>
    <xf numFmtId="0" fontId="2" fillId="6" borderId="3" xfId="0" applyFont="1" applyFill="1" applyBorder="1" applyAlignment="1">
      <alignment vertical="top" textRotation="180"/>
    </xf>
    <xf numFmtId="0" fontId="3" fillId="2" borderId="3" xfId="0" applyFont="1" applyFill="1" applyBorder="1" applyAlignment="1">
      <alignment vertical="top" textRotation="180"/>
    </xf>
    <xf numFmtId="0" fontId="4" fillId="2" borderId="3" xfId="0" applyFont="1" applyFill="1" applyBorder="1" applyAlignment="1">
      <alignment vertical="top" textRotation="180"/>
    </xf>
    <xf numFmtId="0" fontId="5" fillId="2" borderId="3" xfId="0" applyFont="1" applyFill="1" applyBorder="1" applyAlignment="1">
      <alignment vertical="top" textRotation="180"/>
    </xf>
    <xf numFmtId="0" fontId="6" fillId="6" borderId="3" xfId="0" applyFont="1" applyFill="1" applyBorder="1" applyAlignment="1">
      <alignment vertical="top" textRotation="180"/>
    </xf>
    <xf numFmtId="0" fontId="2" fillId="6" borderId="4" xfId="0" applyFont="1" applyFill="1" applyBorder="1" applyAlignment="1">
      <alignment vertical="top" textRotation="180"/>
    </xf>
    <xf numFmtId="0" fontId="2" fillId="6" borderId="5" xfId="0" applyFont="1" applyFill="1" applyBorder="1" applyAlignment="1">
      <alignment vertical="top" textRotation="180"/>
    </xf>
    <xf numFmtId="0" fontId="10" fillId="0" borderId="0" xfId="1" applyFont="1" applyAlignment="1">
      <alignment horizontal="left" vertical="top"/>
    </xf>
    <xf numFmtId="0" fontId="9" fillId="0" borderId="0" xfId="1" applyAlignment="1">
      <alignment horizontal="left" vertical="top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3" fillId="0" borderId="0" xfId="1" applyFont="1" applyAlignment="1">
      <alignment horizontal="left" vertical="top"/>
    </xf>
    <xf numFmtId="0" fontId="2" fillId="9" borderId="3" xfId="0" applyFont="1" applyFill="1" applyBorder="1" applyAlignment="1">
      <alignment vertical="top" textRotation="180"/>
    </xf>
    <xf numFmtId="164" fontId="0" fillId="0" borderId="0" xfId="0" applyNumberFormat="1"/>
    <xf numFmtId="0" fontId="14" fillId="0" borderId="0" xfId="1" applyFont="1" applyAlignment="1">
      <alignment horizontal="left" vertical="top"/>
    </xf>
    <xf numFmtId="0" fontId="9" fillId="0" borderId="0" xfId="1" applyAlignment="1">
      <alignment horizontal="right" vertical="top"/>
    </xf>
    <xf numFmtId="0" fontId="9" fillId="0" borderId="8" xfId="1" applyBorder="1" applyAlignment="1">
      <alignment horizontal="right" vertical="top"/>
    </xf>
    <xf numFmtId="0" fontId="9" fillId="5" borderId="0" xfId="1" applyFill="1" applyAlignment="1">
      <alignment horizontal="left" vertical="top"/>
    </xf>
    <xf numFmtId="22" fontId="0" fillId="0" borderId="0" xfId="0" applyNumberFormat="1"/>
    <xf numFmtId="2" fontId="0" fillId="8" borderId="6" xfId="0" applyNumberFormat="1" applyFill="1" applyBorder="1"/>
    <xf numFmtId="1" fontId="0" fillId="8" borderId="0" xfId="0" applyNumberFormat="1" applyFill="1" applyAlignment="1">
      <alignment horizontal="center" vertical="center"/>
    </xf>
    <xf numFmtId="1" fontId="0" fillId="8" borderId="3" xfId="0" applyNumberFormat="1" applyFill="1" applyBorder="1" applyAlignment="1">
      <alignment horizontal="center" vertical="center"/>
    </xf>
    <xf numFmtId="1" fontId="0" fillId="8" borderId="0" xfId="0" applyNumberFormat="1" applyFill="1"/>
    <xf numFmtId="1" fontId="0" fillId="8" borderId="3" xfId="0" applyNumberFormat="1" applyFill="1" applyBorder="1"/>
    <xf numFmtId="2" fontId="0" fillId="8" borderId="0" xfId="0" applyNumberFormat="1" applyFill="1"/>
    <xf numFmtId="2" fontId="0" fillId="8" borderId="3" xfId="0" applyNumberFormat="1" applyFill="1" applyBorder="1"/>
    <xf numFmtId="2" fontId="0" fillId="8" borderId="1" xfId="0" applyNumberFormat="1" applyFill="1" applyBorder="1"/>
    <xf numFmtId="2" fontId="0" fillId="7" borderId="1" xfId="0" applyNumberFormat="1" applyFill="1" applyBorder="1"/>
    <xf numFmtId="0" fontId="0" fillId="8" borderId="1" xfId="0" applyFill="1" applyBorder="1"/>
    <xf numFmtId="0" fontId="0" fillId="8" borderId="0" xfId="0" applyFill="1"/>
    <xf numFmtId="0" fontId="0" fillId="8" borderId="3" xfId="0" applyFill="1" applyBorder="1"/>
    <xf numFmtId="0" fontId="0" fillId="6" borderId="3" xfId="0" applyFill="1" applyBorder="1"/>
    <xf numFmtId="0" fontId="0" fillId="6" borderId="7" xfId="0" applyFill="1" applyBorder="1"/>
    <xf numFmtId="0" fontId="16" fillId="0" borderId="9" xfId="0" applyFont="1" applyBorder="1"/>
  </cellXfs>
  <cellStyles count="3">
    <cellStyle name="Normal" xfId="0" builtinId="0"/>
    <cellStyle name="Normal 2" xfId="1" xr:uid="{94B966DE-9F33-4220-AA43-467D97508294}"/>
    <cellStyle name="Normal 3" xfId="2" xr:uid="{236F1438-F0E9-4A76-8D7D-DCC71A530CCF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border diagonalUp="0" diagonalDown="0">
        <left/>
        <right style="thin">
          <color theme="4" tint="0.3999755851924192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 tint="-0.249977111117893"/>
        </patternFill>
      </fill>
    </dxf>
    <dxf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0" tint="-0.249977111117893"/>
        </patternFill>
      </fill>
    </dxf>
    <dxf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</sheetNames>
    <sheetDataSet>
      <sheetData sheetId="0">
        <row r="20">
          <cell r="B20" t="str">
            <v>C:\Users\Alex\Centri\4. Production - Documents\WFEffectiveness\4.1.1 AGED CARE\01 Christadelphian Aged Care\240715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5BD73BF3-62A3-4438-B13B-F665F3FFA64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CEFB39-51F8-4208-A0B7-98D6133BC9CA}" autoFormatId="16" applyNumberFormats="0" applyBorderFormats="0" applyFontFormats="0" applyPatternFormats="0" applyAlignmentFormats="0" applyWidthHeightFormats="0">
  <queryTableRefresh nextId="117">
    <queryTableFields count="22">
      <queryTableField id="86" name="Facility" tableColumnId="19"/>
      <queryTableField id="2" name="L1.1" tableColumnId="2"/>
      <queryTableField id="3" name="L1.2" tableColumnId="3"/>
      <queryTableField id="4" name="Demand" tableColumnId="4"/>
      <queryTableField id="5" name="Capacity" tableColumnId="5"/>
      <queryTableField id="80" name="CapacityMaxHC" tableColumnId="17"/>
      <queryTableField id="6" name="CapacityX" tableColumnId="6"/>
      <queryTableField id="7" name="Allocation" tableColumnId="7"/>
      <queryTableField id="84" name="DATESHIFT" tableColumnId="18"/>
      <queryTableField id="103" name="ShiftDurations.ShiftDuration" tableColumnId="21"/>
      <queryTableField id="1" name="Date" tableColumnId="1"/>
      <queryTableField id="115" name="DateX" tableColumnId="22"/>
      <queryTableField id="8" name="Apn" tableColumnId="8"/>
      <queryTableField id="9" name="Apx" tableColumnId="9"/>
      <queryTableField id="10" name="Ai" tableColumnId="10"/>
      <queryTableField id="11" name="Epn" tableColumnId="11"/>
      <queryTableField id="12" name="EpX" tableColumnId="12"/>
      <queryTableField id="13" name="Ein" tableColumnId="13"/>
      <queryTableField id="14" name="Ipn" tableColumnId="14"/>
      <queryTableField id="15" name="Ipx" tableColumnId="15"/>
      <queryTableField id="16" name="Iin" tableColumnId="16"/>
      <queryTableField id="91" name="Version" tableColumnId="2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C9038F91-5B72-4627-83A7-7AAAFB38FC4E}" autoFormatId="16" applyNumberFormats="0" applyBorderFormats="0" applyFontFormats="0" applyPatternFormats="0" applyAlignmentFormats="0" applyWidthHeightFormats="0">
  <queryTableRefresh nextId="89">
    <queryTableFields count="83">
      <queryTableField id="1" name="Version" tableColumnId="1"/>
      <queryTableField id="2" name="Facility" tableColumnId="2"/>
      <queryTableField id="3" name="Level" tableColumnId="3"/>
      <queryTableField id="4" name="Date" tableColumnId="4"/>
      <queryTableField id="5" name="L1.1" tableColumnId="5"/>
      <queryTableField id="6" name="L1.2" tableColumnId="6"/>
      <queryTableField id="7" name="D" tableColumnId="7"/>
      <queryTableField id="8" name="Cs" tableColumnId="8"/>
      <queryTableField id="9" name="CapacityMaxHC" tableColumnId="9"/>
      <queryTableField id="82" name="ShiftDurations.ShiftDuration" tableColumnId="82"/>
      <queryTableField id="10" name="CX" tableColumnId="10"/>
      <queryTableField id="87" name="DateX" tableColumnId="83"/>
      <queryTableField id="11" name="DATESHIFT" tableColumnId="11"/>
      <queryTableField id="12" name="A" tableColumnId="12"/>
      <queryTableField id="13" name="Apn" tableColumnId="13"/>
      <queryTableField id="14" name="Apx" tableColumnId="14"/>
      <queryTableField id="15" name="Ai" tableColumnId="15"/>
      <queryTableField id="16" name="AB EXCESS OVER-ALLOCATION" tableColumnId="16"/>
      <queryTableField id="17" name="AB SPARE STRETCH" tableColumnId="17"/>
      <queryTableField id="18" name="AB SPARE SLACK" tableColumnId="18"/>
      <queryTableField id="19" name="AB SPARE STRETCH ALLOCATED" tableColumnId="19"/>
      <queryTableField id="20" name="AB SPARE SLACK ALLOCATED" tableColumnId="20"/>
      <queryTableField id="21" name="AB EXCESS STRETCH (ALLOCATED)" tableColumnId="21"/>
      <queryTableField id="22" name="AB EXCESS ALLOCATED SLACK" tableColumnId="22"/>
      <queryTableField id="23" name="AB EXCESS STRETCH" tableColumnId="23"/>
      <queryTableField id="24" name="AB EXCESS SLACK" tableColumnId="24"/>
      <queryTableField id="25" name="AB POTENTIAL SHORTFALL (OVER-ALLOCATED)" tableColumnId="25"/>
      <queryTableField id="26" name="AB POTENTIAL SHORTFALL" tableColumnId="26"/>
      <queryTableField id="27" name="AB WASTED STRETCH" tableColumnId="27"/>
      <queryTableField id="28" name="AB WASTED SLACK" tableColumnId="28"/>
      <queryTableField id="29" name="AB ALLOCATED STRETCH" tableColumnId="29"/>
      <queryTableField id="30" name="AB ALLOCATED SLACK" tableColumnId="30"/>
      <queryTableField id="31" name="AB UNALLOCATED SLACK" tableColumnId="31"/>
      <queryTableField id="32" name="AB LATENT" tableColumnId="32"/>
      <queryTableField id="33" name="AB LATENT.ALLOCATED" tableColumnId="33"/>
      <queryTableField id="34" name="AB  LATENT.OVERALLOCATED" tableColumnId="34"/>
      <queryTableField id="35" name="AB Potential" tableColumnId="35"/>
      <queryTableField id="36" name="Epn" tableColumnId="36"/>
      <queryTableField id="37" name="EpX" tableColumnId="37"/>
      <queryTableField id="38" name="Ein" tableColumnId="38"/>
      <queryTableField id="39" name="EF EXCESS OVER-ALLOCATION" tableColumnId="39"/>
      <queryTableField id="40" name="EF SPARE STRETCH" tableColumnId="40"/>
      <queryTableField id="41" name="EF SPARE SLACK" tableColumnId="41"/>
      <queryTableField id="42" name="EF SPARE STRETCH ALLOCATED" tableColumnId="42"/>
      <queryTableField id="43" name="EF SPARE SLACK ALLOCATED" tableColumnId="43"/>
      <queryTableField id="44" name="EF EXCESS STRETCH (ALLOCATED)" tableColumnId="44"/>
      <queryTableField id="45" name="EF EXCESS ALLOCATED SLACK" tableColumnId="45"/>
      <queryTableField id="46" name="EF EXCESS STRETCH" tableColumnId="46"/>
      <queryTableField id="47" name="EF EXCESS SLACK" tableColumnId="47"/>
      <queryTableField id="48" name="EF POTENTIAL SHORTFALL (OVER-ALLOCATED)" tableColumnId="48"/>
      <queryTableField id="49" name="EF POTENTIAL SHORTFALL" tableColumnId="49"/>
      <queryTableField id="50" name="EF WASTED STRETCH" tableColumnId="50"/>
      <queryTableField id="51" name="EF WASTED SLACK" tableColumnId="51"/>
      <queryTableField id="52" name="EF ALLOCATED STRETCH" tableColumnId="52"/>
      <queryTableField id="53" name="EF ALLOCATED SLACK" tableColumnId="53"/>
      <queryTableField id="54" name="EF UNALLOCATED SLACK" tableColumnId="54"/>
      <queryTableField id="55" name="EF LATENT" tableColumnId="55"/>
      <queryTableField id="56" name="EF LATENT.ALLOCATED" tableColumnId="56"/>
      <queryTableField id="57" name="EF LATENT.OVERALLOCATED" tableColumnId="57"/>
      <queryTableField id="58" name="EF Potential" tableColumnId="58"/>
      <queryTableField id="59" name="Ipn" tableColumnId="59"/>
      <queryTableField id="60" name="Ipx" tableColumnId="60"/>
      <queryTableField id="61" name="Iin" tableColumnId="61"/>
      <queryTableField id="62" name="IN EXCESS OVER-ALLOCATION" tableColumnId="62"/>
      <queryTableField id="63" name="IN SPARE STRETCH" tableColumnId="63"/>
      <queryTableField id="64" name="IN SPARE SLACK" tableColumnId="64"/>
      <queryTableField id="65" name="IN SPARE STRETCH ALLOCATED" tableColumnId="65"/>
      <queryTableField id="66" name="IN SPARE SLACK ALLOCATED" tableColumnId="66"/>
      <queryTableField id="67" name="IN EXCESS STRETCH (ALLOCATED)" tableColumnId="67"/>
      <queryTableField id="68" name="IN EXCESS ALLOCATED SLACK" tableColumnId="68"/>
      <queryTableField id="69" name="IN EXCESS STRETCH" tableColumnId="69"/>
      <queryTableField id="70" name="IN EXCESS SLACK" tableColumnId="70"/>
      <queryTableField id="71" name="IN POTENTIAL SHORTFALL (OVER-ALLOCATED)" tableColumnId="71"/>
      <queryTableField id="72" name="IN POTENTIAL SHORTFALL" tableColumnId="72"/>
      <queryTableField id="73" name="IN WASTED STRETCH" tableColumnId="73"/>
      <queryTableField id="74" name="IN WASTED SLACK" tableColumnId="74"/>
      <queryTableField id="75" name="IN ALLOCATED STRETCH" tableColumnId="75"/>
      <queryTableField id="76" name="IN ALLOCATED SLACK" tableColumnId="76"/>
      <queryTableField id="77" name="IN UNALLOCATED SLACK" tableColumnId="77"/>
      <queryTableField id="78" name="IN LATENT" tableColumnId="78"/>
      <queryTableField id="79" name="IN LATENT.ALLOCATED" tableColumnId="79"/>
      <queryTableField id="80" name="IN LATENT.OVERALLOCATED" tableColumnId="80"/>
      <queryTableField id="81" name="IN Potential" tableColumnId="8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2699FF3-2B68-486E-9745-767124BFC5E6}" autoFormatId="16" applyNumberFormats="0" applyBorderFormats="0" applyFontFormats="0" applyPatternFormats="0" applyAlignmentFormats="0" applyWidthHeightFormats="0">
  <queryTableRefresh nextId="35">
    <queryTableFields count="29">
      <queryTableField id="1" name="Facility" tableColumnId="1"/>
      <queryTableField id="2" name="Date" tableColumnId="2"/>
      <queryTableField id="3" name="L1.1" tableColumnId="3"/>
      <queryTableField id="4" name="L1.2" tableColumnId="4"/>
      <queryTableField id="5" name="AB EXCESS OVER-ALLOCATION" tableColumnId="5"/>
      <queryTableField id="6" name="AB SPARE STRETCH" tableColumnId="6"/>
      <queryTableField id="7" name="AB SPARE SLACK" tableColumnId="7"/>
      <queryTableField id="8" name="AB SPARE STRETCH ALLOCATED" tableColumnId="8"/>
      <queryTableField id="9" name="AB SPARE SLACK ALLOCATED" tableColumnId="9"/>
      <queryTableField id="10" name="AB EXCESS STRETCH (ALLOCATED)" tableColumnId="10"/>
      <queryTableField id="11" name="AB EXCESS ALLOCATED SLACK" tableColumnId="11"/>
      <queryTableField id="12" name="AB EXCESS STRETCH" tableColumnId="12"/>
      <queryTableField id="13" name="AB EXCESS SLACK" tableColumnId="13"/>
      <queryTableField id="14" name="AB POTENTIAL SHORTFALL (OVER-ALLOCATED)" tableColumnId="14"/>
      <queryTableField id="15" name="AB POTENTIAL SHORTFALL" tableColumnId="15"/>
      <queryTableField id="16" name="AB WASTED STRETCH" tableColumnId="16"/>
      <queryTableField id="17" name="AB WASTED SLACK" tableColumnId="17"/>
      <queryTableField id="18" name="AB ALLOCATED STRETCH" tableColumnId="18"/>
      <queryTableField id="19" name="AB ALLOCATED SLACK" tableColumnId="19"/>
      <queryTableField id="20" name="AB UNALLOCATED SLACK" tableColumnId="20"/>
      <queryTableField id="21" name="AB LATENT" tableColumnId="21"/>
      <queryTableField id="22" name="AB LATENT.ALLOCATED" tableColumnId="22"/>
      <queryTableField id="23" name="AB  LATENT.OVERALLOCATED" tableColumnId="23"/>
      <queryTableField id="24" name="AB Potential" tableColumnId="24"/>
      <queryTableField id="25" name="CapacityMaxHC" tableColumnId="25"/>
      <queryTableField id="28" name="ShiftDurations.ShiftDuration" tableColumnId="28"/>
      <queryTableField id="26" name="DATESHIFT" tableColumnId="26"/>
      <queryTableField id="33" name="DateX" tableColumnId="29"/>
      <queryTableField id="27" name="Version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1AA524-B83E-45CB-8723-8887A1D30320}" autoFormatId="16" applyNumberFormats="0" applyBorderFormats="0" applyFontFormats="0" applyPatternFormats="0" applyAlignmentFormats="0" applyWidthHeightFormats="0">
  <queryTableRefresh nextId="154" unboundColumnsLeft="50">
    <queryTableFields count="66">
      <queryTableField id="79" dataBound="0" tableColumnId="17"/>
      <queryTableField id="65" dataBound="0" tableColumnId="31"/>
      <queryTableField id="64" dataBound="0" tableColumnId="32"/>
      <queryTableField id="63" dataBound="0" tableColumnId="33"/>
      <queryTableField id="62" dataBound="0" tableColumnId="34"/>
      <queryTableField id="61" dataBound="0" tableColumnId="35"/>
      <queryTableField id="60" dataBound="0" tableColumnId="36"/>
      <queryTableField id="59" dataBound="0" tableColumnId="37"/>
      <queryTableField id="58" dataBound="0" tableColumnId="38"/>
      <queryTableField id="57" dataBound="0" tableColumnId="39"/>
      <queryTableField id="56" dataBound="0" tableColumnId="40"/>
      <queryTableField id="55" dataBound="0" tableColumnId="41"/>
      <queryTableField id="54" dataBound="0" tableColumnId="42"/>
      <queryTableField id="53" dataBound="0" tableColumnId="43"/>
      <queryTableField id="52" dataBound="0" tableColumnId="44"/>
      <queryTableField id="51" dataBound="0" tableColumnId="45"/>
      <queryTableField id="50" dataBound="0" tableColumnId="46"/>
      <queryTableField id="49" dataBound="0" tableColumnId="47"/>
      <queryTableField id="48" dataBound="0" tableColumnId="48"/>
      <queryTableField id="47" dataBound="0" tableColumnId="49"/>
      <queryTableField id="46" dataBound="0" tableColumnId="50"/>
      <queryTableField id="45" dataBound="0" tableColumnId="51"/>
      <queryTableField id="44" dataBound="0" tableColumnId="52"/>
      <queryTableField id="43" dataBound="0" tableColumnId="53"/>
      <queryTableField id="42" dataBound="0" tableColumnId="54"/>
      <queryTableField id="41" dataBound="0" tableColumnId="55"/>
      <queryTableField id="40" dataBound="0" tableColumnId="56"/>
      <queryTableField id="39" dataBound="0" tableColumnId="57"/>
      <queryTableField id="38" dataBound="0" tableColumnId="58"/>
      <queryTableField id="37" dataBound="0" tableColumnId="59"/>
      <queryTableField id="36" dataBound="0" tableColumnId="60"/>
      <queryTableField id="35" dataBound="0" tableColumnId="61"/>
      <queryTableField id="34" dataBound="0" tableColumnId="62"/>
      <queryTableField id="33" dataBound="0" tableColumnId="63"/>
      <queryTableField id="32" dataBound="0" tableColumnId="64"/>
      <queryTableField id="31" dataBound="0" tableColumnId="65"/>
      <queryTableField id="30" dataBound="0" tableColumnId="66"/>
      <queryTableField id="29" dataBound="0" tableColumnId="67"/>
      <queryTableField id="28" dataBound="0" tableColumnId="68"/>
      <queryTableField id="27" dataBound="0" tableColumnId="69"/>
      <queryTableField id="26" dataBound="0" tableColumnId="70"/>
      <queryTableField id="25" dataBound="0" tableColumnId="71"/>
      <queryTableField id="24" dataBound="0" tableColumnId="72"/>
      <queryTableField id="23" dataBound="0" tableColumnId="73"/>
      <queryTableField id="22" dataBound="0" tableColumnId="74"/>
      <queryTableField id="21" dataBound="0" tableColumnId="75"/>
      <queryTableField id="20" dataBound="0" tableColumnId="76"/>
      <queryTableField id="19" dataBound="0" tableColumnId="77"/>
      <queryTableField id="18" dataBound="0" tableColumnId="78"/>
      <queryTableField id="17" dataBound="0" tableColumnId="79"/>
      <queryTableField id="129" name="Facility" tableColumnId="4"/>
      <queryTableField id="119" name="L1.1" tableColumnId="107"/>
      <queryTableField id="120" name="L1.2" tableColumnId="108"/>
      <queryTableField id="89" name="D" tableColumnId="86"/>
      <queryTableField id="107" name="Cs" tableColumnId="98"/>
      <queryTableField id="123" name="CapacityMaxHC" tableColumnId="2"/>
      <queryTableField id="108" name="CX" tableColumnId="99"/>
      <queryTableField id="109" name="A" tableColumnId="100"/>
      <queryTableField id="127" name="DATESHIFT" tableColumnId="3"/>
      <queryTableField id="140" name="ShiftDurations.ShiftDuration" tableColumnId="6"/>
      <queryTableField id="1" name="Date" tableColumnId="1"/>
      <queryTableField id="152" name="DateX" tableColumnId="7"/>
      <queryTableField id="8" name="Apn" tableColumnId="8"/>
      <queryTableField id="9" name="Apx" tableColumnId="9"/>
      <queryTableField id="10" name="Ai" tableColumnId="10"/>
      <queryTableField id="134" name="Versio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E6630AC-205F-41C8-AEE4-65DE988B985B}" autoFormatId="16" applyNumberFormats="0" applyBorderFormats="0" applyFontFormats="0" applyPatternFormats="0" applyAlignmentFormats="0" applyWidthHeightFormats="0">
  <queryTableRefresh nextId="154" unboundColumnsLeft="50">
    <queryTableFields count="66">
      <queryTableField id="79" dataBound="0" tableColumnId="17"/>
      <queryTableField id="65" dataBound="0" tableColumnId="31"/>
      <queryTableField id="64" dataBound="0" tableColumnId="32"/>
      <queryTableField id="63" dataBound="0" tableColumnId="33"/>
      <queryTableField id="62" dataBound="0" tableColumnId="34"/>
      <queryTableField id="61" dataBound="0" tableColumnId="35"/>
      <queryTableField id="60" dataBound="0" tableColumnId="36"/>
      <queryTableField id="59" dataBound="0" tableColumnId="37"/>
      <queryTableField id="58" dataBound="0" tableColumnId="38"/>
      <queryTableField id="57" dataBound="0" tableColumnId="39"/>
      <queryTableField id="56" dataBound="0" tableColumnId="40"/>
      <queryTableField id="55" dataBound="0" tableColumnId="41"/>
      <queryTableField id="54" dataBound="0" tableColumnId="42"/>
      <queryTableField id="53" dataBound="0" tableColumnId="43"/>
      <queryTableField id="52" dataBound="0" tableColumnId="44"/>
      <queryTableField id="51" dataBound="0" tableColumnId="45"/>
      <queryTableField id="50" dataBound="0" tableColumnId="46"/>
      <queryTableField id="49" dataBound="0" tableColumnId="47"/>
      <queryTableField id="48" dataBound="0" tableColumnId="48"/>
      <queryTableField id="47" dataBound="0" tableColumnId="49"/>
      <queryTableField id="46" dataBound="0" tableColumnId="50"/>
      <queryTableField id="45" dataBound="0" tableColumnId="51"/>
      <queryTableField id="44" dataBound="0" tableColumnId="52"/>
      <queryTableField id="43" dataBound="0" tableColumnId="53"/>
      <queryTableField id="42" dataBound="0" tableColumnId="54"/>
      <queryTableField id="41" dataBound="0" tableColumnId="55"/>
      <queryTableField id="40" dataBound="0" tableColumnId="56"/>
      <queryTableField id="39" dataBound="0" tableColumnId="57"/>
      <queryTableField id="38" dataBound="0" tableColumnId="58"/>
      <queryTableField id="37" dataBound="0" tableColumnId="59"/>
      <queryTableField id="36" dataBound="0" tableColumnId="60"/>
      <queryTableField id="35" dataBound="0" tableColumnId="61"/>
      <queryTableField id="34" dataBound="0" tableColumnId="62"/>
      <queryTableField id="33" dataBound="0" tableColumnId="63"/>
      <queryTableField id="32" dataBound="0" tableColumnId="64"/>
      <queryTableField id="31" dataBound="0" tableColumnId="65"/>
      <queryTableField id="30" dataBound="0" tableColumnId="66"/>
      <queryTableField id="29" dataBound="0" tableColumnId="67"/>
      <queryTableField id="28" dataBound="0" tableColumnId="68"/>
      <queryTableField id="27" dataBound="0" tableColumnId="69"/>
      <queryTableField id="26" dataBound="0" tableColumnId="70"/>
      <queryTableField id="25" dataBound="0" tableColumnId="71"/>
      <queryTableField id="24" dataBound="0" tableColumnId="72"/>
      <queryTableField id="23" dataBound="0" tableColumnId="73"/>
      <queryTableField id="22" dataBound="0" tableColumnId="74"/>
      <queryTableField id="21" dataBound="0" tableColumnId="75"/>
      <queryTableField id="20" dataBound="0" tableColumnId="76"/>
      <queryTableField id="19" dataBound="0" tableColumnId="77"/>
      <queryTableField id="18" dataBound="0" tableColumnId="78"/>
      <queryTableField id="17" dataBound="0" tableColumnId="79"/>
      <queryTableField id="129" name="Facility" tableColumnId="4"/>
      <queryTableField id="119" name="L1.1" tableColumnId="107"/>
      <queryTableField id="120" name="L1.2" tableColumnId="108"/>
      <queryTableField id="89" name="D" tableColumnId="86"/>
      <queryTableField id="107" name="Cs" tableColumnId="98"/>
      <queryTableField id="123" name="CapacityMaxHC" tableColumnId="2"/>
      <queryTableField id="108" name="CX" tableColumnId="99"/>
      <queryTableField id="109" name="A" tableColumnId="100"/>
      <queryTableField id="127" name="DATESHIFT" tableColumnId="3"/>
      <queryTableField id="140" name="ShiftDurations.ShiftDuration" tableColumnId="6"/>
      <queryTableField id="1" name="Date" tableColumnId="1"/>
      <queryTableField id="152" name="DateX" tableColumnId="7"/>
      <queryTableField id="113" name="Epn" tableColumnId="101"/>
      <queryTableField id="114" name="EpX" tableColumnId="102"/>
      <queryTableField id="115" name="Ein" tableColumnId="103"/>
      <queryTableField id="134" name="Version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2D7CC01-268D-40F4-9C81-9D067D566907}" autoFormatId="16" applyNumberFormats="0" applyBorderFormats="0" applyFontFormats="0" applyPatternFormats="0" applyAlignmentFormats="0" applyWidthHeightFormats="0">
  <queryTableRefresh nextId="172" unboundColumnsLeft="50">
    <queryTableFields count="72">
      <queryTableField id="79" dataBound="0" tableColumnId="17"/>
      <queryTableField id="65" dataBound="0" tableColumnId="31"/>
      <queryTableField id="64" dataBound="0" tableColumnId="32"/>
      <queryTableField id="63" dataBound="0" tableColumnId="33"/>
      <queryTableField id="62" dataBound="0" tableColumnId="34"/>
      <queryTableField id="61" dataBound="0" tableColumnId="35"/>
      <queryTableField id="60" dataBound="0" tableColumnId="36"/>
      <queryTableField id="59" dataBound="0" tableColumnId="37"/>
      <queryTableField id="58" dataBound="0" tableColumnId="38"/>
      <queryTableField id="57" dataBound="0" tableColumnId="39"/>
      <queryTableField id="56" dataBound="0" tableColumnId="40"/>
      <queryTableField id="55" dataBound="0" tableColumnId="41"/>
      <queryTableField id="54" dataBound="0" tableColumnId="42"/>
      <queryTableField id="53" dataBound="0" tableColumnId="43"/>
      <queryTableField id="52" dataBound="0" tableColumnId="44"/>
      <queryTableField id="51" dataBound="0" tableColumnId="45"/>
      <queryTableField id="50" dataBound="0" tableColumnId="46"/>
      <queryTableField id="49" dataBound="0" tableColumnId="47"/>
      <queryTableField id="48" dataBound="0" tableColumnId="48"/>
      <queryTableField id="47" dataBound="0" tableColumnId="49"/>
      <queryTableField id="46" dataBound="0" tableColumnId="50"/>
      <queryTableField id="45" dataBound="0" tableColumnId="51"/>
      <queryTableField id="44" dataBound="0" tableColumnId="52"/>
      <queryTableField id="43" dataBound="0" tableColumnId="53"/>
      <queryTableField id="42" dataBound="0" tableColumnId="54"/>
      <queryTableField id="41" dataBound="0" tableColumnId="55"/>
      <queryTableField id="40" dataBound="0" tableColumnId="56"/>
      <queryTableField id="39" dataBound="0" tableColumnId="57"/>
      <queryTableField id="38" dataBound="0" tableColumnId="58"/>
      <queryTableField id="37" dataBound="0" tableColumnId="59"/>
      <queryTableField id="36" dataBound="0" tableColumnId="60"/>
      <queryTableField id="35" dataBound="0" tableColumnId="61"/>
      <queryTableField id="34" dataBound="0" tableColumnId="62"/>
      <queryTableField id="33" dataBound="0" tableColumnId="63"/>
      <queryTableField id="32" dataBound="0" tableColumnId="64"/>
      <queryTableField id="31" dataBound="0" tableColumnId="65"/>
      <queryTableField id="30" dataBound="0" tableColumnId="66"/>
      <queryTableField id="29" dataBound="0" tableColumnId="67"/>
      <queryTableField id="28" dataBound="0" tableColumnId="68"/>
      <queryTableField id="27" dataBound="0" tableColumnId="69"/>
      <queryTableField id="26" dataBound="0" tableColumnId="70"/>
      <queryTableField id="25" dataBound="0" tableColumnId="71"/>
      <queryTableField id="24" dataBound="0" tableColumnId="72"/>
      <queryTableField id="23" dataBound="0" tableColumnId="73"/>
      <queryTableField id="22" dataBound="0" tableColumnId="74"/>
      <queryTableField id="21" dataBound="0" tableColumnId="75"/>
      <queryTableField id="20" dataBound="0" tableColumnId="76"/>
      <queryTableField id="19" dataBound="0" tableColumnId="77"/>
      <queryTableField id="18" dataBound="0" tableColumnId="78"/>
      <queryTableField id="17" dataBound="0" tableColumnId="79"/>
      <queryTableField id="141" name="Facility" tableColumnId="10"/>
      <queryTableField id="119" name="L1.1" tableColumnId="107"/>
      <queryTableField id="120" name="L1.2" tableColumnId="108"/>
      <queryTableField id="89" name="D" tableColumnId="86"/>
      <queryTableField id="107" name="Cs" tableColumnId="98"/>
      <queryTableField id="135" name="CapacityMaxHC" tableColumnId="8"/>
      <queryTableField id="108" name="CX" tableColumnId="99"/>
      <queryTableField id="109" name="A" tableColumnId="100"/>
      <queryTableField id="139" name="DATESHIFT" tableColumnId="9"/>
      <queryTableField id="158" name="ShiftDurations.ShiftDuration" tableColumnId="12"/>
      <queryTableField id="1" name="Date" tableColumnId="1"/>
      <queryTableField id="170" name="DateX" tableColumnId="13"/>
      <queryTableField id="123" name="Apn" tableColumnId="2"/>
      <queryTableField id="124" name="Apx" tableColumnId="3"/>
      <queryTableField id="125" name="Ai" tableColumnId="4"/>
      <queryTableField id="126" name="Epn" tableColumnId="5"/>
      <queryTableField id="127" name="EpX" tableColumnId="6"/>
      <queryTableField id="128" name="Ein" tableColumnId="7"/>
      <queryTableField id="116" name="Ipn" tableColumnId="104"/>
      <queryTableField id="117" name="Ipx" tableColumnId="105"/>
      <queryTableField id="118" name="Iin" tableColumnId="106"/>
      <queryTableField id="146" name="Version" tableColumnId="11"/>
    </queryTableFields>
    <queryTableDeletedFields count="3">
      <deletedField name="Apn"/>
      <deletedField name="Apx"/>
      <deletedField name="Ai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5" xr16:uid="{32414641-75BD-4E18-9078-83C20DDA46F4}" autoFormatId="16" applyNumberFormats="0" applyBorderFormats="0" applyFontFormats="0" applyPatternFormats="0" applyAlignmentFormats="0" applyWidthHeightFormats="0">
  <queryTableRefresh nextId="204">
    <queryTableFields count="83">
      <queryTableField id="194" name="Version" tableColumnId="78"/>
      <queryTableField id="189" name="Facility" tableColumnId="81"/>
      <queryTableField id="1" name="Level" tableColumnId="1"/>
      <queryTableField id="2" name="Date" tableColumnId="2"/>
      <queryTableField id="179" name="Role" tableColumnId="3"/>
      <queryTableField id="180" name="Shift" tableColumnId="4"/>
      <queryTableField id="5" name="D" tableColumnId="5"/>
      <queryTableField id="6" name="Cs" tableColumnId="6"/>
      <queryTableField id="184" name="CapacityMaxHC" tableColumnId="79"/>
      <queryTableField id="196" name="ShiftDurations.ShiftDuration" tableColumnId="82"/>
      <queryTableField id="7" name="CX" tableColumnId="7"/>
      <queryTableField id="202" name="DateX" tableColumnId="83"/>
      <queryTableField id="187" name="DATESHIFT" tableColumnId="80"/>
      <queryTableField id="8" name="A" tableColumnId="8"/>
      <queryTableField id="9" name="Apn" tableColumnId="9"/>
      <queryTableField id="10" name="Apx" tableColumnId="10"/>
      <queryTableField id="11" name="Ai" tableColumnId="11"/>
      <queryTableField id="12" name="AB EXCESS OVER-ALLOCATION" tableColumnId="12"/>
      <queryTableField id="13" name="AB SPARE STRETCH" tableColumnId="13"/>
      <queryTableField id="14" name="AB SPARE SLACK" tableColumnId="14"/>
      <queryTableField id="15" name="AB SPARE STRETCH ALLOCATED" tableColumnId="15"/>
      <queryTableField id="16" name="AB SPARE SLACK ALLOCATED" tableColumnId="16"/>
      <queryTableField id="17" name="AB EXCESS STRETCH (ALLOCATED)" tableColumnId="17"/>
      <queryTableField id="18" name="AB EXCESS ALLOCATED SLACK" tableColumnId="18"/>
      <queryTableField id="19" name="AB EXCESS STRETCH" tableColumnId="19"/>
      <queryTableField id="20" name="AB EXCESS SLACK" tableColumnId="20"/>
      <queryTableField id="21" name="AB POTENTIAL SHORTFALL (OVER-ALLOCATED)" tableColumnId="21"/>
      <queryTableField id="22" name="AB POTENTIAL SHORTFALL" tableColumnId="22"/>
      <queryTableField id="23" name="AB WASTED STRETCH" tableColumnId="23"/>
      <queryTableField id="24" name="AB WASTED SLACK" tableColumnId="24"/>
      <queryTableField id="25" name="AB ALLOCATED STRETCH" tableColumnId="25"/>
      <queryTableField id="26" name="AB ALLOCATED SLACK" tableColumnId="26"/>
      <queryTableField id="27" name="AB UNALLOCATED SLACK" tableColumnId="27"/>
      <queryTableField id="28" name="AB LATENT" tableColumnId="28"/>
      <queryTableField id="29" name="AB LATENT.ALLOCATED" tableColumnId="29"/>
      <queryTableField id="30" name="AB  LATENT.OVERALLOCATED" tableColumnId="30"/>
      <queryTableField id="31" name="AB Potential" tableColumnId="31"/>
      <queryTableField id="32" name="Epn" tableColumnId="32"/>
      <queryTableField id="33" name="EpX" tableColumnId="33"/>
      <queryTableField id="34" name="Ein" tableColumnId="34"/>
      <queryTableField id="35" name="EF EXCESS OVER-ALLOCATION" tableColumnId="35"/>
      <queryTableField id="36" name="EF SPARE STRETCH" tableColumnId="36"/>
      <queryTableField id="37" name="EF SPARE SLACK" tableColumnId="37"/>
      <queryTableField id="38" name="EF SPARE STRETCH ALLOCATED" tableColumnId="38"/>
      <queryTableField id="39" name="EF SPARE SLACK ALLOCATED" tableColumnId="39"/>
      <queryTableField id="40" name="EF EXCESS STRETCH (ALLOCATED)" tableColumnId="40"/>
      <queryTableField id="41" name="EF EXCESS ALLOCATED SLACK" tableColumnId="41"/>
      <queryTableField id="42" name="EF EXCESS STRETCH" tableColumnId="42"/>
      <queryTableField id="43" name="EF EXCESS SLACK" tableColumnId="43"/>
      <queryTableField id="44" name="EF POTENTIAL SHORTFALL (OVER-ALLOCATED)" tableColumnId="44"/>
      <queryTableField id="45" name="EF POTENTIAL SHORTFALL" tableColumnId="45"/>
      <queryTableField id="46" name="EF WASTED STRETCH" tableColumnId="46"/>
      <queryTableField id="47" name="EF WASTED SLACK" tableColumnId="47"/>
      <queryTableField id="48" name="EF ALLOCATED STRETCH" tableColumnId="48"/>
      <queryTableField id="49" name="EF ALLOCATED SLACK" tableColumnId="49"/>
      <queryTableField id="50" name="EF UNALLOCATED SLACK" tableColumnId="50"/>
      <queryTableField id="51" name="EF LATENT" tableColumnId="51"/>
      <queryTableField id="52" name="EF LATENT.ALLOCATED" tableColumnId="52"/>
      <queryTableField id="53" name="EF LATENT.OVERALLOCATED" tableColumnId="53"/>
      <queryTableField id="54" name="EF Potential" tableColumnId="54"/>
      <queryTableField id="55" name="Ipn" tableColumnId="55"/>
      <queryTableField id="56" name="Ipx" tableColumnId="56"/>
      <queryTableField id="57" name="Iin" tableColumnId="57"/>
      <queryTableField id="58" name="IN EXCESS OVER-ALLOCATION" tableColumnId="58"/>
      <queryTableField id="59" name="IN SPARE STRETCH" tableColumnId="59"/>
      <queryTableField id="60" name="IN SPARE SLACK" tableColumnId="60"/>
      <queryTableField id="61" name="IN SPARE STRETCH ALLOCATED" tableColumnId="61"/>
      <queryTableField id="62" name="IN SPARE SLACK ALLOCATED" tableColumnId="62"/>
      <queryTableField id="63" name="IN EXCESS STRETCH (ALLOCATED)" tableColumnId="63"/>
      <queryTableField id="64" name="IN EXCESS ALLOCATED SLACK" tableColumnId="64"/>
      <queryTableField id="65" name="IN EXCESS STRETCH" tableColumnId="65"/>
      <queryTableField id="66" name="IN EXCESS SLACK" tableColumnId="66"/>
      <queryTableField id="67" name="IN POTENTIAL SHORTFALL (OVER-ALLOCATED)" tableColumnId="67"/>
      <queryTableField id="68" name="IN POTENTIAL SHORTFALL" tableColumnId="68"/>
      <queryTableField id="69" name="IN WASTED STRETCH" tableColumnId="69"/>
      <queryTableField id="70" name="IN WASTED SLACK" tableColumnId="70"/>
      <queryTableField id="71" name="IN ALLOCATED STRETCH" tableColumnId="71"/>
      <queryTableField id="72" name="IN ALLOCATED SLACK" tableColumnId="72"/>
      <queryTableField id="73" name="IN UNALLOCATED SLACK" tableColumnId="73"/>
      <queryTableField id="74" name="IN LATENT" tableColumnId="74"/>
      <queryTableField id="75" name="IN LATENT.ALLOCATED" tableColumnId="75"/>
      <queryTableField id="76" name="IN LATENT.OVERALLOCATED" tableColumnId="76"/>
      <queryTableField id="77" name="IN Potential" tableColumnId="7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DCF070-E924-4F99-9321-DD39CA60072F}" name="UnitL1PathTABLE" displayName="UnitL1PathTABLE" ref="A3:B10" tableType="queryTable" totalsRowShown="0" headerRowDxfId="241" dataDxfId="240" headerRowCellStyle="Normal 2" dataCellStyle="Normal 2">
  <autoFilter ref="A3:B10" xr:uid="{40DCF070-E924-4F99-9321-DD39CA60072F}"/>
  <tableColumns count="2">
    <tableColumn id="1" xr3:uid="{AD714C26-0E9A-402E-A610-D559C55FCDE0}" uniqueName="1" name="Variable Name" queryTableFieldId="1" dataDxfId="239" dataCellStyle="Normal 2"/>
    <tableColumn id="2" xr3:uid="{E589EBA7-A969-450E-98AB-F72D821D1CF2}" uniqueName="2" name="Value" queryTableFieldId="2" dataDxfId="23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623EDA8-94CF-4538-AA15-B2D957748C4F}" name="Folder" displayName="Folder" ref="B25:B26" totalsRowShown="0" dataDxfId="237">
  <autoFilter ref="B25:B26" xr:uid="{336E7093-3530-42C5-AF8A-E29B36BB2C09}"/>
  <tableColumns count="1">
    <tableColumn id="1" xr3:uid="{9DE1DA33-4340-48BA-B2FA-7DA4BEB375CB}" name="Folder" dataDxfId="236">
      <calculatedColumnFormula>$B$18&amp;"\"&amp;B21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181C41-C369-4728-878F-4536C76E7EC8}" name="EffortOutcomesAG1_1DayShiftIMPORT" displayName="EffortOutcomesAG1_1DayShiftIMPORT" ref="A1:V253" tableType="queryTable" totalsRowShown="0">
  <autoFilter ref="A1:V253" xr:uid="{0C181C41-C369-4728-878F-4536C76E7EC8}"/>
  <tableColumns count="22">
    <tableColumn id="19" xr3:uid="{B61FB545-B0A7-4F68-A3DC-E4DFB523F894}" uniqueName="19" name="Facility" queryTableFieldId="86"/>
    <tableColumn id="2" xr3:uid="{ED8206E4-A222-4EB2-BC59-DA459CC23666}" uniqueName="2" name="L1.1" queryTableFieldId="2" dataDxfId="235"/>
    <tableColumn id="3" xr3:uid="{BB00C632-A723-4FCA-BE2A-FF9F84B72846}" uniqueName="3" name="L1.2" queryTableFieldId="3" dataDxfId="234"/>
    <tableColumn id="4" xr3:uid="{08F710DD-BC9C-4E97-AF40-F2DA17DF7D1E}" uniqueName="4" name="Demand" queryTableFieldId="4"/>
    <tableColumn id="5" xr3:uid="{D1E2440B-DF55-458A-8C27-CBC17702FB20}" uniqueName="5" name="Capacity" queryTableFieldId="5"/>
    <tableColumn id="17" xr3:uid="{9BF304EC-E7C4-4050-93E4-2B18F7E697B8}" uniqueName="17" name="CapacityMaxHC" queryTableFieldId="80"/>
    <tableColumn id="6" xr3:uid="{5E92D74A-31BD-425E-86CA-C7D508AC77F1}" uniqueName="6" name="CapacityX" queryTableFieldId="6"/>
    <tableColumn id="7" xr3:uid="{9712FDBA-27E3-467D-934A-F01217922DE3}" uniqueName="7" name="Allocation" queryTableFieldId="7"/>
    <tableColumn id="18" xr3:uid="{AE08D465-940E-496C-A68F-B44CC5454934}" uniqueName="18" name="DATESHIFT" queryTableFieldId="84"/>
    <tableColumn id="21" xr3:uid="{64C9372E-9EC6-4825-8884-8C76ACECCB8B}" uniqueName="21" name="ShiftDurations.ShiftDuration" queryTableFieldId="103"/>
    <tableColumn id="1" xr3:uid="{024AC3F7-7944-4F76-823E-048DCD1210EA}" uniqueName="1" name="Date" queryTableFieldId="1" dataDxfId="233"/>
    <tableColumn id="22" xr3:uid="{87FAC59E-7CED-472E-AE9D-E421254EEA9E}" uniqueName="22" name="DateX" queryTableFieldId="115"/>
    <tableColumn id="8" xr3:uid="{54CFBCF6-285C-449C-B624-2B8A1A2CA600}" uniqueName="8" name="Apn" queryTableFieldId="8"/>
    <tableColumn id="9" xr3:uid="{75B048D4-C6E1-4AA9-ACCB-0558996ACC20}" uniqueName="9" name="Apx" queryTableFieldId="9"/>
    <tableColumn id="10" xr3:uid="{19A35B2F-3746-4114-821A-900DE04FA2AE}" uniqueName="10" name="Ai" queryTableFieldId="10"/>
    <tableColumn id="11" xr3:uid="{04D8A823-A3C4-432D-B7A1-D6F6497E58EC}" uniqueName="11" name="Epn" queryTableFieldId="11"/>
    <tableColumn id="12" xr3:uid="{95E0F221-E274-4186-95B7-0F3697B04865}" uniqueName="12" name="EpX" queryTableFieldId="12"/>
    <tableColumn id="13" xr3:uid="{11DE3DD7-D3CE-4A04-9241-C5DA0DFB2CB8}" uniqueName="13" name="Ein" queryTableFieldId="13"/>
    <tableColumn id="14" xr3:uid="{76C1C829-6D8C-4E60-895A-CEDC528E9578}" uniqueName="14" name="Ipn" queryTableFieldId="14"/>
    <tableColumn id="15" xr3:uid="{23D028AC-8CD4-41E6-91F9-891BFC0E33E5}" uniqueName="15" name="Ipx" queryTableFieldId="15"/>
    <tableColumn id="16" xr3:uid="{73668DAD-3F56-4D9D-909D-A59DF5C79866}" uniqueName="16" name="Iin" queryTableFieldId="16"/>
    <tableColumn id="20" xr3:uid="{75DE5206-3B19-4D61-9F96-61A75453E1DE}" uniqueName="20" name="Version" queryTableFieldId="9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B1F49A-CB70-4EE6-BEB7-FC18114179D8}" name="Table_InefficienciesAG1_1DayShiftALL_Prep" displayName="Table_InefficienciesAG1_1DayShiftALL_Prep" ref="A1:CE253" tableType="queryTable" totalsRowShown="0">
  <autoFilter ref="A1:CE253" xr:uid="{82B1F49A-CB70-4EE6-BEB7-FC18114179D8}">
    <filterColumn colId="7">
      <filters>
        <filter val="0"/>
      </filters>
    </filterColumn>
  </autoFilter>
  <tableColumns count="83">
    <tableColumn id="1" xr3:uid="{7A568635-85E7-4F37-AF28-3F496A427436}" uniqueName="1" name="Version" queryTableFieldId="1"/>
    <tableColumn id="2" xr3:uid="{C823DD95-ED0C-446A-B6B6-9F1BD0C67299}" uniqueName="2" name="Facility" queryTableFieldId="2"/>
    <tableColumn id="3" xr3:uid="{F9665A09-AAF7-4964-81EC-4C6B98B02C47}" uniqueName="3" name="Level" queryTableFieldId="3"/>
    <tableColumn id="4" xr3:uid="{12D82201-2C02-4A7F-B242-370D220F7D51}" uniqueName="4" name="Date" queryTableFieldId="4" dataDxfId="232"/>
    <tableColumn id="5" xr3:uid="{DC69282F-455A-4087-A2FA-4424A7E73AAD}" uniqueName="5" name="L1.1" queryTableFieldId="5" dataDxfId="231"/>
    <tableColumn id="6" xr3:uid="{310C3D28-E598-4C40-9DED-9B62355562AA}" uniqueName="6" name="L1.2" queryTableFieldId="6" dataDxfId="230"/>
    <tableColumn id="7" xr3:uid="{99306A83-08B6-4823-A211-D84C222C146B}" uniqueName="7" name="D" queryTableFieldId="7"/>
    <tableColumn id="8" xr3:uid="{9CE46A03-F9BB-4509-85FF-2790074FD61F}" uniqueName="8" name="Cs" queryTableFieldId="8"/>
    <tableColumn id="9" xr3:uid="{D86A087D-775A-4314-94B5-652B34C19E69}" uniqueName="9" name="CapacityMaxHC" queryTableFieldId="9"/>
    <tableColumn id="82" xr3:uid="{5ED3A944-E20E-42A8-A347-8F490EEA3941}" uniqueName="82" name="ShiftDurations.ShiftDuration" queryTableFieldId="82"/>
    <tableColumn id="10" xr3:uid="{DBB8ABA5-7C86-4E56-B484-58FCB241B3BD}" uniqueName="10" name="CX" queryTableFieldId="10"/>
    <tableColumn id="83" xr3:uid="{CBA828F6-2E0B-4338-9B6B-04346927784E}" uniqueName="83" name="DateX" queryTableFieldId="87"/>
    <tableColumn id="11" xr3:uid="{BA915798-A260-40DC-B11D-F8EAD4602E93}" uniqueName="11" name="DATESHIFT" queryTableFieldId="11"/>
    <tableColumn id="12" xr3:uid="{A4690507-0F9F-4695-BB77-D1535FD0BAC0}" uniqueName="12" name="A" queryTableFieldId="12"/>
    <tableColumn id="13" xr3:uid="{2FE3192E-DD6A-41EA-9D65-0B40ACC017FB}" uniqueName="13" name="Apn" queryTableFieldId="13"/>
    <tableColumn id="14" xr3:uid="{57CC87CB-07AD-49BB-BCA0-6F5D5B4BFC05}" uniqueName="14" name="Apx" queryTableFieldId="14"/>
    <tableColumn id="15" xr3:uid="{570767AB-1A81-48EB-80CA-AE33B4785598}" uniqueName="15" name="Ai" queryTableFieldId="15"/>
    <tableColumn id="16" xr3:uid="{594643CA-EFCB-4711-A0E9-73E6B849C937}" uniqueName="16" name="AB EXCESS OVER-ALLOCATION" queryTableFieldId="16"/>
    <tableColumn id="17" xr3:uid="{10429B10-FFCC-406A-8668-6C522AB7A9A7}" uniqueName="17" name="AB SPARE STRETCH" queryTableFieldId="17"/>
    <tableColumn id="18" xr3:uid="{6BC4931B-61AA-4D3B-9866-77BCABE20103}" uniqueName="18" name="AB SPARE SLACK" queryTableFieldId="18"/>
    <tableColumn id="19" xr3:uid="{CCCCEA3C-7BB5-49E8-BDA1-A688832163B2}" uniqueName="19" name="AB SPARE STRETCH ALLOCATED" queryTableFieldId="19"/>
    <tableColumn id="20" xr3:uid="{B91C6D30-36DC-4885-9B49-B984252FE969}" uniqueName="20" name="AB SPARE SLACK ALLOCATED" queryTableFieldId="20"/>
    <tableColumn id="21" xr3:uid="{C84D9F3F-4B9E-4F91-9A4F-9EB5BEF91F18}" uniqueName="21" name="AB EXCESS STRETCH (ALLOCATED)" queryTableFieldId="21"/>
    <tableColumn id="22" xr3:uid="{62B36829-8F83-4456-A081-D6032C0C285F}" uniqueName="22" name="AB EXCESS ALLOCATED SLACK" queryTableFieldId="22"/>
    <tableColumn id="23" xr3:uid="{E9F31A5B-07F3-45D2-937F-D9E4A3DF8658}" uniqueName="23" name="AB EXCESS STRETCH" queryTableFieldId="23"/>
    <tableColumn id="24" xr3:uid="{67FC0E61-C427-4BD0-92FC-E72123425D62}" uniqueName="24" name="AB EXCESS SLACK" queryTableFieldId="24"/>
    <tableColumn id="25" xr3:uid="{235E9507-05EB-41F7-BA3D-213EE3AA2187}" uniqueName="25" name="AB POTENTIAL SHORTFALL (OVER-ALLOCATED)" queryTableFieldId="25"/>
    <tableColumn id="26" xr3:uid="{B9D65738-0E45-4617-B112-A421A2B1C156}" uniqueName="26" name="AB POTENTIAL SHORTFALL" queryTableFieldId="26"/>
    <tableColumn id="27" xr3:uid="{EF000A44-05A8-4251-B0DF-C80578B9D614}" uniqueName="27" name="AB WASTED STRETCH" queryTableFieldId="27"/>
    <tableColumn id="28" xr3:uid="{22737DC7-2B3A-4FB7-8B0E-85E56290321B}" uniqueName="28" name="AB WASTED SLACK" queryTableFieldId="28"/>
    <tableColumn id="29" xr3:uid="{B5C6BE8B-A7CE-4DD1-84C7-5669B75B3147}" uniqueName="29" name="AB ALLOCATED STRETCH" queryTableFieldId="29"/>
    <tableColumn id="30" xr3:uid="{BFF3F5A7-8673-4F1A-B144-68A2F7382260}" uniqueName="30" name="AB ALLOCATED SLACK" queryTableFieldId="30"/>
    <tableColumn id="31" xr3:uid="{8EB599F8-234D-40F2-AA78-2CE03AA70E0A}" uniqueName="31" name="AB UNALLOCATED SLACK" queryTableFieldId="31"/>
    <tableColumn id="32" xr3:uid="{820D913D-7A8C-4678-9506-F7EEA66CD095}" uniqueName="32" name="AB LATENT" queryTableFieldId="32"/>
    <tableColumn id="33" xr3:uid="{7A75D16B-2DC1-4D34-A6A2-AAFE2654A42A}" uniqueName="33" name="AB LATENT.ALLOCATED" queryTableFieldId="33"/>
    <tableColumn id="34" xr3:uid="{10908D9E-C69F-4EDB-9A3A-E177CE5D44EC}" uniqueName="34" name="AB  LATENT.OVERALLOCATED" queryTableFieldId="34"/>
    <tableColumn id="35" xr3:uid="{7A6D1295-06AB-46DD-8AFF-033879FD6D44}" uniqueName="35" name="AB Potential" queryTableFieldId="35"/>
    <tableColumn id="36" xr3:uid="{B174A0B4-6D4C-42C8-888E-29827BF511A7}" uniqueName="36" name="Epn" queryTableFieldId="36"/>
    <tableColumn id="37" xr3:uid="{421FE049-07A5-45DD-9C6C-DA1FB4A1D80B}" uniqueName="37" name="EpX" queryTableFieldId="37"/>
    <tableColumn id="38" xr3:uid="{0C8C416E-ED2C-46BE-83EC-6CB65E415075}" uniqueName="38" name="Ein" queryTableFieldId="38"/>
    <tableColumn id="39" xr3:uid="{8377F90B-5F5B-4314-B1E2-6DB08A3036F4}" uniqueName="39" name="EF EXCESS OVER-ALLOCATION" queryTableFieldId="39"/>
    <tableColumn id="40" xr3:uid="{EE8482A2-70A1-40EA-B89E-737DD1EF901F}" uniqueName="40" name="EF SPARE STRETCH" queryTableFieldId="40"/>
    <tableColumn id="41" xr3:uid="{8CC52E08-840D-4E7A-B52D-931A7C5FCEA9}" uniqueName="41" name="EF SPARE SLACK" queryTableFieldId="41"/>
    <tableColumn id="42" xr3:uid="{5D961103-F2D5-4BCD-856B-3D5D87FC9737}" uniqueName="42" name="EF SPARE STRETCH ALLOCATED" queryTableFieldId="42"/>
    <tableColumn id="43" xr3:uid="{18A83F75-0F01-49EA-9D4E-B60BC0498A37}" uniqueName="43" name="EF SPARE SLACK ALLOCATED" queryTableFieldId="43"/>
    <tableColumn id="44" xr3:uid="{82D52B71-7248-4FE7-BA79-29A1557B7BDA}" uniqueName="44" name="EF EXCESS STRETCH (ALLOCATED)" queryTableFieldId="44"/>
    <tableColumn id="45" xr3:uid="{8BB06355-85DF-4E8F-80C9-C7422BA41030}" uniqueName="45" name="EF EXCESS ALLOCATED SLACK" queryTableFieldId="45"/>
    <tableColumn id="46" xr3:uid="{0A4FE918-0D51-412B-84BF-8B511DD6AC35}" uniqueName="46" name="EF EXCESS STRETCH" queryTableFieldId="46"/>
    <tableColumn id="47" xr3:uid="{644A3497-2872-49AC-8081-BF208853508B}" uniqueName="47" name="EF EXCESS SLACK" queryTableFieldId="47"/>
    <tableColumn id="48" xr3:uid="{59FB163F-E516-4039-9773-26018D7FDC08}" uniqueName="48" name="EF POTENTIAL SHORTFALL (OVER-ALLOCATED)" queryTableFieldId="48"/>
    <tableColumn id="49" xr3:uid="{07A0EF9B-F7D1-4A6B-BF4E-A54519E150DA}" uniqueName="49" name="EF POTENTIAL SHORTFALL" queryTableFieldId="49"/>
    <tableColumn id="50" xr3:uid="{321EE779-4834-4D29-B9E7-D1DD09A957C2}" uniqueName="50" name="EF WASTED STRETCH" queryTableFieldId="50"/>
    <tableColumn id="51" xr3:uid="{7323401C-B1A0-4984-AE47-6A21B5285A1A}" uniqueName="51" name="EF WASTED SLACK" queryTableFieldId="51"/>
    <tableColumn id="52" xr3:uid="{5EB5D34D-D055-44EB-94D1-8123F6E351FD}" uniqueName="52" name="EF ALLOCATED STRETCH" queryTableFieldId="52"/>
    <tableColumn id="53" xr3:uid="{A015891C-7EE7-4315-8715-5A0DCCA1DD5F}" uniqueName="53" name="EF ALLOCATED SLACK" queryTableFieldId="53"/>
    <tableColumn id="54" xr3:uid="{F2036F8B-CA20-4923-8281-20CE45296444}" uniqueName="54" name="EF UNALLOCATED SLACK" queryTableFieldId="54"/>
    <tableColumn id="55" xr3:uid="{C301DCC3-9FE3-4096-B532-4621C8FEB768}" uniqueName="55" name="EF LATENT" queryTableFieldId="55"/>
    <tableColumn id="56" xr3:uid="{8318F458-5CC1-4B9C-9562-42ED9128DEE1}" uniqueName="56" name="EF LATENT.ALLOCATED" queryTableFieldId="56"/>
    <tableColumn id="57" xr3:uid="{EDDB5450-28A3-4703-9074-0BAF07E62C66}" uniqueName="57" name="EF LATENT.OVERALLOCATED" queryTableFieldId="57"/>
    <tableColumn id="58" xr3:uid="{96E95907-C5B1-4D79-B774-989D51E7A72E}" uniqueName="58" name="EF Potential" queryTableFieldId="58"/>
    <tableColumn id="59" xr3:uid="{0D8E36DC-51F8-45D5-A355-BC8182B9514A}" uniqueName="59" name="Ipn" queryTableFieldId="59"/>
    <tableColumn id="60" xr3:uid="{7643F133-46FC-4F70-81EC-5B92CD803282}" uniqueName="60" name="Ipx" queryTableFieldId="60"/>
    <tableColumn id="61" xr3:uid="{32B653F3-CDD5-430C-838D-9CAA87163AD0}" uniqueName="61" name="Iin" queryTableFieldId="61"/>
    <tableColumn id="62" xr3:uid="{AF39C3AE-8CB3-43A9-B2A3-176006AA8F46}" uniqueName="62" name="IN EXCESS OVER-ALLOCATION" queryTableFieldId="62"/>
    <tableColumn id="63" xr3:uid="{7A7A376F-D2A6-4485-84B9-5C2DA35ED47F}" uniqueName="63" name="IN SPARE STRETCH" queryTableFieldId="63"/>
    <tableColumn id="64" xr3:uid="{1A67886C-D7E5-4523-A6AE-B95D7E086CF2}" uniqueName="64" name="IN SPARE SLACK" queryTableFieldId="64"/>
    <tableColumn id="65" xr3:uid="{CE1FAAA9-ADF6-439C-AAF7-BEDBF2E9F361}" uniqueName="65" name="IN SPARE STRETCH ALLOCATED" queryTableFieldId="65"/>
    <tableColumn id="66" xr3:uid="{56501576-CA56-4DCF-B6FD-45E3013FBACD}" uniqueName="66" name="IN SPARE SLACK ALLOCATED" queryTableFieldId="66"/>
    <tableColumn id="67" xr3:uid="{E413D536-C333-4A8C-AC5E-1DFD718D3784}" uniqueName="67" name="IN EXCESS STRETCH (ALLOCATED)" queryTableFieldId="67"/>
    <tableColumn id="68" xr3:uid="{1F6FF461-E6F0-404A-884B-0FB1EF64FE5F}" uniqueName="68" name="IN EXCESS ALLOCATED SLACK" queryTableFieldId="68"/>
    <tableColumn id="69" xr3:uid="{CAEC0513-1628-4825-AC20-144EB433450D}" uniqueName="69" name="IN EXCESS STRETCH" queryTableFieldId="69"/>
    <tableColumn id="70" xr3:uid="{6527E733-EFF5-44C4-A429-3A2801A013B1}" uniqueName="70" name="IN EXCESS SLACK" queryTableFieldId="70"/>
    <tableColumn id="71" xr3:uid="{186306C3-9F61-4E6D-892F-144FEBBCFF90}" uniqueName="71" name="IN POTENTIAL SHORTFALL (OVER-ALLOCATED)" queryTableFieldId="71"/>
    <tableColumn id="72" xr3:uid="{23B92E56-F737-4C00-92F8-860CB324B4FC}" uniqueName="72" name="IN POTENTIAL SHORTFALL" queryTableFieldId="72"/>
    <tableColumn id="73" xr3:uid="{72DACEDE-6F34-4074-BB14-29B14417DD37}" uniqueName="73" name="IN WASTED STRETCH" queryTableFieldId="73"/>
    <tableColumn id="74" xr3:uid="{A5871963-ADE6-41D4-9462-C721E7FC345D}" uniqueName="74" name="IN WASTED SLACK" queryTableFieldId="74"/>
    <tableColumn id="75" xr3:uid="{FD4CD98A-6515-466B-A158-B15C28B60161}" uniqueName="75" name="IN ALLOCATED STRETCH" queryTableFieldId="75"/>
    <tableColumn id="76" xr3:uid="{AAC37D53-8616-49F1-87E3-F78A8CF44BE7}" uniqueName="76" name="IN ALLOCATED SLACK" queryTableFieldId="76"/>
    <tableColumn id="77" xr3:uid="{9A4DE390-BDFE-42A9-90AD-6F2E20283161}" uniqueName="77" name="IN UNALLOCATED SLACK" queryTableFieldId="77"/>
    <tableColumn id="78" xr3:uid="{EE535182-E9AB-40D7-BA96-ACF707970821}" uniqueName="78" name="IN LATENT" queryTableFieldId="78"/>
    <tableColumn id="79" xr3:uid="{7AB0D98B-EC13-4683-BA79-A9C3D3A9FDB1}" uniqueName="79" name="IN LATENT.ALLOCATED" queryTableFieldId="79"/>
    <tableColumn id="80" xr3:uid="{5EB4DC69-B0EE-4BD7-9F91-298AA020FE1C}" uniqueName="80" name="IN LATENT.OVERALLOCATED" queryTableFieldId="80"/>
    <tableColumn id="81" xr3:uid="{51DC501E-B60F-43C7-A5EC-B3F61B1BD1C2}" uniqueName="81" name="IN Potential" queryTableFieldId="8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F2DA39-DD3C-464E-BF8E-407AC2A1B1DB}" name="InefficienciesAG1_1DayShiftAB" displayName="InefficienciesAG1_1DayShiftAB" ref="A1:AC253" tableType="queryTable" totalsRowShown="0">
  <autoFilter ref="A1:AC253" xr:uid="{6CF2DA39-DD3C-464E-BF8E-407AC2A1B1DB}">
    <filterColumn colId="1">
      <filters>
        <dateGroupItem year="2023" month="6" day="25" dateTimeGrouping="day"/>
      </filters>
    </filterColumn>
  </autoFilter>
  <tableColumns count="29">
    <tableColumn id="1" xr3:uid="{88695DBE-41EB-4033-A0D7-94AFB3226E11}" uniqueName="1" name="Facility" queryTableFieldId="1"/>
    <tableColumn id="2" xr3:uid="{697A75AC-7BC1-435A-A4AD-A7A68BF129DC}" uniqueName="2" name="Date" queryTableFieldId="2" dataDxfId="229"/>
    <tableColumn id="3" xr3:uid="{C46A7325-1C1A-494A-968C-6F971A1E0CA3}" uniqueName="3" name="L1.1" queryTableFieldId="3" dataDxfId="228"/>
    <tableColumn id="4" xr3:uid="{88981655-E559-4BD2-9364-866CDD7353E1}" uniqueName="4" name="L1.2" queryTableFieldId="4" dataDxfId="227"/>
    <tableColumn id="5" xr3:uid="{59872320-1030-4843-8C1C-235AED70E200}" uniqueName="5" name="AB EXCESS OVER-ALLOCATION" queryTableFieldId="5"/>
    <tableColumn id="6" xr3:uid="{B4CF83A1-2908-44C1-BC59-DF0063E6437F}" uniqueName="6" name="AB SPARE STRETCH" queryTableFieldId="6"/>
    <tableColumn id="7" xr3:uid="{EE99D430-4019-40DB-9D1B-F32E6BFCE82C}" uniqueName="7" name="AB SPARE SLACK" queryTableFieldId="7"/>
    <tableColumn id="8" xr3:uid="{11DEE645-79B8-4425-9D98-1041AFB3EC28}" uniqueName="8" name="AB SPARE STRETCH ALLOCATED" queryTableFieldId="8"/>
    <tableColumn id="9" xr3:uid="{2FBF09C7-89CD-4470-9861-F41EA25E6ED4}" uniqueName="9" name="AB SPARE SLACK ALLOCATED" queryTableFieldId="9"/>
    <tableColumn id="10" xr3:uid="{B2CE84C6-E1FC-479B-935E-B1F350316B15}" uniqueName="10" name="AB EXCESS STRETCH (ALLOCATED)" queryTableFieldId="10"/>
    <tableColumn id="11" xr3:uid="{A7A92E91-3BE1-4307-8783-748BE4E00316}" uniqueName="11" name="AB EXCESS ALLOCATED SLACK" queryTableFieldId="11"/>
    <tableColumn id="12" xr3:uid="{9432EEF1-0183-4DA0-814E-CFA4E09E9344}" uniqueName="12" name="AB EXCESS STRETCH" queryTableFieldId="12"/>
    <tableColumn id="13" xr3:uid="{936895FB-70FA-4CDC-9337-5DFEE4F62CFF}" uniqueName="13" name="AB EXCESS SLACK" queryTableFieldId="13"/>
    <tableColumn id="14" xr3:uid="{9B70744F-9BEF-4EB5-80DD-884679282E45}" uniqueName="14" name="AB POTENTIAL SHORTFALL (OVER-ALLOCATED)" queryTableFieldId="14"/>
    <tableColumn id="15" xr3:uid="{9A0CD2AE-1EE8-450F-8666-E742BBB8F427}" uniqueName="15" name="AB POTENTIAL SHORTFALL" queryTableFieldId="15"/>
    <tableColumn id="16" xr3:uid="{40D2D484-5F79-4AAB-9197-3AA1ABCEBF25}" uniqueName="16" name="AB WASTED STRETCH" queryTableFieldId="16"/>
    <tableColumn id="17" xr3:uid="{824E4EF3-65BB-456F-AA14-FAA36E15F5B2}" uniqueName="17" name="AB WASTED SLACK" queryTableFieldId="17"/>
    <tableColumn id="18" xr3:uid="{8A485764-9FBA-42BD-A25D-A763FF8DF3F3}" uniqueName="18" name="AB ALLOCATED STRETCH" queryTableFieldId="18"/>
    <tableColumn id="19" xr3:uid="{5CA7543F-5064-41BF-832F-AE369290CC18}" uniqueName="19" name="AB ALLOCATED SLACK" queryTableFieldId="19"/>
    <tableColumn id="20" xr3:uid="{7B1FE616-A8FB-43B5-AD1B-E0D3F6F9AE3F}" uniqueName="20" name="AB UNALLOCATED SLACK" queryTableFieldId="20"/>
    <tableColumn id="21" xr3:uid="{403A0C55-39D2-4813-9FF9-15A0024E8315}" uniqueName="21" name="AB LATENT" queryTableFieldId="21"/>
    <tableColumn id="22" xr3:uid="{53EACEFE-735F-4FDB-8C18-1E6D6760CD80}" uniqueName="22" name="AB LATENT.ALLOCATED" queryTableFieldId="22"/>
    <tableColumn id="23" xr3:uid="{22041FBD-F3F9-408B-8916-E2B10D75CDB3}" uniqueName="23" name="AB  LATENT.OVERALLOCATED" queryTableFieldId="23"/>
    <tableColumn id="24" xr3:uid="{F7D5C0D5-7DF1-4A0E-9053-57769B8357DB}" uniqueName="24" name="AB Potential" queryTableFieldId="24"/>
    <tableColumn id="25" xr3:uid="{4478145B-C931-4E06-81D5-928E310CE3F9}" uniqueName="25" name="CapacityMaxHC" queryTableFieldId="25"/>
    <tableColumn id="28" xr3:uid="{E5963494-02B5-4F6A-B15D-11377DB64925}" uniqueName="28" name="ShiftDurations.ShiftDuration" queryTableFieldId="28"/>
    <tableColumn id="26" xr3:uid="{FD06A8E9-ABD3-4808-990F-685334A7ABD0}" uniqueName="26" name="DATESHIFT" queryTableFieldId="26"/>
    <tableColumn id="29" xr3:uid="{78F09247-81CE-4D37-93CC-B1CAA0B92B0B}" uniqueName="29" name="DateX" queryTableFieldId="33"/>
    <tableColumn id="27" xr3:uid="{27531954-7B8C-4094-AB5E-857956DD463B}" uniqueName="27" name="Version" queryTableFieldId="2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C4E4677-F31E-4D99-8225-EB66449DE586}" name="EffortOutcomesAG1_1DayShiftAB__2" displayName="EffortOutcomesAG1_1DayShiftAB__2" ref="A1:BL7" totalsRowShown="0">
  <autoFilter ref="A1:BL7" xr:uid="{CC4E4677-F31E-4D99-8225-EB66449DE586}"/>
  <tableColumns count="64">
    <tableColumn id="1" xr3:uid="{230A8933-1851-4608-8053-A5051E44D483}" name="Level"/>
    <tableColumn id="2" xr3:uid="{CACEAC71-507E-4815-9A86-DA9ED69302B6}" name="Potential"/>
    <tableColumn id="3" xr3:uid="{C2F86D35-7DB5-4A81-B129-627F49D0F87C}" name="Planned"/>
    <tableColumn id="4" xr3:uid="{5505C175-2FE0-4DE5-A5F8-CDF2BDF5D08B}" name="Degree"/>
    <tableColumn id="5" xr3:uid="{18CD1B29-E686-45A5-B0E9-DEEB58C5B090}" name="Spare"/>
    <tableColumn id="6" xr3:uid="{55DFF213-9F65-4723-82FC-6ADA20F848B0}" name="Spare Allocated"/>
    <tableColumn id="7" xr3:uid="{B41F0B03-2881-4879-B644-BF1FCD5173FB}" name="Block"/>
    <tableColumn id="8" xr3:uid="{142D9958-A106-426D-B030-C65EB1F99FF9}" name="EXCESS OVER-ALLOCATION"/>
    <tableColumn id="9" xr3:uid="{F9BFA876-2142-4F65-8DF5-387CD3AF018F}" name="SPARE STRETCH"/>
    <tableColumn id="10" xr3:uid="{3ABCDE80-8A75-4A48-8C4D-C39CBEFE3E92}" name="SPARE SLACK"/>
    <tableColumn id="11" xr3:uid="{968E8287-BA09-4D2C-956E-E2B9B97E3690}" name="SPARE STRETCH ALLOCATED"/>
    <tableColumn id="12" xr3:uid="{BB908681-501A-4B81-A284-66EA8FC0CECF}" name="SPARE SLACK ALLOCATED"/>
    <tableColumn id="13" xr3:uid="{D31AA7E3-F855-4886-99A2-6EB1046A02FE}" name="EXCESS STRETCH (ALLOCATED)"/>
    <tableColumn id="14" xr3:uid="{92F8CAC8-56EF-4A65-9A38-980119749816}" name="EXCESS ALLOCATED SLACK"/>
    <tableColumn id="15" xr3:uid="{D6E20FC4-506F-411A-8746-A84EFE1AEE65}" name="EXCESS STRETCH"/>
    <tableColumn id="16" xr3:uid="{A56EAD79-BC20-440B-B269-B74FBC8C12D1}" name="EXCESS SLACK"/>
    <tableColumn id="17" xr3:uid="{2CC9CF67-3D18-486D-B5BD-E6EFBD91A055}" name="POTENTIAL SHORTFALL (OVER-ALLOCATED)"/>
    <tableColumn id="18" xr3:uid="{1570E7B3-AE27-4740-9B12-4FF71156D4BA}" name="POTENTIAL SHORTFALL"/>
    <tableColumn id="19" xr3:uid="{117B438D-AB16-47A0-8883-964A858694AD}" name="WASTED STRETCH"/>
    <tableColumn id="20" xr3:uid="{1B93CD95-400E-4941-978D-080574D4B8DD}" name="WASTED SLACK"/>
    <tableColumn id="21" xr3:uid="{B91E29FD-2249-42E6-9C65-95674245BD79}" name="ALLOCATED STRETCH"/>
    <tableColumn id="22" xr3:uid="{4728BCC7-8982-4B8B-BB2A-CA02C8955670}" name="ALLOCATED SLACK"/>
    <tableColumn id="23" xr3:uid="{F2E843EE-877E-4D75-9A2E-8068F97BA650}" name="UNALLOCATED SLACK"/>
    <tableColumn id="24" xr3:uid="{A82E9DD9-C6F0-4A54-93E0-1AE3D704BE46}" name="LATENT"/>
    <tableColumn id="25" xr3:uid="{5F6D3709-A364-44F3-B427-C1CD8B645E07}" name="LATENT.ALLOCATED"/>
    <tableColumn id="26" xr3:uid="{7947FDE8-4656-4C0D-847E-60DBFF17AA3C}" name="LATENT.OVERALLOCATED"/>
    <tableColumn id="27" xr3:uid="{312693A7-8AE4-4F0B-ABD4-9806FB27F6C9}" name="AB Potential"/>
    <tableColumn id="28" xr3:uid="{C26E5B41-7204-4BB2-9047-C20BE3360A66}" name="Check"/>
    <tableColumn id="29" xr3:uid="{A0BEB23F-807B-4C30-B485-13298C2AE175}" name="wAB EXCESS OVER-ALLOCATION"/>
    <tableColumn id="30" xr3:uid="{B697349D-9742-4243-8135-2F2C782A17AD}" name="wAB SPARE STRETCH"/>
    <tableColumn id="31" xr3:uid="{D01F8CF2-7180-4310-A6D8-AD3816BA1910}" name="wAB SPARE SLACK"/>
    <tableColumn id="32" xr3:uid="{31220390-5608-4F31-8725-BA4FE5B8C819}" name="wAB SPARE STRETCH ALLOCATED"/>
    <tableColumn id="33" xr3:uid="{D2AF6D88-78D2-4887-82F5-7F7C3E9E5ED1}" name="wAB SPARE SLACK ALLOCATED"/>
    <tableColumn id="34" xr3:uid="{90181203-0662-46FE-849E-D8859A0AA029}" name="wAB EXCESS STRETCH (ALLOCATED)"/>
    <tableColumn id="35" xr3:uid="{3CEE6F1C-0957-4D3E-AC94-A646102BE264}" name="wAB EXCESS ALLOCATED SLACK"/>
    <tableColumn id="36" xr3:uid="{0678257A-EA38-49DC-82A0-A6FFDC60D6DA}" name="wAB EXCESS STRETCH"/>
    <tableColumn id="37" xr3:uid="{82F8ED2E-1F96-4C0F-993E-FA6126F3FD9E}" name="wAB EXCESS SLACK"/>
    <tableColumn id="38" xr3:uid="{9A7481DE-94CF-45D3-B9B6-0FF0BCCE012D}" name="wAB POTENTIAL SHORTFALL (OVER-ALLOCATED)"/>
    <tableColumn id="39" xr3:uid="{A041116F-0EE2-4E73-B5EF-93197991998C}" name="wAB POTENTIAL SHORTFALL"/>
    <tableColumn id="40" xr3:uid="{28D92FD6-4065-4763-AA27-DACE07FE7A24}" name="wAB WASTED STRETCH"/>
    <tableColumn id="41" xr3:uid="{31FBEB64-6E90-4ED7-B79B-CD015F5B570A}" name="wAB WASTED SLACK"/>
    <tableColumn id="42" xr3:uid="{C0A831C9-8D3E-40FE-AC14-71FDBE5A0E82}" name="wAB ALLOCATED STRETCH"/>
    <tableColumn id="43" xr3:uid="{3CE5DF13-D5F0-4450-B29C-E07B1B5B1A47}" name="wAB ALLOCATED SLACK"/>
    <tableColumn id="44" xr3:uid="{72A78533-949E-45C9-9C07-3970E4E3D7A5}" name="wAB UNALLOCATED SLACK"/>
    <tableColumn id="45" xr3:uid="{C85B50DB-6607-4285-A756-3FD1AB30EAEE}" name="wAB LATENT"/>
    <tableColumn id="46" xr3:uid="{070BEA8E-8BFC-4609-AFE3-B8BA287CC9DE}" name="wAB LATENT.ALLOCATED"/>
    <tableColumn id="47" xr3:uid="{AAA38C32-E0AB-45AD-BE7E-9A83EF8A0112}" name="wAB LATENT.OVERALLOCATED"/>
    <tableColumn id="48" xr3:uid="{4B7E3E38-191E-489C-94C8-1EB6878A689B}" name="wPotential"/>
    <tableColumn id="49" xr3:uid="{1385EB29-8CE5-4609-ACCF-1A4AC0834C34}" name="Column1"/>
    <tableColumn id="50" xr3:uid="{BC1D42C9-7EC8-4497-A149-4EA6350B15A2}" name="Column2"/>
    <tableColumn id="51" xr3:uid="{CC69B44D-1176-4F87-9EEC-4E3DAF4891DF}" name="Facility" dataDxfId="226"/>
    <tableColumn id="52" xr3:uid="{6E21A803-2C7D-4AA9-90BF-45ABC78535E0}" name="L1.1" dataDxfId="225"/>
    <tableColumn id="53" xr3:uid="{A37707D3-E0D4-482A-AAB2-E02713B39E4C}" name="Date" dataDxfId="224"/>
    <tableColumn id="54" xr3:uid="{EDD60DBC-B48D-4E93-B29E-CC5F9C89F7E3}" name="L1.2" dataDxfId="223"/>
    <tableColumn id="55" xr3:uid="{74890EA8-6758-4E8E-A021-C6D550CA509F}" name="D"/>
    <tableColumn id="56" xr3:uid="{E18E8125-D6BB-4DBD-963C-2E0604718C8F}" name="Cs"/>
    <tableColumn id="57" xr3:uid="{4D8CD94F-3A47-4FD4-B4F1-577820EA4071}" name="CapacityMaxHC"/>
    <tableColumn id="58" xr3:uid="{98BFEE43-FC65-420D-AF8D-EA86D62FF76E}" name="CX"/>
    <tableColumn id="59" xr3:uid="{49293D9D-22C2-4BF8-B293-6524E487BB30}" name="A"/>
    <tableColumn id="60" xr3:uid="{32BB8DA6-2BAA-4E6D-8975-38853F6345F4}" name="DATESHIFT" dataDxfId="222"/>
    <tableColumn id="61" xr3:uid="{0A5FD6B6-6FD0-45B8-9814-FC5CD39AC7B9}" name="Apn"/>
    <tableColumn id="62" xr3:uid="{320A29FD-F303-45AF-9E13-6A977A3EF1E0}" name="Apx"/>
    <tableColumn id="63" xr3:uid="{D57BAFA5-0C53-4D89-A422-BE163C8F0E78}" name="Ai"/>
    <tableColumn id="64" xr3:uid="{0A107707-786B-4963-9AB6-0A895496127A}" name="Version" dataDxfId="22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A1004AD-2D70-4DB4-B0FA-B098611BC9BE}" name="EffortOutcomesAG1_1DayShiftAB" displayName="EffortOutcomesAG1_1DayShiftAB" ref="A1:BN253" tableType="queryTable" totalsRowShown="0">
  <autoFilter ref="A1:BN253" xr:uid="{0C181C41-C369-4728-878F-4536C76E7EC8}"/>
  <tableColumns count="66">
    <tableColumn id="17" xr3:uid="{B67F54B8-0545-4457-A7EE-FA049D2196B2}" uniqueName="17" name="Level" queryTableFieldId="79" dataDxfId="220"/>
    <tableColumn id="31" xr3:uid="{4F0CB734-3F6C-4541-BBE5-3F984C17684F}" uniqueName="31" name="Potential" queryTableFieldId="65" dataDxfId="219">
      <calculatedColumnFormula>IF(ABGoal&gt;EffortOutcomesAG1_1DayShiftAB[[#This Row],[Apx]],1,   IF(AND(EffortOutcomesAG1_1DayShiftAB[[#This Row],[Apx]]&gt;=ABGoal,1&gt;EffortOutcomesAG1_1DayShiftAB[[#This Row],[Apn]]),2,   IF(EffortOutcomesAG1_1DayShiftAB[[#This Row],[Apn]]&gt;=ABGoal,3,"??")))</calculatedColumnFormula>
    </tableColumn>
    <tableColumn id="32" xr3:uid="{D7981E44-4AF0-417B-9F19-24D91E26F755}" uniqueName="32" name="Planned" queryTableFieldId="64" dataDxfId="218">
      <calculatedColumnFormula>IF(EffortOutcomesAG1_1DayShiftAB[[#This Row],[Ai]]=0,3,  IF(EffortOutcomesAG1_1DayShiftAB[[#This Row],[Ai]]&lt;ABGoal,1,    IF(EffortOutcomesAG1_1DayShiftAB[[#This Row],[Ai]]&gt;=ABGoal,2,   "???")))</calculatedColumnFormula>
    </tableColumn>
    <tableColumn id="33" xr3:uid="{3B3D4E29-8868-46C6-95A6-58017D7A64EB}" uniqueName="33" name="Degree" queryTableFieldId="63" dataDxfId="217">
      <calculatedColumnFormula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calculatedColumnFormula>
    </tableColumn>
    <tableColumn id="34" xr3:uid="{DFA745ED-6E99-4566-A1CA-2960074D4025}" uniqueName="34" name="Spare" queryTableFieldId="62" dataDxfId="216">
      <calculatedColumnFormula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calculatedColumnFormula>
    </tableColumn>
    <tableColumn id="35" xr3:uid="{A778B1F7-B8CF-4C90-B69D-3EFC9F75B20A}" uniqueName="35" name="Spare Allocated" queryTableFieldId="61" dataDxfId="215">
      <calculatedColumnFormula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calculatedColumnFormula>
    </tableColumn>
    <tableColumn id="36" xr3:uid="{5C076A69-DA59-4CBF-9FAA-2382A8C555EC}" uniqueName="36" name="Block" queryTableFieldId="60" dataDxfId="214">
      <calculatedColumnFormula>B2*10000+1000*C2+D2*100+E2*10+F2</calculatedColumnFormula>
    </tableColumn>
    <tableColumn id="37" xr3:uid="{2EF17009-08C8-4251-9E71-03E6A24F9167}" uniqueName="37" name="EXCESS OVER-ALLOCATION" queryTableFieldId="59" dataDxfId="213">
      <calculatedColumnFormula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calculatedColumnFormula>
    </tableColumn>
    <tableColumn id="38" xr3:uid="{6F993794-2AA6-4278-A242-50DE6CA2B9D3}" uniqueName="38" name="SPARE STRETCH" queryTableFieldId="58" dataDxfId="212">
      <calculatedColumnFormula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calculatedColumnFormula>
    </tableColumn>
    <tableColumn id="39" xr3:uid="{A902E04D-F809-4972-83D1-D2E2E5379516}" uniqueName="39" name="SPARE SLACK" queryTableFieldId="57" dataDxfId="211">
      <calculatedColumnFormula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calculatedColumnFormula>
    </tableColumn>
    <tableColumn id="40" xr3:uid="{9E6BC249-7AD5-4065-B388-C4A93ECF3F10}" uniqueName="40" name="SPARE STRETCH ALLOCATED" queryTableFieldId="56" dataDxfId="210">
      <calculatedColumnFormula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calculatedColumnFormula>
    </tableColumn>
    <tableColumn id="41" xr3:uid="{37EB35DB-5172-4B6A-9459-6D617D45629D}" uniqueName="41" name="SPARE SLACK ALLOCATED" queryTableFieldId="55" dataDxfId="209">
      <calculatedColumnFormula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calculatedColumnFormula>
    </tableColumn>
    <tableColumn id="42" xr3:uid="{6F4C6E6B-8093-40D2-8C60-E72863A69611}" uniqueName="42" name="EXCESS STRETCH (ALLOCATED)" queryTableFieldId="54" dataDxfId="208">
      <calculatedColumnFormula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calculatedColumnFormula>
    </tableColumn>
    <tableColumn id="43" xr3:uid="{6C12EC99-D734-4C3C-9281-D1E8AB87F717}" uniqueName="43" name="EXCESS ALLOCATED SLACK" queryTableFieldId="53" dataDxfId="207">
      <calculatedColumnFormula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calculatedColumnFormula>
    </tableColumn>
    <tableColumn id="44" xr3:uid="{47CEDC1B-0651-4B4A-BA5B-C48E416DB106}" uniqueName="44" name="EXCESS STRETCH" queryTableFieldId="52" dataDxfId="206">
      <calculatedColumnFormula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calculatedColumnFormula>
    </tableColumn>
    <tableColumn id="45" xr3:uid="{50EF3043-80FB-4050-84B0-7E3A588544F1}" uniqueName="45" name="EXCESS SLACK" queryTableFieldId="51" dataDxfId="205">
      <calculatedColumnFormula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calculatedColumnFormula>
    </tableColumn>
    <tableColumn id="46" xr3:uid="{1FBB2E68-BD05-4A53-90AA-90831A86A6F6}" uniqueName="46" name="POTENTIAL SHORTFALL (OVER-ALLOCATED)" queryTableFieldId="50" dataDxfId="204">
      <calculatedColumnFormula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calculatedColumnFormula>
    </tableColumn>
    <tableColumn id="47" xr3:uid="{AD31F6A6-26BA-4FB4-ABDE-CC8EE8CB34DB}" uniqueName="47" name="POTENTIAL SHORTFALL" queryTableFieldId="49" dataDxfId="203">
      <calculatedColumnFormula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calculatedColumnFormula>
    </tableColumn>
    <tableColumn id="48" xr3:uid="{DF6CDC67-3AFF-4811-884F-7A9388FDF71F}" uniqueName="48" name="WASTED STRETCH" queryTableFieldId="48" dataDxfId="202">
      <calculatedColumnFormula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calculatedColumnFormula>
    </tableColumn>
    <tableColumn id="49" xr3:uid="{C246F150-0281-4BCB-A923-22296FCF2DB2}" uniqueName="49" name="WASTED SLACK" queryTableFieldId="47" dataDxfId="201">
      <calculatedColumnFormula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calculatedColumnFormula>
    </tableColumn>
    <tableColumn id="50" xr3:uid="{8E6A05BB-9F63-4723-8947-DDAE714B0084}" uniqueName="50" name="ALLOCATED STRETCH" queryTableFieldId="46" dataDxfId="200">
      <calculatedColumnFormula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calculatedColumnFormula>
    </tableColumn>
    <tableColumn id="51" xr3:uid="{EF13F7C1-D490-4552-96C2-7146C10F709D}" uniqueName="51" name="ALLOCATED SLACK" queryTableFieldId="45" dataDxfId="199">
      <calculatedColumnFormula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calculatedColumnFormula>
    </tableColumn>
    <tableColumn id="52" xr3:uid="{3F339BA6-BAC8-431B-9FC3-EBB8C49B21D5}" uniqueName="52" name="UNALLOCATED SLACK" queryTableFieldId="44" dataDxfId="198">
      <calculatedColumnFormula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calculatedColumnFormula>
    </tableColumn>
    <tableColumn id="53" xr3:uid="{7EF9381F-DE87-48A1-9AEF-F4145DB61BF6}" uniqueName="53" name="LATENT" queryTableFieldId="43" dataDxfId="197">
      <calculatedColumnFormula>IF(EffortOutcomesAG1_1DayShiftAB[[#This Row],[D]]=0,    IF(EffortOutcomesAG1_1DayShiftAB[[#This Row],[A]]&lt;EffortOutcomesAG1_1DayShiftAB[[#This Row],[Cs]], ABGoal-EffortOutcomesAG1_1DayShiftAB[[#This Row],[A]]/EffortOutcomesAG1_1DayShiftAB[[#This Row],[Cs]],   0), 0)</calculatedColumnFormula>
    </tableColumn>
    <tableColumn id="54" xr3:uid="{9264677D-0612-4D4C-92A9-576F3A9407B7}" uniqueName="54" name="LATENT.ALLOCATED" queryTableFieldId="42" dataDxfId="196">
      <calculatedColumnFormula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calculatedColumnFormula>
    </tableColumn>
    <tableColumn id="55" xr3:uid="{0A75EE53-6B7B-42DA-A2AC-619723F411B6}" uniqueName="55" name="LATENT.OVERALLOCATED" queryTableFieldId="41" dataDxfId="195">
      <calculatedColumnFormula array="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calculatedColumnFormula>
    </tableColumn>
    <tableColumn id="56" xr3:uid="{E161A214-F730-4F83-8FE9-69C47D0AB3AF}" uniqueName="56" name="AB Potential" queryTableFieldId="40" dataDxfId="194">
      <calculatedColumnFormula>IF(SUM(EffortOutcomesAG1_1DayShiftAB[[#This Row],[POTENTIAL SHORTFALL (OVER-ALLOCATED)]:[UNALLOCATED SLACK]])&gt;0,                   0,IF(SUM(EffortOutcomesAG1_1DayShiftAB[[#This Row],[LATENT]:[LATENT.OVERALLOCATED]])&gt;0,0,1))</calculatedColumnFormula>
    </tableColumn>
    <tableColumn id="57" xr3:uid="{CC66EDF3-2961-4E71-96C1-3479E3F44282}" uniqueName="57" name="Check" queryTableFieldId="39" dataDxfId="193">
      <calculatedColumnFormula>SUM($Q2:$AA2)</calculatedColumnFormula>
    </tableColumn>
    <tableColumn id="58" xr3:uid="{FD88E57E-9D67-4252-BCD9-ECBD7446CBD2}" uniqueName="58" name="wAB EXCESS OVER-ALLOCATION" queryTableFieldId="38" dataDxfId="192">
      <calculatedColumnFormula>EffortOutcomesAG1_1DayShiftAB[[#This Row],[D]]*H2</calculatedColumnFormula>
    </tableColumn>
    <tableColumn id="59" xr3:uid="{250F41D1-837A-4407-96B7-52EE1B02C41B}" uniqueName="59" name="wAB SPARE STRETCH" queryTableFieldId="37" dataDxfId="191">
      <calculatedColumnFormula>EffortOutcomesAG1_1DayShiftAB[[#This Row],[D]]*I2</calculatedColumnFormula>
    </tableColumn>
    <tableColumn id="60" xr3:uid="{104BE020-103E-4B9D-96DB-055A68964558}" uniqueName="60" name="wAB SPARE SLACK" queryTableFieldId="36" dataDxfId="190">
      <calculatedColumnFormula>EffortOutcomesAG1_1DayShiftAB[[#This Row],[D]]*J2</calculatedColumnFormula>
    </tableColumn>
    <tableColumn id="61" xr3:uid="{AFD2EDA4-82C7-427B-A283-862AE5E6A45E}" uniqueName="61" name="wAB SPARE STRETCH ALLOCATED" queryTableFieldId="35" dataDxfId="189">
      <calculatedColumnFormula>EffortOutcomesAG1_1DayShiftAB[[#This Row],[D]]*K2</calculatedColumnFormula>
    </tableColumn>
    <tableColumn id="62" xr3:uid="{2248C25C-E412-4635-8964-C83B21BC6D7E}" uniqueName="62" name="wAB SPARE SLACK ALLOCATED" queryTableFieldId="34" dataDxfId="188">
      <calculatedColumnFormula>EffortOutcomesAG1_1DayShiftAB[[#This Row],[D]]*L2</calculatedColumnFormula>
    </tableColumn>
    <tableColumn id="63" xr3:uid="{3FDB7A96-CAB5-4276-86A6-15FD6DD63BE6}" uniqueName="63" name="wAB EXCESS STRETCH (ALLOCATED)" queryTableFieldId="33" dataDxfId="187">
      <calculatedColumnFormula>EffortOutcomesAG1_1DayShiftAB[[#This Row],[D]]*M2</calculatedColumnFormula>
    </tableColumn>
    <tableColumn id="64" xr3:uid="{B9FF5375-BED6-4FF2-BCD8-71ACD7D7D0BC}" uniqueName="64" name="wAB EXCESS ALLOCATED SLACK" queryTableFieldId="32" dataDxfId="186">
      <calculatedColumnFormula>EffortOutcomesAG1_1DayShiftAB[[#This Row],[D]]*N2</calculatedColumnFormula>
    </tableColumn>
    <tableColumn id="65" xr3:uid="{597CCC90-76C0-47A6-ADCC-EC0A13C9514D}" uniqueName="65" name="wAB EXCESS STRETCH" queryTableFieldId="31" dataDxfId="185">
      <calculatedColumnFormula>EffortOutcomesAG1_1DayShiftAB[[#This Row],[D]]*O2</calculatedColumnFormula>
    </tableColumn>
    <tableColumn id="66" xr3:uid="{6066B69B-3F00-45FE-B1B8-1034C3A85F7D}" uniqueName="66" name="wAB EXCESS SLACK" queryTableFieldId="30" dataDxfId="184">
      <calculatedColumnFormula>EffortOutcomesAG1_1DayShiftAB[[#This Row],[D]]*P2</calculatedColumnFormula>
    </tableColumn>
    <tableColumn id="67" xr3:uid="{4C13F708-1F0F-4C38-883E-6E1EA5889C00}" uniqueName="67" name="wAB POTENTIAL SHORTFALL (OVER-ALLOCATED)" queryTableFieldId="29" dataDxfId="183">
      <calculatedColumnFormula>EffortOutcomesAG1_1DayShiftAB[[#This Row],[D]]*Q2</calculatedColumnFormula>
    </tableColumn>
    <tableColumn id="68" xr3:uid="{8F753DD2-FBCF-4D2E-A00A-70AB10B9D61E}" uniqueName="68" name="wAB POTENTIAL SHORTFALL" queryTableFieldId="28" dataDxfId="182">
      <calculatedColumnFormula>EffortOutcomesAG1_1DayShiftAB[[#This Row],[D]]*R2</calculatedColumnFormula>
    </tableColumn>
    <tableColumn id="69" xr3:uid="{39FA563B-0302-4A80-9729-8E3D98401342}" uniqueName="69" name="wAB WASTED STRETCH" queryTableFieldId="27" dataDxfId="181">
      <calculatedColumnFormula>EffortOutcomesAG1_1DayShiftAB[[#This Row],[D]]*S2</calculatedColumnFormula>
    </tableColumn>
    <tableColumn id="70" xr3:uid="{2DA9AB36-DA9C-4B6A-96DA-9AA717B9F16D}" uniqueName="70" name="wAB WASTED SLACK" queryTableFieldId="26" dataDxfId="180">
      <calculatedColumnFormula>EffortOutcomesAG1_1DayShiftAB[[#This Row],[D]]*T2</calculatedColumnFormula>
    </tableColumn>
    <tableColumn id="71" xr3:uid="{2E71ADE4-CC36-4DCE-83BE-29E9D9F75FC7}" uniqueName="71" name="wAB ALLOCATED STRETCH" queryTableFieldId="25" dataDxfId="179">
      <calculatedColumnFormula>EffortOutcomesAG1_1DayShiftAB[[#This Row],[D]]*U2</calculatedColumnFormula>
    </tableColumn>
    <tableColumn id="72" xr3:uid="{73BD8AFD-1B12-4CEF-B82F-06C1DA69B6BF}" uniqueName="72" name="wAB ALLOCATED SLACK" queryTableFieldId="24" dataDxfId="178">
      <calculatedColumnFormula>EffortOutcomesAG1_1DayShiftAB[[#This Row],[D]]*V2</calculatedColumnFormula>
    </tableColumn>
    <tableColumn id="73" xr3:uid="{1A617398-BA92-463C-9E09-6050AC2DB4A4}" uniqueName="73" name="wAB UNALLOCATED SLACK" queryTableFieldId="23" dataDxfId="177">
      <calculatedColumnFormula>EffortOutcomesAG1_1DayShiftAB[[#This Row],[D]]*W2</calculatedColumnFormula>
    </tableColumn>
    <tableColumn id="74" xr3:uid="{46752691-7091-4ED8-A995-6C5E0536E51F}" uniqueName="74" name="wAB LATENT" queryTableFieldId="22" dataDxfId="176">
      <calculatedColumnFormula>EffortOutcomesAG1_1DayShiftAB[[#This Row],[D]]*X2</calculatedColumnFormula>
    </tableColumn>
    <tableColumn id="75" xr3:uid="{05D82890-3BBC-4CA5-813F-C91C92883374}" uniqueName="75" name="wAB LATENT.ALLOCATED" queryTableFieldId="21" dataDxfId="175">
      <calculatedColumnFormula>EffortOutcomesAG1_1DayShiftAB[[#This Row],[D]]*Y2</calculatedColumnFormula>
    </tableColumn>
    <tableColumn id="76" xr3:uid="{5F75EBA0-8D75-425B-A7FA-76AE4DFF62E4}" uniqueName="76" name="wAB LATENT.OVERALLOCATED" queryTableFieldId="20" dataDxfId="174">
      <calculatedColumnFormula>EffortOutcomesAG1_1DayShiftAB[[#This Row],[D]]*Z2</calculatedColumnFormula>
    </tableColumn>
    <tableColumn id="77" xr3:uid="{7AC89EE0-36C9-41F1-98D0-AB694437C9D7}" uniqueName="77" name="wPotential" queryTableFieldId="19" dataDxfId="173">
      <calculatedColumnFormula>EffortOutcomesAG1_1DayShiftAB[[#This Row],[D]]*AA2</calculatedColumnFormula>
    </tableColumn>
    <tableColumn id="78" xr3:uid="{54C03F8C-F6F9-45C7-B324-B1208BAFF133}" uniqueName="78" name="Column1" queryTableFieldId="18" dataDxfId="172"/>
    <tableColumn id="79" xr3:uid="{429A4609-D047-4BDA-BE55-BE335DDECB06}" uniqueName="79" name="Column2" queryTableFieldId="17" dataDxfId="171"/>
    <tableColumn id="4" xr3:uid="{3F2CD8AA-87FB-47FA-BA36-CCC2B20FB0DE}" uniqueName="4" name="Facility" queryTableFieldId="129" dataDxfId="170"/>
    <tableColumn id="107" xr3:uid="{87D6927B-A6D4-4798-8662-7CE5A38B7AF7}" uniqueName="107" name="L1.1" queryTableFieldId="119" dataDxfId="169"/>
    <tableColumn id="108" xr3:uid="{9EC22F10-5D53-40B8-9776-3AB3901D0456}" uniqueName="108" name="L1.2" queryTableFieldId="120" dataDxfId="168"/>
    <tableColumn id="86" xr3:uid="{3D1701C2-524A-4EF7-84C2-9435C4B94256}" uniqueName="86" name="D" queryTableFieldId="89" dataDxfId="167"/>
    <tableColumn id="98" xr3:uid="{CBF9AA21-FC02-4D39-9D42-0C119FB25BCC}" uniqueName="98" name="Cs" queryTableFieldId="107" dataDxfId="166"/>
    <tableColumn id="2" xr3:uid="{7FE7E49F-9A43-46BE-9B3A-1C0969004E22}" uniqueName="2" name="CapacityMaxHC" queryTableFieldId="123" dataDxfId="165"/>
    <tableColumn id="99" xr3:uid="{B89C0BEB-C0D9-4027-99AC-178A937192CC}" uniqueName="99" name="CX" queryTableFieldId="108" dataDxfId="164"/>
    <tableColumn id="100" xr3:uid="{04BDA739-B957-4A0F-8849-70B740B2436C}" uniqueName="100" name="A" queryTableFieldId="109" dataDxfId="163"/>
    <tableColumn id="3" xr3:uid="{C303A288-A4B1-406F-9040-367D0BFBD260}" uniqueName="3" name="DATESHIFT" queryTableFieldId="127"/>
    <tableColumn id="6" xr3:uid="{D7BB31F1-B1C6-4AD6-A9F6-668BE414BD40}" uniqueName="6" name="ShiftDurations.ShiftDuration" queryTableFieldId="140"/>
    <tableColumn id="1" xr3:uid="{B805B329-0EA2-4D4A-A60D-4F4FC28DF538}" uniqueName="1" name="Date" queryTableFieldId="1" dataDxfId="162"/>
    <tableColumn id="7" xr3:uid="{D843D375-E43F-4EDB-8BA2-915DFEE1D519}" uniqueName="7" name="DateX" queryTableFieldId="152"/>
    <tableColumn id="8" xr3:uid="{9036113F-EF57-4F44-AB00-9ABF3519A63C}" uniqueName="8" name="Apn" queryTableFieldId="8" dataDxfId="161"/>
    <tableColumn id="9" xr3:uid="{86E63E77-D07B-47D5-8A0F-2C04147E0664}" uniqueName="9" name="Apx" queryTableFieldId="9" dataDxfId="160"/>
    <tableColumn id="10" xr3:uid="{018BCBBF-EA15-4949-AE85-ABC4248B09C8}" uniqueName="10" name="Ai" queryTableFieldId="10" dataDxfId="159"/>
    <tableColumn id="5" xr3:uid="{2C4667AB-C707-443E-9218-A239EAD579A5}" uniqueName="5" name="Version" queryTableFieldId="13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1480E00-9539-4544-BD29-2966896033AC}" name="EffortOutcomesAG1_1DayShiftEF" displayName="EffortOutcomesAG1_1DayShiftEF" ref="A1:BN253" tableType="queryTable" totalsRowShown="0">
  <autoFilter ref="A1:BN253" xr:uid="{0C181C41-C369-4728-878F-4536C76E7EC8}">
    <filterColumn colId="27">
      <filters>
        <filter val="#DIV/0!"/>
        <filter val="#VALUE!"/>
        <filter val="2.00"/>
      </filters>
    </filterColumn>
  </autoFilter>
  <tableColumns count="66">
    <tableColumn id="17" xr3:uid="{9751D595-67E3-4F82-B134-155A4EA94758}" uniqueName="17" name="Level" queryTableFieldId="79" dataDxfId="158"/>
    <tableColumn id="31" xr3:uid="{40809D3E-77CD-40CA-A106-E388D4EE4C6C}" uniqueName="31" name="Potential" queryTableFieldId="65" dataDxfId="157">
      <calculatedColumnFormula>IF(EFGoal&gt;EffortOutcomesAG1_1DayShiftEF[[#This Row],[EpX]],1,   IF(AND(EffortOutcomesAG1_1DayShiftEF[[#This Row],[EpX]]&gt;EFGoal,1&gt;EffortOutcomesAG1_1DayShiftEF[[#This Row],[Epn]]),2,   IF(EffortOutcomesAG1_1DayShiftEF[[#This Row],[Epn]]&gt;=EFGoal,3,"??")))</calculatedColumnFormula>
    </tableColumn>
    <tableColumn id="32" xr3:uid="{6EE1B22D-9ECC-464F-A02D-0DD03123B7A3}" uniqueName="32" name="Planned" queryTableFieldId="64" dataDxfId="156">
      <calculatedColumnFormula>IF(EffortOutcomesAG1_1DayShiftEF[[#This Row],[Ein]]=0,3,  IF(EffortOutcomesAG1_1DayShiftEF[[#This Row],[Ein]]&lt;EFGoal,1,    IF(EffortOutcomesAG1_1DayShiftEF[[#This Row],[Ein]]&gt;=EFGoal,2,   "???")))</calculatedColumnFormula>
    </tableColumn>
    <tableColumn id="33" xr3:uid="{1C4E6E28-4A5B-436E-AC58-1E4D72A23518}" uniqueName="33" name="Degree" queryTableFieldId="63" dataDxfId="155">
      <calculatedColumnFormula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calculatedColumnFormula>
    </tableColumn>
    <tableColumn id="34" xr3:uid="{5D1CFFF5-13D3-4EA4-AB94-C20DEA573644}" uniqueName="34" name="Spare" queryTableFieldId="62" dataDxfId="154">
      <calculatedColumnFormula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calculatedColumnFormula>
    </tableColumn>
    <tableColumn id="35" xr3:uid="{B2497833-00DC-4890-8E1B-3256A60DCD86}" uniqueName="35" name="Spare Allocated" queryTableFieldId="61" dataDxfId="153">
      <calculatedColumnFormula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calculatedColumnFormula>
    </tableColumn>
    <tableColumn id="36" xr3:uid="{AEA4240A-3CB1-471F-BFCE-C176435E2C05}" uniqueName="36" name="Block" queryTableFieldId="60" dataDxfId="152">
      <calculatedColumnFormula>B2*10000+1000*C2+D2*100+E2*10+F2</calculatedColumnFormula>
    </tableColumn>
    <tableColumn id="37" xr3:uid="{683E880C-1116-4F19-85E9-2B81DBD2B0D3}" uniqueName="37" name="EXCESS OVER-ALLOCATION" queryTableFieldId="59" dataDxfId="151">
      <calculatedColumnFormula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calculatedColumnFormula>
    </tableColumn>
    <tableColumn id="38" xr3:uid="{92B4DC1A-773B-4148-8CF9-FC35736B8F43}" uniqueName="38" name="SPARE STRETCH" queryTableFieldId="58" dataDxfId="150">
      <calculatedColumnFormula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calculatedColumnFormula>
    </tableColumn>
    <tableColumn id="39" xr3:uid="{24129998-2068-4D01-9FD1-BF541CA4FD5B}" uniqueName="39" name="SPARE SLACK" queryTableFieldId="57" dataDxfId="149">
      <calculatedColumnFormula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calculatedColumnFormula>
    </tableColumn>
    <tableColumn id="40" xr3:uid="{8680F34D-D801-467C-A8BB-E52610EA35B8}" uniqueName="40" name="SPARE STRETCH ALLOCATED" queryTableFieldId="56" dataDxfId="148">
      <calculatedColumnFormula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calculatedColumnFormula>
    </tableColumn>
    <tableColumn id="41" xr3:uid="{7DCAC798-6E5D-4F7D-ADDD-59AFE12B5FEB}" uniqueName="41" name="SPARE SLACK ALLOCATED" queryTableFieldId="55" dataDxfId="147">
      <calculatedColumnFormula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calculatedColumnFormula>
    </tableColumn>
    <tableColumn id="42" xr3:uid="{FD542927-5BF4-4CC8-AB15-B4D030A21EC2}" uniqueName="42" name="EXCESS STRETCH (ALLOCATED)" queryTableFieldId="54" dataDxfId="146">
      <calculatedColumnFormula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calculatedColumnFormula>
    </tableColumn>
    <tableColumn id="43" xr3:uid="{A7904A59-FCF1-4387-B5D0-E71AEE60C81D}" uniqueName="43" name="EXCESS ALLOCATED SLACK" queryTableFieldId="53" dataDxfId="145">
      <calculatedColumnFormula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calculatedColumnFormula>
    </tableColumn>
    <tableColumn id="44" xr3:uid="{F6822E6D-F5A3-42C3-AF48-BBDCE4F9C60B}" uniqueName="44" name="EXCESS STRETCH" queryTableFieldId="52" dataDxfId="144">
      <calculatedColumnFormula array="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calculatedColumnFormula>
    </tableColumn>
    <tableColumn id="45" xr3:uid="{190425E5-2CA2-48B5-B8E8-CEE46FA1E360}" uniqueName="45" name="EXCESS SLACK" queryTableFieldId="51" dataDxfId="143">
      <calculatedColumnFormula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calculatedColumnFormula>
    </tableColumn>
    <tableColumn id="46" xr3:uid="{9F48724C-3C7E-4019-BF16-33F104AE387F}" uniqueName="46" name="POTENTIAL SHORTFALL (OVER-ALLOCATED)" queryTableFieldId="50" dataDxfId="142">
      <calculatedColumnFormula xml:space="preserve">      IF(OR(EffortOutcomesAG1_1DayShiftEF[[#This Row],[Block]]=22221,EffortOutcomesAG1_1DayShiftEF[[#This Row],[Block]]=22222),1-EffortOutcomesAG1_1DayShiftEF[[#This Row],[Epn]],
0)</calculatedColumnFormula>
    </tableColumn>
    <tableColumn id="47" xr3:uid="{E2036D69-8D34-466B-A53E-5665C10E69D9}" uniqueName="47" name="POTENTIAL SHORTFALL" queryTableFieldId="49" dataDxfId="141">
      <calculatedColumnFormula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calculatedColumnFormula>
    </tableColumn>
    <tableColumn id="48" xr3:uid="{E263A82C-18B6-471F-B295-5BBCEE3F645A}" uniqueName="48" name="WASTED STRETCH" queryTableFieldId="48" dataDxfId="140">
      <calculatedColumnFormula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calculatedColumnFormula>
    </tableColumn>
    <tableColumn id="49" xr3:uid="{873E87CF-7DB4-4C52-B2CC-1A1562EC0236}" uniqueName="49" name="WASTED SLACK" queryTableFieldId="47" dataDxfId="139">
      <calculatedColumnFormula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calculatedColumnFormula>
    </tableColumn>
    <tableColumn id="50" xr3:uid="{18378448-B7CE-4CBD-BCC9-E79941DEAB8F}" uniqueName="50" name="ALLOCATED STRETCH" queryTableFieldId="46" dataDxfId="138">
      <calculatedColumnFormula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calculatedColumnFormula>
    </tableColumn>
    <tableColumn id="51" xr3:uid="{CE6B20A0-1515-4D7C-9A83-707BF5B27602}" uniqueName="51" name="ALLOCATED SLACK" queryTableFieldId="45" dataDxfId="137">
      <calculatedColumnFormula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calculatedColumnFormula>
    </tableColumn>
    <tableColumn id="52" xr3:uid="{8712CE14-86F7-4DC1-91D5-8955E95D1D82}" uniqueName="52" name="UNALLOCATED SLACK" queryTableFieldId="44" dataDxfId="136">
      <calculatedColumnFormula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calculatedColumnFormula>
    </tableColumn>
    <tableColumn id="53" xr3:uid="{DA6AF6F9-5658-41BD-A3D8-C55CF3E88BE5}" uniqueName="53" name="LATENT" queryTableFieldId="43" dataDxfId="135">
      <calculatedColumnFormula>IF(EffortOutcomesAG1_1DayShiftEF[[#This Row],[Cs]]=0,    IF(EffortOutcomesAG1_1DayShiftEF[[#This Row],[A]]&lt;EffortOutcomesAG1_1DayShiftEF[[#This Row],[D]], EFGoal-EffortOutcomesAG1_1DayShiftEF[[#This Row],[A]]/EffortOutcomesAG1_1DayShiftEF[[#This Row],[Cs]],   0), 0)</calculatedColumnFormula>
    </tableColumn>
    <tableColumn id="54" xr3:uid="{24B029CC-6CB5-47B0-9009-5AD50D15472F}" uniqueName="54" name="LATENT.ALLOCATED" queryTableFieldId="42" dataDxfId="134">
      <calculatedColumnFormula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calculatedColumnFormula>
    </tableColumn>
    <tableColumn id="55" xr3:uid="{BC582543-907F-46BB-A22B-C0A71C310FA1}" uniqueName="55" name="LATENT.OVERALLOCATED" queryTableFieldId="41" dataDxfId="133">
      <calculatedColumnFormula array="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calculatedColumnFormula>
    </tableColumn>
    <tableColumn id="56" xr3:uid="{969AA864-0DF6-4A14-88F8-2992F187047C}" uniqueName="56" name="Potential2" queryTableFieldId="40" dataDxfId="132">
      <calculatedColumnFormula>IF(SUM(EffortOutcomesAG1_1DayShiftEF[[#This Row],[POTENTIAL SHORTFALL (OVER-ALLOCATED)]:[UNALLOCATED SLACK]])&gt;0,                   0,IF(SUM(EffortOutcomesAG1_1DayShiftEF[[#This Row],[LATENT]:[LATENT.OVERALLOCATED]])&gt;0,1,0))</calculatedColumnFormula>
    </tableColumn>
    <tableColumn id="57" xr3:uid="{28A568BC-4E1F-4105-8902-6A446E3B7412}" uniqueName="57" name="Check" queryTableFieldId="39" dataDxfId="131">
      <calculatedColumnFormula>SUM($Q2:$AA2)</calculatedColumnFormula>
    </tableColumn>
    <tableColumn id="58" xr3:uid="{44894AD6-2938-436C-8835-43D291A0F80E}" uniqueName="58" name="wAB EXCESS OVER-ALLOCATION" queryTableFieldId="38" dataDxfId="130">
      <calculatedColumnFormula>EffortOutcomesAG1_1DayShiftEF[[#This Row],[Cs]]*H2</calculatedColumnFormula>
    </tableColumn>
    <tableColumn id="59" xr3:uid="{C219B933-15D2-4A89-AB95-754768466C10}" uniqueName="59" name="wAB SPARE STRETCH" queryTableFieldId="37" dataDxfId="129">
      <calculatedColumnFormula>EffortOutcomesAG1_1DayShiftEF[[#This Row],[Cs]]*I2</calculatedColumnFormula>
    </tableColumn>
    <tableColumn id="60" xr3:uid="{4DB92E77-E247-44C7-B63B-0DF6C4DF957E}" uniqueName="60" name="wAB SPARE SLACK" queryTableFieldId="36" dataDxfId="128">
      <calculatedColumnFormula>EffortOutcomesAG1_1DayShiftEF[[#This Row],[Cs]]*J2</calculatedColumnFormula>
    </tableColumn>
    <tableColumn id="61" xr3:uid="{05BBC692-8C39-498E-B73B-15D1D4AA9A4B}" uniqueName="61" name="wAB SPARE STRETCH ALLOCATED" queryTableFieldId="35" dataDxfId="127">
      <calculatedColumnFormula>EffortOutcomesAG1_1DayShiftEF[[#This Row],[Cs]]*K2</calculatedColumnFormula>
    </tableColumn>
    <tableColumn id="62" xr3:uid="{07F0D787-3AF9-4796-8734-00564611A9A4}" uniqueName="62" name="wAB SPARE SLACK ALLOCATED" queryTableFieldId="34" dataDxfId="126">
      <calculatedColumnFormula>EffortOutcomesAG1_1DayShiftEF[[#This Row],[Cs]]*L2</calculatedColumnFormula>
    </tableColumn>
    <tableColumn id="63" xr3:uid="{04FD2766-93C3-4FF0-87D0-64308894B926}" uniqueName="63" name="wAB EXCESS STRETCH (ALLOCATED)" queryTableFieldId="33" dataDxfId="125">
      <calculatedColumnFormula>EffortOutcomesAG1_1DayShiftEF[[#This Row],[Cs]]*M2</calculatedColumnFormula>
    </tableColumn>
    <tableColumn id="64" xr3:uid="{FA556129-F8A4-455D-9986-9ECF81B58807}" uniqueName="64" name="wAB EXCESS ALLOCATED SLACK" queryTableFieldId="32" dataDxfId="124">
      <calculatedColumnFormula>EffortOutcomesAG1_1DayShiftEF[[#This Row],[Cs]]*N2</calculatedColumnFormula>
    </tableColumn>
    <tableColumn id="65" xr3:uid="{20EC9745-7102-46E0-B9B1-2EBF0F8C2414}" uniqueName="65" name="wAB EXCESS STRETCH" queryTableFieldId="31" dataDxfId="123">
      <calculatedColumnFormula>EffortOutcomesAG1_1DayShiftEF[[#This Row],[Cs]]*O2</calculatedColumnFormula>
    </tableColumn>
    <tableColumn id="66" xr3:uid="{B12AFBC6-D949-4D05-A41D-A19B565DFFAC}" uniqueName="66" name="wAB EXCESS SLACK" queryTableFieldId="30" dataDxfId="122">
      <calculatedColumnFormula>EffortOutcomesAG1_1DayShiftEF[[#This Row],[Cs]]*P2</calculatedColumnFormula>
    </tableColumn>
    <tableColumn id="67" xr3:uid="{27DA9D0E-DC63-4F3A-9861-74B66F59507D}" uniqueName="67" name="wAB POTENTIAL SHORTFALL (OVER-ALLOCATED)" queryTableFieldId="29" dataDxfId="121">
      <calculatedColumnFormula>EffortOutcomesAG1_1DayShiftEF[[#This Row],[Cs]]*Q2</calculatedColumnFormula>
    </tableColumn>
    <tableColumn id="68" xr3:uid="{5FD0E793-7077-49FA-A0C3-41BFE686B42F}" uniqueName="68" name="wAB POTENTIAL SHORTFALL" queryTableFieldId="28" dataDxfId="120">
      <calculatedColumnFormula>EffortOutcomesAG1_1DayShiftEF[[#This Row],[Cs]]*R2</calculatedColumnFormula>
    </tableColumn>
    <tableColumn id="69" xr3:uid="{291761DD-3CD5-42CA-9263-7F806860783C}" uniqueName="69" name="wAB WASTED STRETCH" queryTableFieldId="27" dataDxfId="119">
      <calculatedColumnFormula>EffortOutcomesAG1_1DayShiftEF[[#This Row],[Cs]]*S2</calculatedColumnFormula>
    </tableColumn>
    <tableColumn id="70" xr3:uid="{339AA7A8-8E2B-4560-947C-B40424A17DA4}" uniqueName="70" name="wAB WASTED SLACK" queryTableFieldId="26" dataDxfId="118">
      <calculatedColumnFormula>EffortOutcomesAG1_1DayShiftEF[[#This Row],[Cs]]*T2</calculatedColumnFormula>
    </tableColumn>
    <tableColumn id="71" xr3:uid="{ADBBFF08-7FDF-4787-9D80-EAEB21E25D90}" uniqueName="71" name="wAB ALLOCATED STRETCH" queryTableFieldId="25" dataDxfId="117">
      <calculatedColumnFormula>EffortOutcomesAG1_1DayShiftEF[[#This Row],[Cs]]*U2</calculatedColumnFormula>
    </tableColumn>
    <tableColumn id="72" xr3:uid="{6B6BFB92-F46E-4C70-AEF0-4F37927F489A}" uniqueName="72" name="wAB ALLOCATED SLACK" queryTableFieldId="24" dataDxfId="116">
      <calculatedColumnFormula>EffortOutcomesAG1_1DayShiftEF[[#This Row],[Cs]]*V2</calculatedColumnFormula>
    </tableColumn>
    <tableColumn id="73" xr3:uid="{0B59AC9A-2A73-4038-A89D-CD719D1BEF3D}" uniqueName="73" name="wAB UNALLOCATED SLACK" queryTableFieldId="23" dataDxfId="115">
      <calculatedColumnFormula>EffortOutcomesAG1_1DayShiftEF[[#This Row],[Cs]]*W2</calculatedColumnFormula>
    </tableColumn>
    <tableColumn id="74" xr3:uid="{1BCAC832-4FC2-4E9F-B5C9-9FCD591E00CE}" uniqueName="74" name="wAB LATENT" queryTableFieldId="22" dataDxfId="114">
      <calculatedColumnFormula>EffortOutcomesAG1_1DayShiftIN[[#This Row],[A]]*X2</calculatedColumnFormula>
    </tableColumn>
    <tableColumn id="75" xr3:uid="{B8481F6E-A140-43E1-8BEF-A8F4283ADBA7}" uniqueName="75" name="wAB LATENT.ALLOCATED" queryTableFieldId="21" dataDxfId="113">
      <calculatedColumnFormula>EffortOutcomesAG1_1DayShiftIN[[#This Row],[A]]*Y2</calculatedColumnFormula>
    </tableColumn>
    <tableColumn id="76" xr3:uid="{E89B2709-E1DB-4B53-A7D8-1E2ED49A75FF}" uniqueName="76" name="wAB LATENT.OVERALLOCATED" queryTableFieldId="20" dataDxfId="112">
      <calculatedColumnFormula>EffortOutcomesAG1_1DayShiftIN[[#This Row],[A]]*Z2</calculatedColumnFormula>
    </tableColumn>
    <tableColumn id="77" xr3:uid="{36921753-2BE2-401F-B678-9CF679CF22A9}" uniqueName="77" name="wPotential" queryTableFieldId="19" dataDxfId="111">
      <calculatedColumnFormula>EffortOutcomesAG1_1DayShiftIN[[#This Row],[A]]*AA2</calculatedColumnFormula>
    </tableColumn>
    <tableColumn id="78" xr3:uid="{CC013FCF-B279-49B0-A44E-ABBD0AEE84E6}" uniqueName="78" name="Column1" queryTableFieldId="18" dataDxfId="110">
      <calculatedColumnFormula>EffortOutcomesAG1_1DayShiftIN[[#This Row],[A]]*AB2</calculatedColumnFormula>
    </tableColumn>
    <tableColumn id="79" xr3:uid="{FA7DB864-5E96-4D2A-98F8-723522E6003E}" uniqueName="79" name="Column2" queryTableFieldId="17" dataDxfId="109"/>
    <tableColumn id="4" xr3:uid="{AA59F1BC-874E-40B5-AD3E-8B895533F322}" uniqueName="4" name="Facility" queryTableFieldId="129" dataDxfId="108"/>
    <tableColumn id="107" xr3:uid="{DF688F6C-345F-4BE6-B889-25F848C5CF43}" uniqueName="107" name="L1.1" queryTableFieldId="119" dataDxfId="107"/>
    <tableColumn id="108" xr3:uid="{325EA2A1-CD75-4025-B7B6-63818F8D40D3}" uniqueName="108" name="L1.2" queryTableFieldId="120" dataDxfId="106"/>
    <tableColumn id="86" xr3:uid="{7CCD1406-496C-45EE-88EF-BCD5E363CA54}" uniqueName="86" name="D" queryTableFieldId="89" dataDxfId="105"/>
    <tableColumn id="98" xr3:uid="{840692BB-D2AE-4FBB-8E66-1F7E7F9F3943}" uniqueName="98" name="Cs" queryTableFieldId="107" dataDxfId="104"/>
    <tableColumn id="2" xr3:uid="{5023907D-A9A6-4C24-AD80-5C21D1431D37}" uniqueName="2" name="CapacityMaxHC" queryTableFieldId="123" dataDxfId="103"/>
    <tableColumn id="99" xr3:uid="{F2E441F5-F5DB-4945-861D-0D91FAD26223}" uniqueName="99" name="CX" queryTableFieldId="108" dataDxfId="102"/>
    <tableColumn id="100" xr3:uid="{9B08323F-0ACC-46B5-B8BD-C1903085CD6E}" uniqueName="100" name="A" queryTableFieldId="109" dataDxfId="101"/>
    <tableColumn id="3" xr3:uid="{58138651-BF0B-4B65-8271-C4CAD1286257}" uniqueName="3" name="DATESHIFT" queryTableFieldId="127"/>
    <tableColumn id="6" xr3:uid="{A09724D3-55E6-47EF-8054-C16703B74D79}" uniqueName="6" name="ShiftDurations.ShiftDuration" queryTableFieldId="140"/>
    <tableColumn id="1" xr3:uid="{65791D39-7871-4665-B97B-FE334AFBA32C}" uniqueName="1" name="Date" queryTableFieldId="1" dataDxfId="100"/>
    <tableColumn id="7" xr3:uid="{39E75FEE-7D23-4C26-A46A-3A4C40B69D16}" uniqueName="7" name="DateX" queryTableFieldId="152"/>
    <tableColumn id="101" xr3:uid="{6B2A03C1-B2F1-4015-82BD-8B32B384593A}" uniqueName="101" name="Epn" queryTableFieldId="113" dataDxfId="99"/>
    <tableColumn id="102" xr3:uid="{A4704A14-67A8-46C1-BFAC-CC8D7249018F}" uniqueName="102" name="EpX" queryTableFieldId="114" dataDxfId="98"/>
    <tableColumn id="103" xr3:uid="{211F2A21-DBB0-4F7E-9529-58511AE6E8D9}" uniqueName="103" name="Ein" queryTableFieldId="115" dataDxfId="97"/>
    <tableColumn id="5" xr3:uid="{021A79FB-A583-47AB-B027-E3639F3DE5CF}" uniqueName="5" name="Version" queryTableFieldId="13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B66F90-73AB-4D9A-ABA0-BE36B469E308}" name="EffortOutcomesAG1_1DayShiftIN" displayName="EffortOutcomesAG1_1DayShiftIN" ref="A1:BT253" tableType="queryTable" totalsRowShown="0">
  <autoFilter ref="A1:BT253" xr:uid="{0C181C41-C369-4728-878F-4536C76E7EC8}"/>
  <tableColumns count="72">
    <tableColumn id="17" xr3:uid="{16B36ACE-4FFA-42BF-A4AB-63B5C495EF70}" uniqueName="17" name="Level" queryTableFieldId="79" dataDxfId="96"/>
    <tableColumn id="31" xr3:uid="{5110C105-E4A9-463A-B1A6-44BAFE6785E9}" uniqueName="31" name="Potential" queryTableFieldId="65" dataDxfId="95">
      <calculatedColumnFormula>IF(INGoal&gt;EffortOutcomesAG1_1DayShiftIN[[#This Row],[Ipx]],1,   IF(AND(EffortOutcomesAG1_1DayShiftIN[[#This Row],[Ipx]]&gt;INGoal,1&gt;EffortOutcomesAG1_1DayShiftIN[[#This Row],[Ipn]]),2,   IF(EffortOutcomesAG1_1DayShiftIN[[#This Row],[Ipn]]&gt;=INGoal,3,"??")))</calculatedColumnFormula>
    </tableColumn>
    <tableColumn id="32" xr3:uid="{9336B9B2-7F1E-4940-8A5B-5F0CDC553090}" uniqueName="32" name="Planned" queryTableFieldId="64" dataDxfId="94">
      <calculatedColumnFormula>IF(EffortOutcomesAG1_1DayShiftIN[[#This Row],[Iin]]=0,3,  IF(EffortOutcomesAG1_1DayShiftIN[[#This Row],[Iin]]&lt;INGoal,1,    IF(EffortOutcomesAG1_1DayShiftIN[[#This Row],[Iin]]&gt;=INGoal,2,   "???")))</calculatedColumnFormula>
    </tableColumn>
    <tableColumn id="33" xr3:uid="{3E99FBC5-8DEA-4DEA-8ACA-969BC482F5C4}" uniqueName="33" name="Degree" queryTableFieldId="63" dataDxfId="93">
      <calculatedColumnFormula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calculatedColumnFormula>
    </tableColumn>
    <tableColumn id="34" xr3:uid="{2393F086-FE6C-450E-A79E-D47056D205AB}" uniqueName="34" name="Spare" queryTableFieldId="62" dataDxfId="92">
      <calculatedColumnFormula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calculatedColumnFormula>
    </tableColumn>
    <tableColumn id="35" xr3:uid="{F05AF1B7-3710-4733-9ACD-17E7C5382A9D}" uniqueName="35" name="Spare Allocated" queryTableFieldId="61" dataDxfId="91">
      <calculatedColumnFormula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calculatedColumnFormula>
    </tableColumn>
    <tableColumn id="36" xr3:uid="{030952DB-06FB-437B-8C55-9138DC52D78C}" uniqueName="36" name="Block" queryTableFieldId="60" dataDxfId="90">
      <calculatedColumnFormula>B2*10000+1000*C2+D2*100+E2*10+F2</calculatedColumnFormula>
    </tableColumn>
    <tableColumn id="37" xr3:uid="{DA704B24-E7F6-4F3E-B246-B0AF092F6657}" uniqueName="37" name="EXCESS OVER-ALLOCATION" queryTableFieldId="59" dataDxfId="89">
      <calculatedColumnFormula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calculatedColumnFormula>
    </tableColumn>
    <tableColumn id="38" xr3:uid="{3C5C451A-605A-4D5F-8AD3-024EE2F98A5B}" uniqueName="38" name="SPARE STRETCH" queryTableFieldId="58" dataDxfId="88">
      <calculatedColumnFormula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calculatedColumnFormula>
    </tableColumn>
    <tableColumn id="39" xr3:uid="{8E025E08-22B1-40EE-8EC8-AC39C3E09198}" uniqueName="39" name="SPARE SLACK" queryTableFieldId="57" dataDxfId="87">
      <calculatedColumnFormula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calculatedColumnFormula>
    </tableColumn>
    <tableColumn id="40" xr3:uid="{FC42465C-3CAD-4CF7-BA98-1509F6BE13C2}" uniqueName="40" name="SPARE STRETCH ALLOCATED" queryTableFieldId="56" dataDxfId="86">
      <calculatedColumnFormula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calculatedColumnFormula>
    </tableColumn>
    <tableColumn id="41" xr3:uid="{9C1822FB-BC5D-4636-8077-C96D110CD936}" uniqueName="41" name="SPARE SLACK ALLOCATED" queryTableFieldId="55" dataDxfId="85">
      <calculatedColumnFormula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calculatedColumnFormula>
    </tableColumn>
    <tableColumn id="42" xr3:uid="{FCC787A4-E141-4FFD-955B-8A77BBB5A2BE}" uniqueName="42" name="EXCESS STRETCH (ALLOCATED)" queryTableFieldId="54" dataDxfId="84">
      <calculatedColumnFormula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calculatedColumnFormula>
    </tableColumn>
    <tableColumn id="43" xr3:uid="{DE978DEA-4FBA-4701-B92E-A579AAF7BD6E}" uniqueName="43" name="EXCESS ALLOCATED SLACK" queryTableFieldId="53" dataDxfId="83">
      <calculatedColumnFormula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calculatedColumnFormula>
    </tableColumn>
    <tableColumn id="44" xr3:uid="{300F6B2A-38FE-48F9-8787-4E454C65DAC3}" uniqueName="44" name="EXCESS STRETCH" queryTableFieldId="52" dataDxfId="82">
      <calculatedColumnFormula array="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calculatedColumnFormula>
    </tableColumn>
    <tableColumn id="45" xr3:uid="{F1FC3A09-0E88-4A95-AF0A-1972B94C305F}" uniqueName="45" name="EXCESS SLACK" queryTableFieldId="51" dataDxfId="81">
      <calculatedColumnFormula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calculatedColumnFormula>
    </tableColumn>
    <tableColumn id="46" xr3:uid="{F99B7A5A-2175-48E6-9751-634E56424123}" uniqueName="46" name="POTENTIAL SHORTFALL (OVER-ALLOCATED)" queryTableFieldId="50" dataDxfId="80">
      <calculatedColumnFormula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calculatedColumnFormula>
    </tableColumn>
    <tableColumn id="47" xr3:uid="{8A7C595B-CFF3-4DEF-8AB1-F2F32926950F}" uniqueName="47" name="POTENTIAL SHORTFALL" queryTableFieldId="49" dataDxfId="79">
      <calculatedColumnFormula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calculatedColumnFormula>
    </tableColumn>
    <tableColumn id="48" xr3:uid="{F6B75B8D-A48F-442B-B9CD-B4DF39216BB2}" uniqueName="48" name="WASTED STRETCH" queryTableFieldId="48" dataDxfId="78">
      <calculatedColumnFormula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calculatedColumnFormula>
    </tableColumn>
    <tableColumn id="49" xr3:uid="{8C423204-DB2B-4394-AFF7-349C54931442}" uniqueName="49" name="WASTED SLACK" queryTableFieldId="47" dataDxfId="77">
      <calculatedColumnFormula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calculatedColumnFormula>
    </tableColumn>
    <tableColumn id="50" xr3:uid="{4B1694D8-AAA0-4505-9F51-21E0DD868B85}" uniqueName="50" name="ALLOCATED STRETCH" queryTableFieldId="46" dataDxfId="76">
      <calculatedColumnFormula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calculatedColumnFormula>
    </tableColumn>
    <tableColumn id="51" xr3:uid="{9C994006-E1A8-45BE-94D6-0ECA2EF46664}" uniqueName="51" name="ALLOCATED SLACK" queryTableFieldId="45" dataDxfId="75">
      <calculatedColumnFormula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calculatedColumnFormula>
    </tableColumn>
    <tableColumn id="52" xr3:uid="{E54F9517-E3D3-49E5-8797-D644EBDF0A83}" uniqueName="52" name="UNALLOCATED SLACK" queryTableFieldId="44" dataDxfId="74">
      <calculatedColumnFormula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calculatedColumnFormula>
    </tableColumn>
    <tableColumn id="53" xr3:uid="{A755662E-E99A-4F2A-9D58-BFB7DC730040}" uniqueName="53" name="LATENT" queryTableFieldId="43" dataDxfId="73">
      <calculatedColumnFormula>IF(EffortOutcomesAG1_1DayShiftIN[[#This Row],[D]]=0,    IF(EffortOutcomesAG1_1DayShiftIN[[#This Row],[A]]&lt; EffortOutcomesAG1_1DayShiftIN[[#This Row],[Cs]], INGoal-EffortOutcomesAG1_1DayShiftIN[[#This Row],[A]]/ EffortOutcomesAG1_1DayShiftIN[[#This Row],[Cs]],   0), 0)</calculatedColumnFormula>
    </tableColumn>
    <tableColumn id="54" xr3:uid="{7DFAF9C3-2142-416B-8E6F-7B9D3D114781}" uniqueName="54" name="LATENT.ALLOCATED" queryTableFieldId="42" dataDxfId="72">
      <calculatedColumnFormula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calculatedColumnFormula>
    </tableColumn>
    <tableColumn id="55" xr3:uid="{9761EA0B-973C-4DE8-84BE-9C2D6674EACB}" uniqueName="55" name="LATENT.OVERALLOCATED" queryTableFieldId="41" dataDxfId="71">
      <calculatedColumnFormula array="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calculatedColumnFormula>
    </tableColumn>
    <tableColumn id="56" xr3:uid="{C1109EA2-7A55-41C7-8DD9-FB2E48D5FDCF}" uniqueName="56" name="Potential2" queryTableFieldId="40" dataDxfId="70">
      <calculatedColumnFormula>IF(SUM(EffortOutcomesAG1_1DayShiftIN[[#This Row],[POTENTIAL SHORTFALL (OVER-ALLOCATED)]:[UNALLOCATED SLACK]])&gt;0,                   0,IF(SUM(EffortOutcomesAG1_1DayShiftIN[[#This Row],[LATENT]:[LATENT.OVERALLOCATED]])&gt;0,1,0))</calculatedColumnFormula>
    </tableColumn>
    <tableColumn id="57" xr3:uid="{56CEBE7F-34D4-457F-AA7D-1038C9E6BBA5}" uniqueName="57" name="Check" queryTableFieldId="39" dataDxfId="69">
      <calculatedColumnFormula>SUM($Q2:$AA2)</calculatedColumnFormula>
    </tableColumn>
    <tableColumn id="58" xr3:uid="{B3C4725F-10E6-4A13-932C-9D876354694B}" uniqueName="58" name="wAB EXCESS OVER-ALLOCATION" queryTableFieldId="38" dataDxfId="68">
      <calculatedColumnFormula>EffortOutcomesAG1_1DayShiftIN[[#This Row],[A]]*H2</calculatedColumnFormula>
    </tableColumn>
    <tableColumn id="59" xr3:uid="{8962EA42-B5CC-4E18-91DC-92DF27395E46}" uniqueName="59" name="wAB SPARE STRETCH" queryTableFieldId="37" dataDxfId="67">
      <calculatedColumnFormula>EffortOutcomesAG1_1DayShiftIN[[#This Row],[A]]*I2</calculatedColumnFormula>
    </tableColumn>
    <tableColumn id="60" xr3:uid="{D50B51C7-4DCF-4621-9311-9A63EDA172CF}" uniqueName="60" name="wAB SPARE SLACK" queryTableFieldId="36" dataDxfId="66">
      <calculatedColumnFormula>EffortOutcomesAG1_1DayShiftIN[[#This Row],[A]]*J2</calculatedColumnFormula>
    </tableColumn>
    <tableColumn id="61" xr3:uid="{3B27DECC-E8CB-4626-892D-49E0FF459F53}" uniqueName="61" name="wAB SPARE STRETCH ALLOCATED" queryTableFieldId="35" dataDxfId="65">
      <calculatedColumnFormula>EffortOutcomesAG1_1DayShiftIN[[#This Row],[A]]*K2</calculatedColumnFormula>
    </tableColumn>
    <tableColumn id="62" xr3:uid="{5D66D3DF-15C0-4F2F-9DB9-E19B109F71A0}" uniqueName="62" name="wAB SPARE SLACK ALLOCATED" queryTableFieldId="34" dataDxfId="64">
      <calculatedColumnFormula>EffortOutcomesAG1_1DayShiftIN[[#This Row],[A]]*L2</calculatedColumnFormula>
    </tableColumn>
    <tableColumn id="63" xr3:uid="{233D1AB0-82D9-4562-B4F9-D7FE3CF2DA3E}" uniqueName="63" name="wAB EXCESS STRETCH (ALLOCATED)" queryTableFieldId="33" dataDxfId="63">
      <calculatedColumnFormula>EffortOutcomesAG1_1DayShiftIN[[#This Row],[A]]*M2</calculatedColumnFormula>
    </tableColumn>
    <tableColumn id="64" xr3:uid="{39544FB3-FB69-42E1-926E-1645F768DB50}" uniqueName="64" name="wAB EXCESS ALLOCATED SLACK" queryTableFieldId="32" dataDxfId="62">
      <calculatedColumnFormula>EffortOutcomesAG1_1DayShiftIN[[#This Row],[A]]*N2</calculatedColumnFormula>
    </tableColumn>
    <tableColumn id="65" xr3:uid="{D9DF2F5C-6C82-4E27-B9F0-9C98C56763C2}" uniqueName="65" name="wAB EXCESS STRETCH" queryTableFieldId="31" dataDxfId="61">
      <calculatedColumnFormula>EffortOutcomesAG1_1DayShiftIN[[#This Row],[A]]*O2</calculatedColumnFormula>
    </tableColumn>
    <tableColumn id="66" xr3:uid="{925573EC-94F9-4024-98E5-9AD76B963F92}" uniqueName="66" name="wAB EXCESS SLACK" queryTableFieldId="30" dataDxfId="60">
      <calculatedColumnFormula>EffortOutcomesAG1_1DayShiftIN[[#This Row],[A]]*P2</calculatedColumnFormula>
    </tableColumn>
    <tableColumn id="67" xr3:uid="{158F9D4A-06D6-41E7-9C38-93ED4D90ED68}" uniqueName="67" name="wAB POTENTIAL SHORTFALL (OVER-ALLOCATED)" queryTableFieldId="29" dataDxfId="59">
      <calculatedColumnFormula>EffortOutcomesAG1_1DayShiftIN[[#This Row],[A]]*Q2</calculatedColumnFormula>
    </tableColumn>
    <tableColumn id="68" xr3:uid="{BCA68EF9-BE9D-4A7A-A0CF-1CDBAA9AEEC4}" uniqueName="68" name="wAB POTENTIAL SHORTFALL" queryTableFieldId="28" dataDxfId="58">
      <calculatedColumnFormula>EffortOutcomesAG1_1DayShiftIN[[#This Row],[A]]*R2</calculatedColumnFormula>
    </tableColumn>
    <tableColumn id="69" xr3:uid="{D80BF20D-1CC8-4FAA-9803-2CEFD71F02F8}" uniqueName="69" name="wAB WASTED STRETCH" queryTableFieldId="27" dataDxfId="57">
      <calculatedColumnFormula>EffortOutcomesAG1_1DayShiftIN[[#This Row],[A]]*S2</calculatedColumnFormula>
    </tableColumn>
    <tableColumn id="70" xr3:uid="{E8C60053-CAE8-4643-B7BE-D371C2C0EE47}" uniqueName="70" name="wAB WASTED SLACK" queryTableFieldId="26" dataDxfId="56">
      <calculatedColumnFormula>EffortOutcomesAG1_1DayShiftIN[[#This Row],[A]]*T2</calculatedColumnFormula>
    </tableColumn>
    <tableColumn id="71" xr3:uid="{FDD231E2-F609-4B71-A26B-C7C6563F3AD3}" uniqueName="71" name="wAB ALLOCATED STRETCH" queryTableFieldId="25" dataDxfId="55">
      <calculatedColumnFormula>EffortOutcomesAG1_1DayShiftIN[[#This Row],[A]]*U2</calculatedColumnFormula>
    </tableColumn>
    <tableColumn id="72" xr3:uid="{AD896B83-A8EE-45E6-AAC9-E22D3916D12F}" uniqueName="72" name="wAB ALLOCATED SLACK" queryTableFieldId="24" dataDxfId="54">
      <calculatedColumnFormula>EffortOutcomesAG1_1DayShiftIN[[#This Row],[A]]*V2</calculatedColumnFormula>
    </tableColumn>
    <tableColumn id="73" xr3:uid="{35DFE81E-58DB-484A-8F0B-C08B4C0C52C6}" uniqueName="73" name="wAB UNALLOCATED SLACK" queryTableFieldId="23" dataDxfId="53">
      <calculatedColumnFormula>EffortOutcomesAG1_1DayShiftIN[[#This Row],[A]]*W2</calculatedColumnFormula>
    </tableColumn>
    <tableColumn id="74" xr3:uid="{A7E9259E-1BCC-4A92-8F3E-E69E7E94660C}" uniqueName="74" name="wAB LATENT" queryTableFieldId="22" dataDxfId="52">
      <calculatedColumnFormula>EffortOutcomesAG1_1DayShiftIN[[#This Row],[A]]*X2</calculatedColumnFormula>
    </tableColumn>
    <tableColumn id="75" xr3:uid="{43726965-3BB9-4A89-9091-1EF02EEC59D2}" uniqueName="75" name="wAB LATENT.ALLOCATED" queryTableFieldId="21" dataDxfId="51">
      <calculatedColumnFormula>EffortOutcomesAG1_1DayShiftIN[[#This Row],[A]]*Y2</calculatedColumnFormula>
    </tableColumn>
    <tableColumn id="76" xr3:uid="{B74D893C-809F-416F-B3BF-6D9C49116CD4}" uniqueName="76" name="wAB LATENT.OVERALLOCATED" queryTableFieldId="20" dataDxfId="50">
      <calculatedColumnFormula>EffortOutcomesAG1_1DayShiftIN[[#This Row],[A]]*Z2</calculatedColumnFormula>
    </tableColumn>
    <tableColumn id="77" xr3:uid="{4A637107-96CF-4A7E-8345-4E2946527609}" uniqueName="77" name="wPotential" queryTableFieldId="19" dataDxfId="49">
      <calculatedColumnFormula>EffortOutcomesAG1_1DayShiftIN[[#This Row],[A]]*AA2</calculatedColumnFormula>
    </tableColumn>
    <tableColumn id="78" xr3:uid="{4804C559-458E-4BEC-AD0B-D640CB66ECAF}" uniqueName="78" name="Column1" queryTableFieldId="18" dataDxfId="48"/>
    <tableColumn id="79" xr3:uid="{64DEFECC-F658-4A1B-8989-23186F60982B}" uniqueName="79" name="Column2" queryTableFieldId="17" dataDxfId="47"/>
    <tableColumn id="10" xr3:uid="{824B04A9-D047-457C-AD82-E4DC3D8A143E}" uniqueName="10" name="Facility" queryTableFieldId="141" dataDxfId="46"/>
    <tableColumn id="107" xr3:uid="{F6940095-6D6B-48EB-80C8-8028F8BDBEC2}" uniqueName="107" name="L1.1" queryTableFieldId="119" dataDxfId="45"/>
    <tableColumn id="108" xr3:uid="{FFADCC59-89B7-4311-8FB9-E064A7426E62}" uniqueName="108" name="L1.2" queryTableFieldId="120" dataDxfId="44"/>
    <tableColumn id="86" xr3:uid="{972AC967-99CD-49A3-92B9-624BBC0A7884}" uniqueName="86" name="D" queryTableFieldId="89" dataDxfId="43"/>
    <tableColumn id="98" xr3:uid="{66032F64-C765-4987-B613-F0BB491739E5}" uniqueName="98" name="Cs" queryTableFieldId="107" dataDxfId="42"/>
    <tableColumn id="8" xr3:uid="{C6E89BD5-543A-4444-9453-8ECA2AFE26C9}" uniqueName="8" name="CapacityMaxHC" queryTableFieldId="135" dataDxfId="41"/>
    <tableColumn id="99" xr3:uid="{4A124FC5-DD96-4827-B763-C1CA687FCBF7}" uniqueName="99" name="CX" queryTableFieldId="108" dataDxfId="40"/>
    <tableColumn id="100" xr3:uid="{8E635FB4-B53A-4703-B5A0-76654D4D04A1}" uniqueName="100" name="A" queryTableFieldId="109" dataDxfId="39"/>
    <tableColumn id="9" xr3:uid="{4A623AF5-A019-4854-BC31-8B41104D82CD}" uniqueName="9" name="DATESHIFT" queryTableFieldId="139"/>
    <tableColumn id="12" xr3:uid="{E3E45B75-CE8A-4C59-B24D-5FF6AFA85E6E}" uniqueName="12" name="ShiftDurations.ShiftDuration" queryTableFieldId="158"/>
    <tableColumn id="1" xr3:uid="{76855F3F-E962-44E5-B9AA-CF7C553FDF4D}" uniqueName="1" name="Date" queryTableFieldId="1" dataDxfId="38"/>
    <tableColumn id="13" xr3:uid="{A1E9D936-A7C7-43B7-84E7-CB8A410A9F19}" uniqueName="13" name="DateX" queryTableFieldId="170"/>
    <tableColumn id="2" xr3:uid="{B6D0C748-572C-4F50-B3EE-4CC8C49E7566}" uniqueName="2" name="Apn" queryTableFieldId="123" dataDxfId="37"/>
    <tableColumn id="3" xr3:uid="{37A6CCB3-4645-470B-9F68-A447345E489B}" uniqueName="3" name="Apx" queryTableFieldId="124" dataDxfId="36"/>
    <tableColumn id="4" xr3:uid="{379A0253-9BD3-43D6-9C50-7AC13A135FEA}" uniqueName="4" name="Ai" queryTableFieldId="125" dataDxfId="35"/>
    <tableColumn id="5" xr3:uid="{417B9CA1-E0B6-4DA0-A162-31BDDC22D10A}" uniqueName="5" name="Epn" queryTableFieldId="126" dataDxfId="34"/>
    <tableColumn id="6" xr3:uid="{640C3938-1E96-46B5-A652-9AEB309F0C1E}" uniqueName="6" name="EpX" queryTableFieldId="127" dataDxfId="33"/>
    <tableColumn id="7" xr3:uid="{DB975827-E746-439A-90C5-B049ECFF12A1}" uniqueName="7" name="Ein" queryTableFieldId="128" dataDxfId="32"/>
    <tableColumn id="104" xr3:uid="{528A259C-1942-42FA-8782-280BFB986F87}" uniqueName="104" name="Ipn" queryTableFieldId="116" dataDxfId="31"/>
    <tableColumn id="105" xr3:uid="{1394EEC3-45FA-4098-9BB4-603208D3E2A7}" uniqueName="105" name="Ipx" queryTableFieldId="117" dataDxfId="30"/>
    <tableColumn id="106" xr3:uid="{1E3F23CB-0B5D-4637-A973-B90776A5A15C}" uniqueName="106" name="Iin" queryTableFieldId="118" dataDxfId="29"/>
    <tableColumn id="11" xr3:uid="{B850195B-1C68-4C9C-8013-C014FFC78094}" uniqueName="11" name="Version" queryTableFieldId="14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ECA2C2-70CE-4803-84C0-89CB8B98F905}" name="InefficienciesAG1_1Level3210" displayName="InefficienciesAG1_1Level3210" ref="A1:CE382" tableType="queryTable" totalsRowShown="0">
  <autoFilter ref="A1:CE382" xr:uid="{E9ECA2C2-70CE-4803-84C0-89CB8B98F905}">
    <filterColumn colId="2">
      <filters>
        <filter val="1.1-Pond(Facility)"/>
      </filters>
    </filterColumn>
  </autoFilter>
  <tableColumns count="83">
    <tableColumn id="78" xr3:uid="{8DED8845-7B6C-42BB-AD87-AF95EEEC5293}" uniqueName="78" name="Version" queryTableFieldId="194"/>
    <tableColumn id="81" xr3:uid="{758E7E01-262F-4CA9-90B5-CEACEA63242F}" uniqueName="81" name="Facility" queryTableFieldId="189"/>
    <tableColumn id="1" xr3:uid="{3A4512F7-2864-4805-BC7B-3DE81536E6D9}" uniqueName="1" name="Level" queryTableFieldId="1"/>
    <tableColumn id="2" xr3:uid="{407EBD8A-9251-4973-AFE1-02CA664A9BB5}" uniqueName="2" name="Date" queryTableFieldId="2" dataDxfId="28"/>
    <tableColumn id="3" xr3:uid="{5A736F17-2A47-420E-9DCE-3436E042952E}" uniqueName="3" name="Role" queryTableFieldId="179"/>
    <tableColumn id="4" xr3:uid="{5745B7BE-90F3-4540-A038-128799D97076}" uniqueName="4" name="Shift" queryTableFieldId="180" dataDxfId="27"/>
    <tableColumn id="5" xr3:uid="{CE2FF46F-9372-4EA8-9F9E-301C523670ED}" uniqueName="5" name="D" queryTableFieldId="5"/>
    <tableColumn id="6" xr3:uid="{E46D80A9-8B21-40A5-9EA5-FF5E3E0FB960}" uniqueName="6" name="Cs" queryTableFieldId="6"/>
    <tableColumn id="79" xr3:uid="{9F466600-E056-4B5A-9EE1-A1D41B66B6BD}" uniqueName="79" name="CapacityMaxHC" queryTableFieldId="184"/>
    <tableColumn id="82" xr3:uid="{93E5E621-CB90-4795-B3ED-5DD35CD26146}" uniqueName="82" name="ShiftDurations.ShiftDuration" queryTableFieldId="196"/>
    <tableColumn id="7" xr3:uid="{697270E2-DCD8-4A90-839F-80C215FAE8DC}" uniqueName="7" name="CX" queryTableFieldId="7"/>
    <tableColumn id="83" xr3:uid="{D7FC5FA2-4931-4B66-840A-3857D07B9ACD}" uniqueName="83" name="DateX" queryTableFieldId="202"/>
    <tableColumn id="80" xr3:uid="{D5A212D7-8A62-40EF-A2D0-1BF5E67C6CBD}" uniqueName="80" name="DATESHIFT" queryTableFieldId="187"/>
    <tableColumn id="8" xr3:uid="{EF8732A1-876F-41EF-AEDB-5BEDFC1BBA14}" uniqueName="8" name="A" queryTableFieldId="8"/>
    <tableColumn id="9" xr3:uid="{F7CA103D-74B0-4E55-9691-6D6B85C77EF3}" uniqueName="9" name="Apn" queryTableFieldId="9" dataDxfId="26"/>
    <tableColumn id="10" xr3:uid="{1737AD9E-333E-452A-8659-5B575787D454}" uniqueName="10" name="Apx" queryTableFieldId="10" dataDxfId="25"/>
    <tableColumn id="11" xr3:uid="{2CC7C3A9-B23C-42FE-91F1-D4EC90C05D64}" uniqueName="11" name="Ai" queryTableFieldId="11" dataDxfId="24"/>
    <tableColumn id="12" xr3:uid="{433583CE-E28F-4396-AB40-588F0BA8FC86}" uniqueName="12" name="AB EXCESS OVER-ALLOCATION" queryTableFieldId="12" dataDxfId="23"/>
    <tableColumn id="13" xr3:uid="{C1905D7A-1EF8-4C0C-A94E-6227CB30627D}" uniqueName="13" name="AB SPARE STRETCH" queryTableFieldId="13" dataDxfId="22"/>
    <tableColumn id="14" xr3:uid="{D9844A73-34A4-46A8-ADF1-0BC160521E14}" uniqueName="14" name="AB SPARE SLACK" queryTableFieldId="14" dataDxfId="21"/>
    <tableColumn id="15" xr3:uid="{961393E3-635B-44AA-ACEC-B36BE895173B}" uniqueName="15" name="AB SPARE STRETCH ALLOCATED" queryTableFieldId="15" dataDxfId="20"/>
    <tableColumn id="16" xr3:uid="{B8713513-B203-4C33-A92D-2B7F35712DF2}" uniqueName="16" name="AB SPARE SLACK ALLOCATED" queryTableFieldId="16" dataDxfId="19"/>
    <tableColumn id="17" xr3:uid="{F959D391-00FA-4FF8-AF30-C33E61970A14}" uniqueName="17" name="AB EXCESS STRETCH (ALLOCATED)" queryTableFieldId="17" dataDxfId="18"/>
    <tableColumn id="18" xr3:uid="{3EA4D0E6-CFA0-4E4E-9080-811A17146298}" uniqueName="18" name="AB EXCESS ALLOCATED SLACK" queryTableFieldId="18" dataDxfId="17"/>
    <tableColumn id="19" xr3:uid="{A94C298A-983F-4088-9DBA-BAB2185C6C1B}" uniqueName="19" name="AB EXCESS STRETCH" queryTableFieldId="19" dataDxfId="16"/>
    <tableColumn id="20" xr3:uid="{EE696C60-FE31-4D53-9E02-CC223318FBEC}" uniqueName="20" name="AB EXCESS SLACK" queryTableFieldId="20" dataDxfId="15"/>
    <tableColumn id="21" xr3:uid="{9CDE3C40-DF85-4DF5-AD56-E740AC922825}" uniqueName="21" name="AB POTENTIAL SHORTFALL (OVER-ALLOCATED)" queryTableFieldId="21" dataDxfId="14"/>
    <tableColumn id="22" xr3:uid="{1A399048-A90E-478C-A7E9-A84587EE6EF2}" uniqueName="22" name="AB POTENTIAL SHORTFALL" queryTableFieldId="22" dataDxfId="13"/>
    <tableColumn id="23" xr3:uid="{E13D09F2-BE7F-453C-AD1C-189A44A987FB}" uniqueName="23" name="AB WASTED STRETCH" queryTableFieldId="23" dataDxfId="12"/>
    <tableColumn id="24" xr3:uid="{5C11117E-D3D2-479F-8F5F-27433A481110}" uniqueName="24" name="AB WASTED SLACK" queryTableFieldId="24" dataDxfId="11"/>
    <tableColumn id="25" xr3:uid="{C1D36718-9B93-406D-BF20-AE1FCB224318}" uniqueName="25" name="AB ALLOCATED STRETCH" queryTableFieldId="25" dataDxfId="10"/>
    <tableColumn id="26" xr3:uid="{41CB7F3B-3912-43D7-8859-4EEFE5B51DA5}" uniqueName="26" name="AB ALLOCATED SLACK" queryTableFieldId="26" dataDxfId="9"/>
    <tableColumn id="27" xr3:uid="{B2F63087-5B41-4D60-9F25-5B55465B9BD2}" uniqueName="27" name="AB UNALLOCATED SLACK" queryTableFieldId="27" dataDxfId="8"/>
    <tableColumn id="28" xr3:uid="{DA6A2CD0-F476-4389-8883-204D5879D2FC}" uniqueName="28" name="AB LATENT" queryTableFieldId="28" dataDxfId="7"/>
    <tableColumn id="29" xr3:uid="{AB6BD8D9-DC94-4018-BAC8-507E32357953}" uniqueName="29" name="AB LATENT.ALLOCATED" queryTableFieldId="29" dataDxfId="6"/>
    <tableColumn id="30" xr3:uid="{D2E3323B-1FA9-4A45-9BDC-B3F9C0C17FE2}" uniqueName="30" name="AB  LATENT.OVERALLOCATED" queryTableFieldId="30" dataDxfId="5"/>
    <tableColumn id="31" xr3:uid="{E8F5231D-D081-489A-92E2-4B5841B1A950}" uniqueName="31" name="AB Potential" queryTableFieldId="31" dataDxfId="4"/>
    <tableColumn id="32" xr3:uid="{5975C4DA-7BBA-438C-B244-0011DD9950AF}" uniqueName="32" name="Epn" queryTableFieldId="32"/>
    <tableColumn id="33" xr3:uid="{EFFAD808-D739-4138-A839-5E6DA6B43E53}" uniqueName="33" name="EpX" queryTableFieldId="33"/>
    <tableColumn id="34" xr3:uid="{4115C6C1-8E9A-4D26-B5EB-E9C9577631D3}" uniqueName="34" name="Ein" queryTableFieldId="34"/>
    <tableColumn id="35" xr3:uid="{A73EE718-F259-493A-AD14-EBB443660DEC}" uniqueName="35" name="EF EXCESS OVER-ALLOCATION" queryTableFieldId="35"/>
    <tableColumn id="36" xr3:uid="{064D03FB-AB71-4AD0-8766-916DECFBFF36}" uniqueName="36" name="EF SPARE STRETCH" queryTableFieldId="36"/>
    <tableColumn id="37" xr3:uid="{CFC1A9EF-24D4-4C98-9047-FBE4C4DA1108}" uniqueName="37" name="EF SPARE SLACK" queryTableFieldId="37"/>
    <tableColumn id="38" xr3:uid="{C4DC600E-C669-4ED9-B6CD-9A874BEF23C6}" uniqueName="38" name="EF SPARE STRETCH ALLOCATED" queryTableFieldId="38"/>
    <tableColumn id="39" xr3:uid="{878743CB-FE7B-4E41-87D2-F38AA8533229}" uniqueName="39" name="EF SPARE SLACK ALLOCATED" queryTableFieldId="39"/>
    <tableColumn id="40" xr3:uid="{F8254BDA-9AB7-48FD-86B9-803374C30BC7}" uniqueName="40" name="EF EXCESS STRETCH (ALLOCATED)" queryTableFieldId="40"/>
    <tableColumn id="41" xr3:uid="{981E1C95-7525-4B41-8369-2B06765C0370}" uniqueName="41" name="EF EXCESS ALLOCATED SLACK" queryTableFieldId="41"/>
    <tableColumn id="42" xr3:uid="{D229513E-8BE4-4E0B-A9C6-3C8C93789845}" uniqueName="42" name="EF EXCESS STRETCH" queryTableFieldId="42"/>
    <tableColumn id="43" xr3:uid="{DD8A3B65-06D7-456F-9130-C5DF8D4A9A92}" uniqueName="43" name="EF EXCESS SLACK" queryTableFieldId="43"/>
    <tableColumn id="44" xr3:uid="{AB84E0FC-5E70-439F-AB17-88885C34D912}" uniqueName="44" name="EF POTENTIAL SHORTFALL (OVER-ALLOCATED)" queryTableFieldId="44"/>
    <tableColumn id="45" xr3:uid="{8950B4E3-12BF-4192-9029-66776715B03C}" uniqueName="45" name="EF POTENTIAL SHORTFALL" queryTableFieldId="45"/>
    <tableColumn id="46" xr3:uid="{20B7B520-5F5E-4633-9919-D4E3EC0A4035}" uniqueName="46" name="EF WASTED STRETCH" queryTableFieldId="46"/>
    <tableColumn id="47" xr3:uid="{3623ECD9-8973-4273-BDEA-71F122E6DBAC}" uniqueName="47" name="EF WASTED SLACK" queryTableFieldId="47"/>
    <tableColumn id="48" xr3:uid="{65939DFB-DF10-4ED5-9025-7594942A0BC9}" uniqueName="48" name="EF ALLOCATED STRETCH" queryTableFieldId="48"/>
    <tableColumn id="49" xr3:uid="{1B19C979-A5CB-47FA-9F3A-CC5C9AD01611}" uniqueName="49" name="EF ALLOCATED SLACK" queryTableFieldId="49"/>
    <tableColumn id="50" xr3:uid="{D2E20A7C-4C47-4943-B162-0F72B2F7E08E}" uniqueName="50" name="EF UNALLOCATED SLACK" queryTableFieldId="50"/>
    <tableColumn id="51" xr3:uid="{04B7C049-9140-44B8-874D-E31868B32FD6}" uniqueName="51" name="EF LATENT" queryTableFieldId="51"/>
    <tableColumn id="52" xr3:uid="{CFD5DE8F-F737-45D6-9061-21BF29123EAA}" uniqueName="52" name="EF LATENT.ALLOCATED" queryTableFieldId="52"/>
    <tableColumn id="53" xr3:uid="{824DF2BF-0731-408F-B4E8-AB3F5946EEAE}" uniqueName="53" name="EF LATENT.OVERALLOCATED" queryTableFieldId="53"/>
    <tableColumn id="54" xr3:uid="{7351F469-9EEC-46B6-9C35-7F5EFC7C0062}" uniqueName="54" name="EF Potential" queryTableFieldId="54"/>
    <tableColumn id="55" xr3:uid="{004F1DB4-ACCA-41D9-994D-26FD1022E06D}" uniqueName="55" name="Ipn" queryTableFieldId="55"/>
    <tableColumn id="56" xr3:uid="{B7C531FD-8F64-49A0-BB2E-9C7B0EB569AE}" uniqueName="56" name="Ipx" queryTableFieldId="56"/>
    <tableColumn id="57" xr3:uid="{F80E1E05-7EA0-44B5-962C-AE6030B78BD7}" uniqueName="57" name="Iin" queryTableFieldId="57"/>
    <tableColumn id="58" xr3:uid="{B4C688FD-BE7C-48D9-B0BF-A7192FBC3B0B}" uniqueName="58" name="IN EXCESS OVER-ALLOCATION" queryTableFieldId="58"/>
    <tableColumn id="59" xr3:uid="{D64B9C24-7EAF-46A9-9E63-0E26677994BB}" uniqueName="59" name="IN SPARE STRETCH" queryTableFieldId="59"/>
    <tableColumn id="60" xr3:uid="{4FBEA078-94D4-4656-9E76-335451C864C9}" uniqueName="60" name="IN SPARE SLACK" queryTableFieldId="60"/>
    <tableColumn id="61" xr3:uid="{2FAEF9B2-08E2-4017-AAF8-935325F70011}" uniqueName="61" name="IN SPARE STRETCH ALLOCATED" queryTableFieldId="61"/>
    <tableColumn id="62" xr3:uid="{ECE38F97-79B2-4D39-BC0E-09062274CA28}" uniqueName="62" name="IN SPARE SLACK ALLOCATED" queryTableFieldId="62"/>
    <tableColumn id="63" xr3:uid="{F5672C1D-6C49-4180-B6E2-CBEDB8FFC843}" uniqueName="63" name="IN EXCESS STRETCH (ALLOCATED)" queryTableFieldId="63"/>
    <tableColumn id="64" xr3:uid="{BD928639-B5AD-46D3-BA19-51480ED9E536}" uniqueName="64" name="IN EXCESS ALLOCATED SLACK" queryTableFieldId="64"/>
    <tableColumn id="65" xr3:uid="{82AA0B1A-E0E6-472A-AB9A-C37F4549A2A9}" uniqueName="65" name="IN EXCESS STRETCH" queryTableFieldId="65"/>
    <tableColumn id="66" xr3:uid="{8F532C54-661A-4E93-BDA0-0E6760B94FD9}" uniqueName="66" name="IN EXCESS SLACK" queryTableFieldId="66"/>
    <tableColumn id="67" xr3:uid="{F066B705-44BE-46E3-AFA7-5B0EAB529FD0}" uniqueName="67" name="IN POTENTIAL SHORTFALL (OVER-ALLOCATED)" queryTableFieldId="67"/>
    <tableColumn id="68" xr3:uid="{AD507519-3B6D-44C1-9B8D-250A2F3D0FC5}" uniqueName="68" name="IN POTENTIAL SHORTFALL" queryTableFieldId="68"/>
    <tableColumn id="69" xr3:uid="{D6FF3CD2-51B9-41E4-B280-83FCA27A971A}" uniqueName="69" name="IN WASTED STRETCH" queryTableFieldId="69"/>
    <tableColumn id="70" xr3:uid="{26B2EF47-50E5-4648-9ED2-D6ABDF5463E4}" uniqueName="70" name="IN WASTED SLACK" queryTableFieldId="70"/>
    <tableColumn id="71" xr3:uid="{582FD974-F773-4E98-AF51-8C8790831166}" uniqueName="71" name="IN ALLOCATED STRETCH" queryTableFieldId="71"/>
    <tableColumn id="72" xr3:uid="{50096EB5-9D44-45E2-9782-10EF4F295CD8}" uniqueName="72" name="IN ALLOCATED SLACK" queryTableFieldId="72"/>
    <tableColumn id="73" xr3:uid="{FF067E12-D297-4C93-A1FF-6063F8C37CF3}" uniqueName="73" name="IN UNALLOCATED SLACK" queryTableFieldId="73"/>
    <tableColumn id="74" xr3:uid="{1AF6D924-9AF5-43E5-95F5-E5B9DFED477C}" uniqueName="74" name="IN LATENT" queryTableFieldId="74"/>
    <tableColumn id="75" xr3:uid="{32E9EE17-1EB2-4964-A6C9-3F7F0FD80689}" uniqueName="75" name="IN LATENT.ALLOCATED" queryTableFieldId="75"/>
    <tableColumn id="76" xr3:uid="{9C135F39-3B91-4D35-8E99-6508B771D94A}" uniqueName="76" name="IN LATENT.OVERALLOCATED" queryTableFieldId="76"/>
    <tableColumn id="77" xr3:uid="{9D2BEE3F-07BE-4FF3-A842-C6818F0FE02F}" uniqueName="77" name="IN Potential" queryTableFieldId="7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55803-39DF-49BA-9326-0BB3D8BE3249}">
  <sheetPr>
    <tabColor rgb="FFFFFF00"/>
  </sheetPr>
  <dimension ref="A1:D31"/>
  <sheetViews>
    <sheetView tabSelected="1" workbookViewId="0">
      <selection activeCell="S25" sqref="S25"/>
    </sheetView>
  </sheetViews>
  <sheetFormatPr defaultColWidth="8" defaultRowHeight="12.75" x14ac:dyDescent="0.25"/>
  <cols>
    <col min="1" max="1" width="14.85546875" style="20" bestFit="1" customWidth="1"/>
    <col min="2" max="2" width="81.140625" style="20" bestFit="1" customWidth="1"/>
    <col min="3" max="3" width="14.85546875" style="20" customWidth="1"/>
    <col min="4" max="16384" width="8" style="20"/>
  </cols>
  <sheetData>
    <row r="1" spans="1:4" ht="15" x14ac:dyDescent="0.25">
      <c r="A1" s="45" t="s">
        <v>149</v>
      </c>
      <c r="B1" s="45" t="str" cm="1">
        <f t="array" aca="1" ref="B1" ca="1">CELL("filename")</f>
        <v>C:\Users\Alex\CentriNOTSYNC\ResidentialCare\CLIENT\DATExx\2. Calculations\E-O-I\[Inefficiencies.xlsx]Unit1Path</v>
      </c>
    </row>
    <row r="2" spans="1:4" x14ac:dyDescent="0.25">
      <c r="A2" s="21"/>
      <c r="B2" s="21"/>
    </row>
    <row r="3" spans="1:4" x14ac:dyDescent="0.25">
      <c r="A3" s="20" t="s">
        <v>218</v>
      </c>
      <c r="B3" s="20" t="s">
        <v>219</v>
      </c>
    </row>
    <row r="4" spans="1:4" ht="15" x14ac:dyDescent="0.25">
      <c r="A4" t="s">
        <v>220</v>
      </c>
      <c r="B4" t="s">
        <v>225</v>
      </c>
    </row>
    <row r="5" spans="1:4" ht="15" x14ac:dyDescent="0.25">
      <c r="A5" t="s">
        <v>221</v>
      </c>
      <c r="B5" t="s">
        <v>226</v>
      </c>
    </row>
    <row r="6" spans="1:4" ht="15" x14ac:dyDescent="0.25">
      <c r="A6" t="s">
        <v>222</v>
      </c>
      <c r="B6" t="s">
        <v>227</v>
      </c>
    </row>
    <row r="7" spans="1:4" ht="15" x14ac:dyDescent="0.25">
      <c r="A7" t="s">
        <v>150</v>
      </c>
      <c r="B7" t="s">
        <v>228</v>
      </c>
    </row>
    <row r="8" spans="1:4" ht="15" x14ac:dyDescent="0.25">
      <c r="A8" t="s">
        <v>1</v>
      </c>
      <c r="B8" t="s">
        <v>229</v>
      </c>
    </row>
    <row r="9" spans="1:4" ht="15" x14ac:dyDescent="0.25">
      <c r="A9" t="s">
        <v>223</v>
      </c>
      <c r="B9" t="s">
        <v>230</v>
      </c>
    </row>
    <row r="10" spans="1:4" ht="15" x14ac:dyDescent="0.25">
      <c r="A10" t="s">
        <v>224</v>
      </c>
      <c r="B10" t="s">
        <v>231</v>
      </c>
    </row>
    <row r="12" spans="1:4" x14ac:dyDescent="0.25">
      <c r="B12" s="19"/>
      <c r="D12" s="19"/>
    </row>
    <row r="15" spans="1:4" x14ac:dyDescent="0.25">
      <c r="A15" s="21"/>
      <c r="B15" s="21"/>
    </row>
    <row r="16" spans="1:4" x14ac:dyDescent="0.25">
      <c r="A16" s="26"/>
      <c r="B16" s="21"/>
    </row>
    <row r="17" spans="1:3" x14ac:dyDescent="0.25">
      <c r="A17" s="21"/>
      <c r="B17" s="21"/>
    </row>
    <row r="18" spans="1:3" x14ac:dyDescent="0.25">
      <c r="A18" s="21"/>
      <c r="B18" s="21"/>
    </row>
    <row r="19" spans="1:3" ht="15" x14ac:dyDescent="0.25">
      <c r="A19" s="22"/>
      <c r="B19"/>
    </row>
    <row r="20" spans="1:3" x14ac:dyDescent="0.25">
      <c r="A20" s="21"/>
      <c r="B20" s="21"/>
      <c r="C20" s="27"/>
    </row>
    <row r="21" spans="1:3" x14ac:dyDescent="0.25">
      <c r="C21" s="27"/>
    </row>
    <row r="22" spans="1:3" x14ac:dyDescent="0.25">
      <c r="C22" s="27"/>
    </row>
    <row r="23" spans="1:3" x14ac:dyDescent="0.25">
      <c r="C23" s="27"/>
    </row>
    <row r="24" spans="1:3" x14ac:dyDescent="0.25">
      <c r="A24" s="19"/>
      <c r="B24" s="19"/>
      <c r="C24" s="28"/>
    </row>
    <row r="25" spans="1:3" x14ac:dyDescent="0.25">
      <c r="C25" s="27"/>
    </row>
    <row r="26" spans="1:3" x14ac:dyDescent="0.25">
      <c r="A26" s="27"/>
      <c r="B26" s="27"/>
      <c r="C26" s="27"/>
    </row>
    <row r="27" spans="1:3" x14ac:dyDescent="0.25">
      <c r="A27" s="27"/>
      <c r="B27" s="27"/>
      <c r="C27" s="27"/>
    </row>
    <row r="31" spans="1:3" x14ac:dyDescent="0.25">
      <c r="B31" s="2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96D7-50C0-4CDA-B7C0-D64C23ED888A}">
  <dimension ref="A7:D28"/>
  <sheetViews>
    <sheetView topLeftCell="A4" workbookViewId="0">
      <selection activeCell="B19" sqref="B19"/>
    </sheetView>
  </sheetViews>
  <sheetFormatPr defaultColWidth="8" defaultRowHeight="12.75" x14ac:dyDescent="0.25"/>
  <cols>
    <col min="1" max="1" width="23.140625" style="20" customWidth="1"/>
    <col min="2" max="2" width="131.42578125" style="20" customWidth="1"/>
    <col min="3" max="3" width="12.140625" style="20" customWidth="1"/>
    <col min="4" max="16384" width="8" style="20"/>
  </cols>
  <sheetData>
    <row r="7" spans="1:4" x14ac:dyDescent="0.25">
      <c r="A7" s="19"/>
      <c r="B7" s="19"/>
      <c r="C7" s="19"/>
      <c r="D7" s="19"/>
    </row>
    <row r="9" spans="1:4" x14ac:dyDescent="0.25">
      <c r="A9" s="21" t="s">
        <v>149</v>
      </c>
      <c r="B9" s="21" t="str" cm="1">
        <f t="array" aca="1" ref="B9" ca="1">CELL("filename",E16)</f>
        <v>C:\Users\Alex\CentriNOTSYNC\ResidentialCare\CLIENT\DATExx\2. Calculations\E-O-I\[Inefficiencies.xlsx]FILEPATH</v>
      </c>
    </row>
    <row r="10" spans="1:4" x14ac:dyDescent="0.25">
      <c r="A10" s="21"/>
      <c r="B10" s="21"/>
    </row>
    <row r="11" spans="1:4" x14ac:dyDescent="0.25">
      <c r="A11" s="26"/>
      <c r="B11" s="21"/>
    </row>
    <row r="12" spans="1:4" x14ac:dyDescent="0.25">
      <c r="A12" s="21"/>
      <c r="B12" s="21"/>
    </row>
    <row r="13" spans="1:4" x14ac:dyDescent="0.25">
      <c r="A13" s="21"/>
      <c r="B13" s="21"/>
    </row>
    <row r="14" spans="1:4" x14ac:dyDescent="0.25">
      <c r="A14" s="22" t="s">
        <v>150</v>
      </c>
      <c r="B14" s="22" t="str">
        <f>[2]Computerpath!$B$20</f>
        <v>C:\Users\Alex\Centri\4. Production - Documents\WFEffectiveness\4.1.1 AGED CARE\01 Christadelphian Aged Care\240715</v>
      </c>
      <c r="D14" s="20" t="s">
        <v>155</v>
      </c>
    </row>
    <row r="15" spans="1:4" x14ac:dyDescent="0.25">
      <c r="A15" s="21" t="s">
        <v>156</v>
      </c>
      <c r="B15" s="21" t="e" cm="1">
        <f t="array" aca="1" ref="B15" ca="1">LEFT(CELL("filename",B9),FIND(Client,CELL("filename",B9),1)-1)</f>
        <v>#VALUE!</v>
      </c>
      <c r="C15" s="27" t="e">
        <f ca="1">LEN(B15)</f>
        <v>#VALUE!</v>
      </c>
    </row>
    <row r="16" spans="1:4" x14ac:dyDescent="0.25">
      <c r="C16" s="27"/>
    </row>
    <row r="17" spans="1:4" x14ac:dyDescent="0.25">
      <c r="C17" s="27"/>
    </row>
    <row r="18" spans="1:4" x14ac:dyDescent="0.25">
      <c r="A18" s="22" t="s">
        <v>153</v>
      </c>
      <c r="B18" s="22" t="str">
        <f>Client</f>
        <v>C:\Users\Alex\Centri\4. Production - Documents\WFEffectiveness\4.1.1 AGED CARE\01 Christadelphian Aged Care\240715</v>
      </c>
      <c r="C18" s="27">
        <f>LEN(B14)</f>
        <v>114</v>
      </c>
      <c r="D18" s="20" t="s">
        <v>155</v>
      </c>
    </row>
    <row r="19" spans="1:4" x14ac:dyDescent="0.25">
      <c r="A19" s="19" t="s">
        <v>151</v>
      </c>
      <c r="B19" s="19" t="s">
        <v>152</v>
      </c>
      <c r="C19" s="28">
        <f>LEN(B19)</f>
        <v>11</v>
      </c>
      <c r="D19" s="20" t="s">
        <v>157</v>
      </c>
    </row>
    <row r="20" spans="1:4" x14ac:dyDescent="0.25">
      <c r="C20" s="27" t="e">
        <f ca="1">SUM(C15:C19)</f>
        <v>#VALUE!</v>
      </c>
    </row>
    <row r="21" spans="1:4" x14ac:dyDescent="0.25">
      <c r="A21" s="20" t="s">
        <v>142</v>
      </c>
      <c r="C21" s="27"/>
    </row>
    <row r="22" spans="1:4" x14ac:dyDescent="0.25">
      <c r="A22" s="20" t="s">
        <v>1</v>
      </c>
      <c r="B22" s="23"/>
      <c r="C22" s="27"/>
    </row>
    <row r="23" spans="1:4" x14ac:dyDescent="0.25">
      <c r="D23" s="20" t="s">
        <v>159</v>
      </c>
    </row>
    <row r="25" spans="1:4" x14ac:dyDescent="0.25">
      <c r="B25" s="20" t="s">
        <v>138</v>
      </c>
    </row>
    <row r="26" spans="1:4" x14ac:dyDescent="0.25">
      <c r="B26" s="23" t="str">
        <f>$B$18&amp;"\"&amp;B21</f>
        <v>C:\Users\Alex\Centri\4. Production - Documents\WFEffectiveness\4.1.1 AGED CARE\01 Christadelphian Aged Care\240715\</v>
      </c>
    </row>
    <row r="28" spans="1:4" x14ac:dyDescent="0.25">
      <c r="B28" s="2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F485-92C2-4053-936D-9B4921E36DC3}">
  <sheetPr>
    <tabColor theme="2"/>
  </sheetPr>
  <dimension ref="E11:F16"/>
  <sheetViews>
    <sheetView workbookViewId="0">
      <selection activeCell="E43" sqref="E43"/>
    </sheetView>
  </sheetViews>
  <sheetFormatPr defaultRowHeight="15" x14ac:dyDescent="0.25"/>
  <sheetData>
    <row r="11" spans="5:6" x14ac:dyDescent="0.25">
      <c r="E11" t="s">
        <v>164</v>
      </c>
      <c r="F11">
        <v>1</v>
      </c>
    </row>
    <row r="12" spans="5:6" x14ac:dyDescent="0.25">
      <c r="E12" t="s">
        <v>166</v>
      </c>
      <c r="F12">
        <v>1</v>
      </c>
    </row>
    <row r="13" spans="5:6" x14ac:dyDescent="0.25">
      <c r="E13" t="s">
        <v>168</v>
      </c>
      <c r="F13">
        <v>1</v>
      </c>
    </row>
    <row r="14" spans="5:6" x14ac:dyDescent="0.25">
      <c r="E14" t="s">
        <v>163</v>
      </c>
      <c r="F14">
        <v>1.25</v>
      </c>
    </row>
    <row r="15" spans="5:6" x14ac:dyDescent="0.25">
      <c r="E15" t="s">
        <v>165</v>
      </c>
      <c r="F15">
        <v>1.5</v>
      </c>
    </row>
    <row r="16" spans="5:6" x14ac:dyDescent="0.25">
      <c r="E16" t="s">
        <v>167</v>
      </c>
      <c r="F16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990BA-0640-4588-B4F5-483FB7A7E1C8}">
  <sheetPr>
    <tabColor theme="2"/>
  </sheetPr>
  <dimension ref="A1:V253"/>
  <sheetViews>
    <sheetView workbookViewId="0">
      <pane xSplit="34650" ySplit="1230" topLeftCell="BF214" activePane="bottomLeft"/>
      <selection activeCell="L11" sqref="L11"/>
      <selection pane="topRight" sqref="A1:CA127"/>
      <selection pane="bottomLeft" activeCell="K9" sqref="K9"/>
      <selection pane="bottomRight" activeCell="BR4" sqref="BR4"/>
    </sheetView>
  </sheetViews>
  <sheetFormatPr defaultColWidth="8.85546875" defaultRowHeight="15" x14ac:dyDescent="0.25"/>
  <cols>
    <col min="1" max="1" width="9.5703125" bestFit="1" customWidth="1"/>
    <col min="2" max="3" width="6.7109375" bestFit="1" customWidth="1"/>
    <col min="4" max="4" width="12" bestFit="1" customWidth="1"/>
    <col min="5" max="5" width="10.7109375" bestFit="1" customWidth="1"/>
    <col min="6" max="6" width="17.140625" bestFit="1" customWidth="1"/>
    <col min="7" max="7" width="11.85546875" bestFit="1" customWidth="1"/>
    <col min="8" max="8" width="12.28515625" bestFit="1" customWidth="1"/>
    <col min="9" max="9" width="16.42578125" bestFit="1" customWidth="1"/>
    <col min="10" max="10" width="29" bestFit="1" customWidth="1"/>
    <col min="11" max="11" width="10.7109375" bestFit="1" customWidth="1"/>
    <col min="12" max="12" width="8.5703125" bestFit="1" customWidth="1"/>
    <col min="13" max="16" width="12" bestFit="1" customWidth="1"/>
    <col min="17" max="19" width="12" customWidth="1"/>
    <col min="20" max="21" width="12" bestFit="1" customWidth="1"/>
    <col min="22" max="23" width="10.140625" customWidth="1"/>
    <col min="24" max="24" width="12" customWidth="1"/>
  </cols>
  <sheetData>
    <row r="1" spans="1:22" x14ac:dyDescent="0.25">
      <c r="A1" t="s">
        <v>142</v>
      </c>
      <c r="B1" t="s">
        <v>53</v>
      </c>
      <c r="C1" t="s">
        <v>54</v>
      </c>
      <c r="D1" t="s">
        <v>55</v>
      </c>
      <c r="E1" t="s">
        <v>56</v>
      </c>
      <c r="F1" t="s">
        <v>139</v>
      </c>
      <c r="G1" t="s">
        <v>57</v>
      </c>
      <c r="H1" t="s">
        <v>58</v>
      </c>
      <c r="I1" t="s">
        <v>141</v>
      </c>
      <c r="J1" t="s">
        <v>169</v>
      </c>
      <c r="K1" t="s">
        <v>1</v>
      </c>
      <c r="L1" t="s">
        <v>171</v>
      </c>
      <c r="M1" t="s">
        <v>59</v>
      </c>
      <c r="N1" t="s">
        <v>60</v>
      </c>
      <c r="O1" t="s">
        <v>61</v>
      </c>
      <c r="P1" t="s">
        <v>62</v>
      </c>
      <c r="Q1" t="s">
        <v>63</v>
      </c>
      <c r="R1" t="s">
        <v>64</v>
      </c>
      <c r="S1" t="s">
        <v>65</v>
      </c>
      <c r="T1" t="s">
        <v>66</v>
      </c>
      <c r="U1" t="s">
        <v>67</v>
      </c>
      <c r="V1" t="s">
        <v>154</v>
      </c>
    </row>
    <row r="2" spans="1:22" x14ac:dyDescent="0.25">
      <c r="A2" t="s">
        <v>170</v>
      </c>
      <c r="B2" t="s">
        <v>172</v>
      </c>
      <c r="C2" t="s">
        <v>69</v>
      </c>
      <c r="D2">
        <v>5.3662728249194425</v>
      </c>
      <c r="E2">
        <v>5.6999999999999993</v>
      </c>
      <c r="F2">
        <v>10</v>
      </c>
      <c r="G2">
        <v>5.6999999999999993</v>
      </c>
      <c r="H2">
        <v>5.7943977591036422</v>
      </c>
      <c r="I2" t="s">
        <v>174</v>
      </c>
      <c r="J2">
        <v>1</v>
      </c>
      <c r="K2" s="25">
        <v>45572</v>
      </c>
      <c r="L2">
        <v>45572</v>
      </c>
      <c r="M2">
        <v>1.0621897518014409</v>
      </c>
      <c r="N2">
        <v>1.0621897518014409</v>
      </c>
      <c r="O2">
        <v>1.0797806872949338</v>
      </c>
      <c r="P2">
        <v>0.94145137279288471</v>
      </c>
      <c r="Q2">
        <v>0.94145137279288471</v>
      </c>
      <c r="R2">
        <v>1.0165610103690601</v>
      </c>
      <c r="S2">
        <v>0.9837087885526441</v>
      </c>
      <c r="T2">
        <v>0.9837087885526441</v>
      </c>
      <c r="U2">
        <v>0.9261139894113124</v>
      </c>
      <c r="V2" t="s">
        <v>160</v>
      </c>
    </row>
    <row r="3" spans="1:22" x14ac:dyDescent="0.25">
      <c r="A3" t="s">
        <v>170</v>
      </c>
      <c r="B3" t="s">
        <v>172</v>
      </c>
      <c r="C3" t="s">
        <v>70</v>
      </c>
      <c r="D3">
        <v>11.626924453992126</v>
      </c>
      <c r="E3">
        <v>16.149999999999999</v>
      </c>
      <c r="F3">
        <v>10</v>
      </c>
      <c r="G3">
        <v>16.149999999999999</v>
      </c>
      <c r="H3">
        <v>10.301555104800538</v>
      </c>
      <c r="I3" t="s">
        <v>173</v>
      </c>
      <c r="J3">
        <v>1</v>
      </c>
      <c r="K3" s="25">
        <v>45572</v>
      </c>
      <c r="L3">
        <v>45572</v>
      </c>
      <c r="M3">
        <v>1.3890173677403457</v>
      </c>
      <c r="N3">
        <v>1.3890173677403457</v>
      </c>
      <c r="O3">
        <v>0.8860086040434777</v>
      </c>
      <c r="P3">
        <v>0.71993340272397077</v>
      </c>
      <c r="Q3">
        <v>0.71993340272397077</v>
      </c>
      <c r="R3">
        <v>0.63786718915173624</v>
      </c>
      <c r="S3">
        <v>1.5677244683644003</v>
      </c>
      <c r="T3">
        <v>1.5677244683644003</v>
      </c>
      <c r="U3">
        <v>1.1286572110432107</v>
      </c>
      <c r="V3" t="s">
        <v>160</v>
      </c>
    </row>
    <row r="4" spans="1:22" x14ac:dyDescent="0.25">
      <c r="A4" t="s">
        <v>170</v>
      </c>
      <c r="B4" t="s">
        <v>172</v>
      </c>
      <c r="C4" t="s">
        <v>68</v>
      </c>
      <c r="D4">
        <v>14.310060866451844</v>
      </c>
      <c r="E4">
        <v>13.3</v>
      </c>
      <c r="F4">
        <v>10</v>
      </c>
      <c r="G4">
        <v>13.3</v>
      </c>
      <c r="H4">
        <v>13.775401069518708</v>
      </c>
      <c r="I4" t="s">
        <v>175</v>
      </c>
      <c r="J4">
        <v>1</v>
      </c>
      <c r="K4" s="25">
        <v>45572</v>
      </c>
      <c r="L4">
        <v>45572</v>
      </c>
      <c r="M4">
        <v>0.92941603282626095</v>
      </c>
      <c r="N4">
        <v>0.92941603282626095</v>
      </c>
      <c r="O4">
        <v>0.96263748967088048</v>
      </c>
      <c r="P4">
        <v>1.075944426049011</v>
      </c>
      <c r="Q4">
        <v>1.075944426049011</v>
      </c>
      <c r="R4">
        <v>1.0357444413171961</v>
      </c>
      <c r="S4">
        <v>0.96548913043478313</v>
      </c>
      <c r="T4">
        <v>0.96548913043478313</v>
      </c>
      <c r="U4">
        <v>1.0388126483022113</v>
      </c>
      <c r="V4" t="s">
        <v>160</v>
      </c>
    </row>
    <row r="5" spans="1:22" x14ac:dyDescent="0.25">
      <c r="A5" t="s">
        <v>217</v>
      </c>
      <c r="B5" t="s">
        <v>172</v>
      </c>
      <c r="C5" t="s">
        <v>69</v>
      </c>
      <c r="D5">
        <v>3.5111676249447159</v>
      </c>
      <c r="E5">
        <v>9.5</v>
      </c>
      <c r="F5">
        <v>10</v>
      </c>
      <c r="G5">
        <v>9.5</v>
      </c>
      <c r="H5">
        <v>6.7878787878787872</v>
      </c>
      <c r="I5" t="s">
        <v>174</v>
      </c>
      <c r="K5" s="25">
        <v>45572</v>
      </c>
      <c r="L5">
        <v>45572</v>
      </c>
      <c r="M5">
        <v>2.7056526531254912</v>
      </c>
      <c r="N5">
        <v>2.7056526531254912</v>
      </c>
      <c r="O5">
        <v>1.9332255001598404</v>
      </c>
      <c r="P5">
        <v>0.36959659209944379</v>
      </c>
      <c r="Q5">
        <v>0.36959659209944379</v>
      </c>
      <c r="R5">
        <v>0.71451355661881966</v>
      </c>
      <c r="S5">
        <v>1.3995535714285716</v>
      </c>
      <c r="T5">
        <v>1.3995535714285716</v>
      </c>
      <c r="U5">
        <v>0.5172702304606055</v>
      </c>
      <c r="V5" t="s">
        <v>160</v>
      </c>
    </row>
    <row r="6" spans="1:22" x14ac:dyDescent="0.25">
      <c r="A6" t="s">
        <v>217</v>
      </c>
      <c r="B6" t="s">
        <v>172</v>
      </c>
      <c r="C6" t="s">
        <v>70</v>
      </c>
      <c r="D6">
        <v>12.417771069086861</v>
      </c>
      <c r="E6">
        <v>10.45</v>
      </c>
      <c r="F6">
        <v>10</v>
      </c>
      <c r="G6">
        <v>10.45</v>
      </c>
      <c r="H6">
        <v>10.50868983957219</v>
      </c>
      <c r="I6" t="s">
        <v>173</v>
      </c>
      <c r="K6" s="25">
        <v>45572</v>
      </c>
      <c r="L6">
        <v>45572</v>
      </c>
      <c r="M6">
        <v>0.84153588770971266</v>
      </c>
      <c r="N6">
        <v>0.84153588770971266</v>
      </c>
      <c r="O6">
        <v>0.84626216581917912</v>
      </c>
      <c r="P6">
        <v>1.1883034515872595</v>
      </c>
      <c r="Q6">
        <v>1.1883034515872595</v>
      </c>
      <c r="R6">
        <v>1.0056162525906402</v>
      </c>
      <c r="S6">
        <v>0.99441511354239565</v>
      </c>
      <c r="T6">
        <v>0.99441511354239565</v>
      </c>
      <c r="U6">
        <v>1.1816669117329655</v>
      </c>
      <c r="V6" t="s">
        <v>160</v>
      </c>
    </row>
    <row r="7" spans="1:22" x14ac:dyDescent="0.25">
      <c r="A7" t="s">
        <v>217</v>
      </c>
      <c r="B7" t="s">
        <v>172</v>
      </c>
      <c r="C7" t="s">
        <v>68</v>
      </c>
      <c r="D7">
        <v>14.129216521561023</v>
      </c>
      <c r="E7">
        <v>22.799999999999997</v>
      </c>
      <c r="F7">
        <v>10</v>
      </c>
      <c r="G7">
        <v>22.799999999999997</v>
      </c>
      <c r="H7">
        <v>12.620833333333332</v>
      </c>
      <c r="I7" t="s">
        <v>175</v>
      </c>
      <c r="K7" s="25">
        <v>45572</v>
      </c>
      <c r="L7">
        <v>45572</v>
      </c>
      <c r="M7">
        <v>1.6136775853924707</v>
      </c>
      <c r="N7">
        <v>1.6136775853924707</v>
      </c>
      <c r="O7">
        <v>0.89324367802518168</v>
      </c>
      <c r="P7">
        <v>0.61970247901583442</v>
      </c>
      <c r="Q7">
        <v>0.61970247901583442</v>
      </c>
      <c r="R7">
        <v>0.55354532163742687</v>
      </c>
      <c r="S7">
        <v>1.8065368108286564</v>
      </c>
      <c r="T7">
        <v>1.8065368108286564</v>
      </c>
      <c r="U7">
        <v>1.1195153401038778</v>
      </c>
      <c r="V7" t="s">
        <v>160</v>
      </c>
    </row>
    <row r="8" spans="1:22" x14ac:dyDescent="0.25">
      <c r="A8" t="s">
        <v>170</v>
      </c>
      <c r="B8" t="s">
        <v>172</v>
      </c>
      <c r="C8" t="s">
        <v>69</v>
      </c>
      <c r="D8">
        <v>5.3662728249194425</v>
      </c>
      <c r="E8">
        <v>7.6</v>
      </c>
      <c r="F8">
        <v>10</v>
      </c>
      <c r="G8">
        <v>7.6</v>
      </c>
      <c r="H8">
        <v>5.8218487394957998</v>
      </c>
      <c r="I8" t="s">
        <v>176</v>
      </c>
      <c r="J8">
        <v>1</v>
      </c>
      <c r="K8" s="25">
        <v>45573</v>
      </c>
      <c r="L8">
        <v>45573</v>
      </c>
      <c r="M8">
        <v>1.4162530024019213</v>
      </c>
      <c r="N8">
        <v>1.4162530024019213</v>
      </c>
      <c r="O8">
        <v>1.0848961522158904</v>
      </c>
      <c r="P8">
        <v>0.70608852959466351</v>
      </c>
      <c r="Q8">
        <v>0.70608852959466351</v>
      </c>
      <c r="R8">
        <v>0.76603272888102636</v>
      </c>
      <c r="S8">
        <v>1.3054272517321013</v>
      </c>
      <c r="T8">
        <v>1.3054272517321013</v>
      </c>
      <c r="U8">
        <v>0.92174720866832205</v>
      </c>
      <c r="V8" t="s">
        <v>160</v>
      </c>
    </row>
    <row r="9" spans="1:22" x14ac:dyDescent="0.25">
      <c r="A9" t="s">
        <v>170</v>
      </c>
      <c r="B9" t="s">
        <v>172</v>
      </c>
      <c r="C9" t="s">
        <v>70</v>
      </c>
      <c r="D9">
        <v>11.626924453992125</v>
      </c>
      <c r="E9">
        <v>14.25</v>
      </c>
      <c r="F9">
        <v>10</v>
      </c>
      <c r="G9">
        <v>14.25</v>
      </c>
      <c r="H9">
        <v>10.443813387423935</v>
      </c>
      <c r="I9" t="s">
        <v>178</v>
      </c>
      <c r="J9">
        <v>1</v>
      </c>
      <c r="K9" s="25">
        <v>45573</v>
      </c>
      <c r="L9">
        <v>45573</v>
      </c>
      <c r="M9">
        <v>1.2256035597708934</v>
      </c>
      <c r="N9">
        <v>1.2256035597708934</v>
      </c>
      <c r="O9">
        <v>0.89824385019015363</v>
      </c>
      <c r="P9">
        <v>0.81592452308716668</v>
      </c>
      <c r="Q9">
        <v>0.81592452308716668</v>
      </c>
      <c r="R9">
        <v>0.73289918508238139</v>
      </c>
      <c r="S9">
        <v>1.3644441423244251</v>
      </c>
      <c r="T9">
        <v>1.3644441423244251</v>
      </c>
      <c r="U9">
        <v>1.1132834361051347</v>
      </c>
      <c r="V9" t="s">
        <v>160</v>
      </c>
    </row>
    <row r="10" spans="1:22" x14ac:dyDescent="0.25">
      <c r="A10" t="s">
        <v>170</v>
      </c>
      <c r="B10" t="s">
        <v>172</v>
      </c>
      <c r="C10" t="s">
        <v>68</v>
      </c>
      <c r="D10">
        <v>14.310060866451844</v>
      </c>
      <c r="E10">
        <v>19.95</v>
      </c>
      <c r="F10">
        <v>10</v>
      </c>
      <c r="G10">
        <v>19.95</v>
      </c>
      <c r="H10">
        <v>12.278380443086323</v>
      </c>
      <c r="I10" t="s">
        <v>177</v>
      </c>
      <c r="J10">
        <v>1</v>
      </c>
      <c r="K10" s="25">
        <v>45573</v>
      </c>
      <c r="L10">
        <v>45573</v>
      </c>
      <c r="M10">
        <v>1.3941240492393916</v>
      </c>
      <c r="N10">
        <v>1.3941240492393916</v>
      </c>
      <c r="O10">
        <v>0.85802433390562705</v>
      </c>
      <c r="P10">
        <v>0.71729628403267387</v>
      </c>
      <c r="Q10">
        <v>0.71729628403267387</v>
      </c>
      <c r="R10">
        <v>0.61545766632011645</v>
      </c>
      <c r="S10">
        <v>1.6248071227694683</v>
      </c>
      <c r="T10">
        <v>1.6248071227694683</v>
      </c>
      <c r="U10">
        <v>1.1654681114323602</v>
      </c>
      <c r="V10" t="s">
        <v>160</v>
      </c>
    </row>
    <row r="11" spans="1:22" x14ac:dyDescent="0.25">
      <c r="A11" t="s">
        <v>217</v>
      </c>
      <c r="B11" t="s">
        <v>172</v>
      </c>
      <c r="C11" t="s">
        <v>69</v>
      </c>
      <c r="D11">
        <v>3.5111676249447159</v>
      </c>
      <c r="E11">
        <v>7.6</v>
      </c>
      <c r="F11">
        <v>10</v>
      </c>
      <c r="G11">
        <v>7.6</v>
      </c>
      <c r="H11">
        <v>6.8163992869875214</v>
      </c>
      <c r="I11" t="s">
        <v>176</v>
      </c>
      <c r="K11" s="25">
        <v>45573</v>
      </c>
      <c r="L11">
        <v>45573</v>
      </c>
      <c r="M11">
        <v>2.1645221225003928</v>
      </c>
      <c r="N11">
        <v>2.1645221225003928</v>
      </c>
      <c r="O11">
        <v>1.9413482963789992</v>
      </c>
      <c r="P11">
        <v>0.46199574012430472</v>
      </c>
      <c r="Q11">
        <v>0.46199574012430472</v>
      </c>
      <c r="R11">
        <v>0.89689464302467392</v>
      </c>
      <c r="S11">
        <v>1.114958158995816</v>
      </c>
      <c r="T11">
        <v>1.114958158995816</v>
      </c>
      <c r="U11">
        <v>0.51510591987290422</v>
      </c>
      <c r="V11" t="s">
        <v>160</v>
      </c>
    </row>
    <row r="12" spans="1:22" x14ac:dyDescent="0.25">
      <c r="A12" t="s">
        <v>217</v>
      </c>
      <c r="B12" t="s">
        <v>172</v>
      </c>
      <c r="C12" t="s">
        <v>70</v>
      </c>
      <c r="D12">
        <v>12.417771069086861</v>
      </c>
      <c r="E12">
        <v>8.5499999999999989</v>
      </c>
      <c r="F12">
        <v>10</v>
      </c>
      <c r="G12">
        <v>8.5499999999999989</v>
      </c>
      <c r="H12">
        <v>10.722593582887695</v>
      </c>
      <c r="I12" t="s">
        <v>178</v>
      </c>
      <c r="K12" s="25">
        <v>45573</v>
      </c>
      <c r="L12">
        <v>45573</v>
      </c>
      <c r="M12">
        <v>0.68852936267158305</v>
      </c>
      <c r="N12">
        <v>0.68852936267158305</v>
      </c>
      <c r="O12">
        <v>0.86348778079673361</v>
      </c>
      <c r="P12">
        <v>1.4523708852733173</v>
      </c>
      <c r="Q12">
        <v>1.4523708852733173</v>
      </c>
      <c r="R12">
        <v>1.254104512618444</v>
      </c>
      <c r="S12">
        <v>0.79738170936974029</v>
      </c>
      <c r="T12">
        <v>0.79738170936974029</v>
      </c>
      <c r="U12">
        <v>1.1580939791380807</v>
      </c>
      <c r="V12" t="s">
        <v>160</v>
      </c>
    </row>
    <row r="13" spans="1:22" x14ac:dyDescent="0.25">
      <c r="A13" t="s">
        <v>217</v>
      </c>
      <c r="B13" t="s">
        <v>172</v>
      </c>
      <c r="C13" t="s">
        <v>68</v>
      </c>
      <c r="D13">
        <v>14.129216521561023</v>
      </c>
      <c r="E13">
        <v>23.75</v>
      </c>
      <c r="F13">
        <v>10</v>
      </c>
      <c r="G13">
        <v>23.75</v>
      </c>
      <c r="H13">
        <v>12.040441176470583</v>
      </c>
      <c r="I13" t="s">
        <v>177</v>
      </c>
      <c r="K13" s="25">
        <v>45573</v>
      </c>
      <c r="L13">
        <v>45573</v>
      </c>
      <c r="M13">
        <v>1.6809141514504906</v>
      </c>
      <c r="N13">
        <v>1.6809141514504906</v>
      </c>
      <c r="O13">
        <v>0.85216623003101466</v>
      </c>
      <c r="P13">
        <v>0.59491437985520101</v>
      </c>
      <c r="Q13">
        <v>0.59491437985520101</v>
      </c>
      <c r="R13">
        <v>0.50696594427244557</v>
      </c>
      <c r="S13">
        <v>1.9725190839694664</v>
      </c>
      <c r="T13">
        <v>1.9725190839694664</v>
      </c>
      <c r="U13">
        <v>1.1734799675922443</v>
      </c>
      <c r="V13" t="s">
        <v>160</v>
      </c>
    </row>
    <row r="14" spans="1:22" x14ac:dyDescent="0.25">
      <c r="A14" t="s">
        <v>170</v>
      </c>
      <c r="B14" t="s">
        <v>172</v>
      </c>
      <c r="C14" t="s">
        <v>70</v>
      </c>
      <c r="D14">
        <v>11.626924453992125</v>
      </c>
      <c r="E14">
        <v>16.149999999999999</v>
      </c>
      <c r="F14">
        <v>10</v>
      </c>
      <c r="G14">
        <v>16.149999999999999</v>
      </c>
      <c r="H14">
        <v>11.483222254419006</v>
      </c>
      <c r="I14" t="s">
        <v>179</v>
      </c>
      <c r="J14">
        <v>1</v>
      </c>
      <c r="K14" s="25">
        <v>45574</v>
      </c>
      <c r="L14">
        <v>45574</v>
      </c>
      <c r="M14">
        <v>1.3890173677403459</v>
      </c>
      <c r="N14">
        <v>1.3890173677403459</v>
      </c>
      <c r="O14">
        <v>0.98764056650219501</v>
      </c>
      <c r="P14">
        <v>0.71993340272397066</v>
      </c>
      <c r="Q14">
        <v>0.71993340272397066</v>
      </c>
      <c r="R14">
        <v>0.71103543371015521</v>
      </c>
      <c r="S14">
        <v>1.406399670944722</v>
      </c>
      <c r="T14">
        <v>1.406399670944722</v>
      </c>
      <c r="U14">
        <v>1.0125141006931062</v>
      </c>
      <c r="V14" t="s">
        <v>160</v>
      </c>
    </row>
    <row r="15" spans="1:22" x14ac:dyDescent="0.25">
      <c r="A15" t="s">
        <v>170</v>
      </c>
      <c r="B15" t="s">
        <v>172</v>
      </c>
      <c r="C15" t="s">
        <v>68</v>
      </c>
      <c r="D15">
        <v>14.310060866451844</v>
      </c>
      <c r="E15">
        <v>16.149999999999999</v>
      </c>
      <c r="F15">
        <v>10</v>
      </c>
      <c r="G15">
        <v>16.149999999999999</v>
      </c>
      <c r="H15">
        <v>12.4558696205755</v>
      </c>
      <c r="I15" t="s">
        <v>180</v>
      </c>
      <c r="J15">
        <v>1</v>
      </c>
      <c r="K15" s="25">
        <v>45574</v>
      </c>
      <c r="L15">
        <v>45574</v>
      </c>
      <c r="M15">
        <v>1.1285766112890312</v>
      </c>
      <c r="N15">
        <v>1.1285766112890312</v>
      </c>
      <c r="O15">
        <v>0.8704274382072501</v>
      </c>
      <c r="P15">
        <v>0.88607188027565598</v>
      </c>
      <c r="Q15">
        <v>0.88607188027565598</v>
      </c>
      <c r="R15">
        <v>0.77126127681582046</v>
      </c>
      <c r="S15">
        <v>1.2965774764792231</v>
      </c>
      <c r="T15">
        <v>1.2965774764792231</v>
      </c>
      <c r="U15">
        <v>1.1488608425070104</v>
      </c>
      <c r="V15" t="s">
        <v>160</v>
      </c>
    </row>
    <row r="16" spans="1:22" x14ac:dyDescent="0.25">
      <c r="A16" t="s">
        <v>170</v>
      </c>
      <c r="B16" t="s">
        <v>172</v>
      </c>
      <c r="C16" t="s">
        <v>69</v>
      </c>
      <c r="D16">
        <v>5.3662728249194425</v>
      </c>
      <c r="E16">
        <v>6.6499999999999995</v>
      </c>
      <c r="F16">
        <v>10</v>
      </c>
      <c r="G16">
        <v>6.6499999999999995</v>
      </c>
      <c r="H16">
        <v>5.8218487394957998</v>
      </c>
      <c r="I16" t="s">
        <v>181</v>
      </c>
      <c r="J16">
        <v>1</v>
      </c>
      <c r="K16" s="25">
        <v>45574</v>
      </c>
      <c r="L16">
        <v>45574</v>
      </c>
      <c r="M16">
        <v>1.2392213771016811</v>
      </c>
      <c r="N16">
        <v>1.2392213771016811</v>
      </c>
      <c r="O16">
        <v>1.0848961522158904</v>
      </c>
      <c r="P16">
        <v>0.80695831953675834</v>
      </c>
      <c r="Q16">
        <v>0.80695831953675834</v>
      </c>
      <c r="R16">
        <v>0.87546597586403008</v>
      </c>
      <c r="S16">
        <v>1.1422488452655886</v>
      </c>
      <c r="T16">
        <v>1.1422488452655886</v>
      </c>
      <c r="U16">
        <v>0.92174720866832205</v>
      </c>
      <c r="V16" t="s">
        <v>160</v>
      </c>
    </row>
    <row r="17" spans="1:22" x14ac:dyDescent="0.25">
      <c r="A17" t="s">
        <v>217</v>
      </c>
      <c r="B17" t="s">
        <v>172</v>
      </c>
      <c r="C17" t="s">
        <v>70</v>
      </c>
      <c r="D17">
        <v>12.417771069086861</v>
      </c>
      <c r="E17">
        <v>11.4</v>
      </c>
      <c r="F17">
        <v>10</v>
      </c>
      <c r="G17">
        <v>11.4</v>
      </c>
      <c r="H17">
        <v>10.56550802139037</v>
      </c>
      <c r="I17" t="s">
        <v>179</v>
      </c>
      <c r="K17" s="25">
        <v>45574</v>
      </c>
      <c r="L17">
        <v>45574</v>
      </c>
      <c r="M17">
        <v>0.91803915022877747</v>
      </c>
      <c r="N17">
        <v>0.91803915022877747</v>
      </c>
      <c r="O17">
        <v>0.85083771979759193</v>
      </c>
      <c r="P17">
        <v>1.089278163954988</v>
      </c>
      <c r="Q17">
        <v>1.089278163954988</v>
      </c>
      <c r="R17">
        <v>0.92679894924476935</v>
      </c>
      <c r="S17">
        <v>1.0789826648108316</v>
      </c>
      <c r="T17">
        <v>1.0789826648108316</v>
      </c>
      <c r="U17">
        <v>1.1753122560644029</v>
      </c>
      <c r="V17" t="s">
        <v>160</v>
      </c>
    </row>
    <row r="18" spans="1:22" x14ac:dyDescent="0.25">
      <c r="A18" t="s">
        <v>217</v>
      </c>
      <c r="B18" t="s">
        <v>172</v>
      </c>
      <c r="C18" t="s">
        <v>68</v>
      </c>
      <c r="D18">
        <v>14.129216521561023</v>
      </c>
      <c r="E18">
        <v>22.799999999999997</v>
      </c>
      <c r="F18">
        <v>10</v>
      </c>
      <c r="G18">
        <v>22.799999999999997</v>
      </c>
      <c r="H18">
        <v>12.177941176470586</v>
      </c>
      <c r="I18" t="s">
        <v>180</v>
      </c>
      <c r="K18" s="25">
        <v>45574</v>
      </c>
      <c r="L18">
        <v>45574</v>
      </c>
      <c r="M18">
        <v>1.6136775853924707</v>
      </c>
      <c r="N18">
        <v>1.6136775853924707</v>
      </c>
      <c r="O18">
        <v>0.86189783827625455</v>
      </c>
      <c r="P18">
        <v>0.61970247901583442</v>
      </c>
      <c r="Q18">
        <v>0.61970247901583442</v>
      </c>
      <c r="R18">
        <v>0.53412022703818363</v>
      </c>
      <c r="S18">
        <v>1.8722376524574327</v>
      </c>
      <c r="T18">
        <v>1.8722376524574327</v>
      </c>
      <c r="U18">
        <v>1.1602303145346573</v>
      </c>
      <c r="V18" t="s">
        <v>160</v>
      </c>
    </row>
    <row r="19" spans="1:22" x14ac:dyDescent="0.25">
      <c r="A19" t="s">
        <v>217</v>
      </c>
      <c r="B19" t="s">
        <v>172</v>
      </c>
      <c r="C19" t="s">
        <v>69</v>
      </c>
      <c r="D19">
        <v>3.5111676249447159</v>
      </c>
      <c r="E19">
        <v>5.6999999999999993</v>
      </c>
      <c r="F19">
        <v>10</v>
      </c>
      <c r="G19">
        <v>5.6999999999999993</v>
      </c>
      <c r="H19">
        <v>7.7290552584670227</v>
      </c>
      <c r="I19" t="s">
        <v>181</v>
      </c>
      <c r="K19" s="25">
        <v>45574</v>
      </c>
      <c r="L19">
        <v>45574</v>
      </c>
      <c r="M19">
        <v>1.6233915918752946</v>
      </c>
      <c r="N19">
        <v>1.6233915918752946</v>
      </c>
      <c r="O19">
        <v>2.2012777753920871</v>
      </c>
      <c r="P19">
        <v>0.61599432016573974</v>
      </c>
      <c r="Q19">
        <v>0.61599432016573974</v>
      </c>
      <c r="R19">
        <v>1.3559746067486007</v>
      </c>
      <c r="S19">
        <v>0.73747693726937269</v>
      </c>
      <c r="T19">
        <v>0.73747693726937269</v>
      </c>
      <c r="U19">
        <v>0.45428160461115907</v>
      </c>
      <c r="V19" t="s">
        <v>160</v>
      </c>
    </row>
    <row r="20" spans="1:22" x14ac:dyDescent="0.25">
      <c r="A20" t="s">
        <v>170</v>
      </c>
      <c r="B20" t="s">
        <v>172</v>
      </c>
      <c r="C20" t="s">
        <v>69</v>
      </c>
      <c r="D20">
        <v>5.3662728249194425</v>
      </c>
      <c r="E20">
        <v>5.6999999999999993</v>
      </c>
      <c r="F20">
        <v>10</v>
      </c>
      <c r="G20">
        <v>5.6999999999999993</v>
      </c>
      <c r="H20">
        <v>5.7669467787114854</v>
      </c>
      <c r="I20" t="s">
        <v>183</v>
      </c>
      <c r="J20">
        <v>1</v>
      </c>
      <c r="K20" s="25">
        <v>45575</v>
      </c>
      <c r="L20">
        <v>45575</v>
      </c>
      <c r="M20">
        <v>1.0621897518014409</v>
      </c>
      <c r="N20">
        <v>1.0621897518014409</v>
      </c>
      <c r="O20">
        <v>1.0746652223739777</v>
      </c>
      <c r="P20">
        <v>0.94145137279288471</v>
      </c>
      <c r="Q20">
        <v>0.94145137279288471</v>
      </c>
      <c r="R20">
        <v>1.0117450488967519</v>
      </c>
      <c r="S20">
        <v>0.98839129590052432</v>
      </c>
      <c r="T20">
        <v>0.98839129590052432</v>
      </c>
      <c r="U20">
        <v>0.93052234238208698</v>
      </c>
      <c r="V20" t="s">
        <v>160</v>
      </c>
    </row>
    <row r="21" spans="1:22" x14ac:dyDescent="0.25">
      <c r="A21" t="s">
        <v>170</v>
      </c>
      <c r="B21" t="s">
        <v>172</v>
      </c>
      <c r="C21" t="s">
        <v>70</v>
      </c>
      <c r="D21">
        <v>11.626924453992126</v>
      </c>
      <c r="E21">
        <v>14.25</v>
      </c>
      <c r="F21">
        <v>10</v>
      </c>
      <c r="G21">
        <v>14.25</v>
      </c>
      <c r="H21">
        <v>10.094388100067611</v>
      </c>
      <c r="I21" t="s">
        <v>182</v>
      </c>
      <c r="J21">
        <v>1</v>
      </c>
      <c r="K21" s="25">
        <v>45575</v>
      </c>
      <c r="L21">
        <v>45575</v>
      </c>
      <c r="M21">
        <v>1.2256035597708932</v>
      </c>
      <c r="N21">
        <v>1.2256035597708932</v>
      </c>
      <c r="O21">
        <v>0.86819073608082864</v>
      </c>
      <c r="P21">
        <v>0.81592452308716679</v>
      </c>
      <c r="Q21">
        <v>0.81592452308716679</v>
      </c>
      <c r="R21">
        <v>0.70837811228544645</v>
      </c>
      <c r="S21">
        <v>1.4116754635087345</v>
      </c>
      <c r="T21">
        <v>1.4116754635087345</v>
      </c>
      <c r="U21">
        <v>1.1518206293172193</v>
      </c>
      <c r="V21" t="s">
        <v>160</v>
      </c>
    </row>
    <row r="22" spans="1:22" x14ac:dyDescent="0.25">
      <c r="A22" t="s">
        <v>170</v>
      </c>
      <c r="B22" t="s">
        <v>172</v>
      </c>
      <c r="C22" t="s">
        <v>68</v>
      </c>
      <c r="D22">
        <v>14.310060866451844</v>
      </c>
      <c r="E22">
        <v>18.05</v>
      </c>
      <c r="F22">
        <v>10</v>
      </c>
      <c r="G22">
        <v>18.05</v>
      </c>
      <c r="H22">
        <v>10.823834988540863</v>
      </c>
      <c r="I22" t="s">
        <v>184</v>
      </c>
      <c r="J22">
        <v>1</v>
      </c>
      <c r="K22" s="25">
        <v>45575</v>
      </c>
      <c r="L22">
        <v>45575</v>
      </c>
      <c r="M22">
        <v>1.2613503302642115</v>
      </c>
      <c r="N22">
        <v>1.2613503302642115</v>
      </c>
      <c r="O22">
        <v>0.75637938158012985</v>
      </c>
      <c r="P22">
        <v>0.79280115603611323</v>
      </c>
      <c r="Q22">
        <v>0.79280115603611323</v>
      </c>
      <c r="R22">
        <v>0.59965844811860736</v>
      </c>
      <c r="S22">
        <v>1.6676159622822633</v>
      </c>
      <c r="T22">
        <v>1.6676159622822633</v>
      </c>
      <c r="U22">
        <v>1.3220878627216537</v>
      </c>
      <c r="V22" t="s">
        <v>160</v>
      </c>
    </row>
    <row r="23" spans="1:22" x14ac:dyDescent="0.25">
      <c r="A23" t="s">
        <v>217</v>
      </c>
      <c r="B23" t="s">
        <v>172</v>
      </c>
      <c r="C23" t="s">
        <v>69</v>
      </c>
      <c r="D23">
        <v>3.5111676249447159</v>
      </c>
      <c r="E23">
        <v>6.6499999999999995</v>
      </c>
      <c r="F23">
        <v>10</v>
      </c>
      <c r="G23">
        <v>6.6499999999999995</v>
      </c>
      <c r="H23">
        <v>5.8181818181818183</v>
      </c>
      <c r="I23" t="s">
        <v>183</v>
      </c>
      <c r="K23" s="25">
        <v>45575</v>
      </c>
      <c r="L23">
        <v>45575</v>
      </c>
      <c r="M23">
        <v>1.8939568571878436</v>
      </c>
      <c r="N23">
        <v>1.8939568571878436</v>
      </c>
      <c r="O23">
        <v>1.6570504287084349</v>
      </c>
      <c r="P23">
        <v>0.52799513157063405</v>
      </c>
      <c r="Q23">
        <v>0.52799513157063405</v>
      </c>
      <c r="R23">
        <v>0.87491455912508553</v>
      </c>
      <c r="S23">
        <v>1.1429687499999999</v>
      </c>
      <c r="T23">
        <v>1.1429687499999999</v>
      </c>
      <c r="U23">
        <v>0.60348193553737306</v>
      </c>
      <c r="V23" t="s">
        <v>160</v>
      </c>
    </row>
    <row r="24" spans="1:22" x14ac:dyDescent="0.25">
      <c r="A24" t="s">
        <v>217</v>
      </c>
      <c r="B24" t="s">
        <v>172</v>
      </c>
      <c r="C24" t="s">
        <v>70</v>
      </c>
      <c r="D24">
        <v>12.417771069086861</v>
      </c>
      <c r="E24">
        <v>14.25</v>
      </c>
      <c r="F24">
        <v>10</v>
      </c>
      <c r="G24">
        <v>14.25</v>
      </c>
      <c r="H24">
        <v>10.351604278074864</v>
      </c>
      <c r="I24" t="s">
        <v>182</v>
      </c>
      <c r="K24" s="25">
        <v>45575</v>
      </c>
      <c r="L24">
        <v>45575</v>
      </c>
      <c r="M24">
        <v>1.147548937785972</v>
      </c>
      <c r="N24">
        <v>1.147548937785972</v>
      </c>
      <c r="O24">
        <v>0.83361210482003745</v>
      </c>
      <c r="P24">
        <v>0.87142253116399027</v>
      </c>
      <c r="Q24">
        <v>0.87142253116399027</v>
      </c>
      <c r="R24">
        <v>0.72642837039121855</v>
      </c>
      <c r="S24">
        <v>1.3765982177450602</v>
      </c>
      <c r="T24">
        <v>1.3765982177450602</v>
      </c>
      <c r="U24">
        <v>1.1995987033032383</v>
      </c>
      <c r="V24" t="s">
        <v>160</v>
      </c>
    </row>
    <row r="25" spans="1:22" x14ac:dyDescent="0.25">
      <c r="A25" t="s">
        <v>217</v>
      </c>
      <c r="B25" t="s">
        <v>172</v>
      </c>
      <c r="C25" t="s">
        <v>68</v>
      </c>
      <c r="D25">
        <v>14.12921652156102</v>
      </c>
      <c r="E25">
        <v>18.05</v>
      </c>
      <c r="F25">
        <v>10</v>
      </c>
      <c r="G25">
        <v>18.05</v>
      </c>
      <c r="H25">
        <v>13.875980392156862</v>
      </c>
      <c r="I25" t="s">
        <v>184</v>
      </c>
      <c r="K25" s="25">
        <v>45575</v>
      </c>
      <c r="L25">
        <v>45575</v>
      </c>
      <c r="M25">
        <v>1.2774947551023732</v>
      </c>
      <c r="N25">
        <v>1.2774947551023732</v>
      </c>
      <c r="O25">
        <v>0.98207712869162123</v>
      </c>
      <c r="P25">
        <v>0.78278207875684314</v>
      </c>
      <c r="Q25">
        <v>0.78278207875684314</v>
      </c>
      <c r="R25">
        <v>0.76875237629677906</v>
      </c>
      <c r="S25">
        <v>1.3008089871763169</v>
      </c>
      <c r="T25">
        <v>1.3008089871763169</v>
      </c>
      <c r="U25">
        <v>1.0182499630474611</v>
      </c>
      <c r="V25" t="s">
        <v>160</v>
      </c>
    </row>
    <row r="26" spans="1:22" x14ac:dyDescent="0.25">
      <c r="A26" t="s">
        <v>170</v>
      </c>
      <c r="B26" t="s">
        <v>172</v>
      </c>
      <c r="C26" t="s">
        <v>68</v>
      </c>
      <c r="D26">
        <v>14.310060866451844</v>
      </c>
      <c r="E26">
        <v>19</v>
      </c>
      <c r="F26">
        <v>10</v>
      </c>
      <c r="G26">
        <v>19</v>
      </c>
      <c r="H26">
        <v>8.0003055767761602</v>
      </c>
      <c r="I26" t="s">
        <v>186</v>
      </c>
      <c r="J26">
        <v>1</v>
      </c>
      <c r="K26" s="25">
        <v>45576</v>
      </c>
      <c r="L26">
        <v>45576</v>
      </c>
      <c r="M26">
        <v>1.3277371897518015</v>
      </c>
      <c r="N26">
        <v>1.3277371897518015</v>
      </c>
      <c r="O26">
        <v>0.55906859177181289</v>
      </c>
      <c r="P26">
        <v>0.75316109823430755</v>
      </c>
      <c r="Q26">
        <v>0.75316109823430755</v>
      </c>
      <c r="R26">
        <v>0.42106871456716632</v>
      </c>
      <c r="S26">
        <v>2.3749092853596134</v>
      </c>
      <c r="T26">
        <v>2.3749092853596134</v>
      </c>
      <c r="U26">
        <v>1.788689285568301</v>
      </c>
      <c r="V26" t="s">
        <v>160</v>
      </c>
    </row>
    <row r="27" spans="1:22" x14ac:dyDescent="0.25">
      <c r="A27" t="s">
        <v>170</v>
      </c>
      <c r="B27" t="s">
        <v>172</v>
      </c>
      <c r="C27" t="s">
        <v>69</v>
      </c>
      <c r="D27">
        <v>5.3662728249194425</v>
      </c>
      <c r="E27">
        <v>6.6499999999999995</v>
      </c>
      <c r="F27">
        <v>10</v>
      </c>
      <c r="G27">
        <v>6.6499999999999995</v>
      </c>
      <c r="H27">
        <v>5.8393599864188106</v>
      </c>
      <c r="I27" t="s">
        <v>185</v>
      </c>
      <c r="J27">
        <v>1</v>
      </c>
      <c r="K27" s="25">
        <v>45576</v>
      </c>
      <c r="L27">
        <v>45576</v>
      </c>
      <c r="M27">
        <v>1.2392213771016811</v>
      </c>
      <c r="N27">
        <v>1.2392213771016811</v>
      </c>
      <c r="O27">
        <v>1.0881593569567478</v>
      </c>
      <c r="P27">
        <v>0.80695831953675834</v>
      </c>
      <c r="Q27">
        <v>0.80695831953675834</v>
      </c>
      <c r="R27">
        <v>0.8780992460780167</v>
      </c>
      <c r="S27">
        <v>1.1388234353536306</v>
      </c>
      <c r="T27">
        <v>1.1388234353536306</v>
      </c>
      <c r="U27">
        <v>0.91898304564204392</v>
      </c>
      <c r="V27" t="s">
        <v>160</v>
      </c>
    </row>
    <row r="28" spans="1:22" x14ac:dyDescent="0.25">
      <c r="A28" t="s">
        <v>170</v>
      </c>
      <c r="B28" t="s">
        <v>172</v>
      </c>
      <c r="C28" t="s">
        <v>70</v>
      </c>
      <c r="D28">
        <v>11.626924453992125</v>
      </c>
      <c r="E28">
        <v>12.35</v>
      </c>
      <c r="F28">
        <v>10</v>
      </c>
      <c r="G28">
        <v>12.35</v>
      </c>
      <c r="H28">
        <v>9.6140922408670875</v>
      </c>
      <c r="I28" t="s">
        <v>187</v>
      </c>
      <c r="J28">
        <v>1</v>
      </c>
      <c r="K28" s="25">
        <v>45576</v>
      </c>
      <c r="L28">
        <v>45576</v>
      </c>
      <c r="M28">
        <v>1.0621897518014409</v>
      </c>
      <c r="N28">
        <v>1.0621897518014409</v>
      </c>
      <c r="O28">
        <v>0.82688180171034587</v>
      </c>
      <c r="P28">
        <v>0.9414513727928846</v>
      </c>
      <c r="Q28">
        <v>0.9414513727928846</v>
      </c>
      <c r="R28">
        <v>0.77846900735765889</v>
      </c>
      <c r="S28">
        <v>1.2845726554924506</v>
      </c>
      <c r="T28">
        <v>1.2845726554924506</v>
      </c>
      <c r="U28">
        <v>1.2093626899655689</v>
      </c>
      <c r="V28" t="s">
        <v>160</v>
      </c>
    </row>
    <row r="29" spans="1:22" x14ac:dyDescent="0.25">
      <c r="A29" t="s">
        <v>217</v>
      </c>
      <c r="B29" t="s">
        <v>172</v>
      </c>
      <c r="C29" t="s">
        <v>68</v>
      </c>
      <c r="D29">
        <v>14.129216521561023</v>
      </c>
      <c r="E29">
        <v>24.7</v>
      </c>
      <c r="F29">
        <v>10</v>
      </c>
      <c r="G29">
        <v>24.7</v>
      </c>
      <c r="H29">
        <v>12.009068627450976</v>
      </c>
      <c r="I29" t="s">
        <v>186</v>
      </c>
      <c r="K29" s="25">
        <v>45576</v>
      </c>
      <c r="L29">
        <v>45576</v>
      </c>
      <c r="M29">
        <v>1.7481507175085103</v>
      </c>
      <c r="N29">
        <v>1.7481507175085103</v>
      </c>
      <c r="O29">
        <v>0.84994582743673541</v>
      </c>
      <c r="P29">
        <v>0.57203305755307787</v>
      </c>
      <c r="Q29">
        <v>0.57203305755307787</v>
      </c>
      <c r="R29">
        <v>0.48619711042311642</v>
      </c>
      <c r="S29">
        <v>2.0567789864685602</v>
      </c>
      <c r="T29">
        <v>2.0567789864685602</v>
      </c>
      <c r="U29">
        <v>1.1765455723405309</v>
      </c>
      <c r="V29" t="s">
        <v>160</v>
      </c>
    </row>
    <row r="30" spans="1:22" x14ac:dyDescent="0.25">
      <c r="A30" t="s">
        <v>217</v>
      </c>
      <c r="B30" t="s">
        <v>172</v>
      </c>
      <c r="C30" t="s">
        <v>69</v>
      </c>
      <c r="D30">
        <v>3.5111676249447159</v>
      </c>
      <c r="E30">
        <v>7.6</v>
      </c>
      <c r="F30">
        <v>10</v>
      </c>
      <c r="G30">
        <v>7.6</v>
      </c>
      <c r="H30">
        <v>7.757575757575756</v>
      </c>
      <c r="I30" t="s">
        <v>185</v>
      </c>
      <c r="K30" s="25">
        <v>45576</v>
      </c>
      <c r="L30">
        <v>45576</v>
      </c>
      <c r="M30">
        <v>2.1645221225003928</v>
      </c>
      <c r="N30">
        <v>2.1645221225003928</v>
      </c>
      <c r="O30">
        <v>2.2094005716112459</v>
      </c>
      <c r="P30">
        <v>0.46199574012430472</v>
      </c>
      <c r="Q30">
        <v>0.46199574012430472</v>
      </c>
      <c r="R30">
        <v>1.0207336523125996</v>
      </c>
      <c r="S30">
        <v>0.97968750000000016</v>
      </c>
      <c r="T30">
        <v>0.97968750000000016</v>
      </c>
      <c r="U30">
        <v>0.45261145165302985</v>
      </c>
      <c r="V30" t="s">
        <v>160</v>
      </c>
    </row>
    <row r="31" spans="1:22" x14ac:dyDescent="0.25">
      <c r="A31" t="s">
        <v>217</v>
      </c>
      <c r="B31" t="s">
        <v>172</v>
      </c>
      <c r="C31" t="s">
        <v>70</v>
      </c>
      <c r="D31">
        <v>12.417771069086861</v>
      </c>
      <c r="E31">
        <v>9.5</v>
      </c>
      <c r="F31">
        <v>10</v>
      </c>
      <c r="G31">
        <v>9.5</v>
      </c>
      <c r="H31">
        <v>10.540775401069514</v>
      </c>
      <c r="I31" t="s">
        <v>187</v>
      </c>
      <c r="K31" s="25">
        <v>45576</v>
      </c>
      <c r="L31">
        <v>45576</v>
      </c>
      <c r="M31">
        <v>0.76503262519064796</v>
      </c>
      <c r="N31">
        <v>0.76503262519064796</v>
      </c>
      <c r="O31">
        <v>0.84884600806581212</v>
      </c>
      <c r="P31">
        <v>1.3071337967459853</v>
      </c>
      <c r="Q31">
        <v>1.3071337967459853</v>
      </c>
      <c r="R31">
        <v>1.1095553053757383</v>
      </c>
      <c r="S31">
        <v>0.90126196968736172</v>
      </c>
      <c r="T31">
        <v>0.90126196968736172</v>
      </c>
      <c r="U31">
        <v>1.1780699803002064</v>
      </c>
      <c r="V31" t="s">
        <v>160</v>
      </c>
    </row>
    <row r="32" spans="1:22" x14ac:dyDescent="0.25">
      <c r="A32" t="s">
        <v>170</v>
      </c>
      <c r="B32" t="s">
        <v>172</v>
      </c>
      <c r="C32" t="s">
        <v>68</v>
      </c>
      <c r="D32">
        <v>14.310060866451844</v>
      </c>
      <c r="E32">
        <v>19.95</v>
      </c>
      <c r="F32">
        <v>10</v>
      </c>
      <c r="G32">
        <v>19.95</v>
      </c>
      <c r="H32">
        <v>12.799132141378117</v>
      </c>
      <c r="I32" t="s">
        <v>189</v>
      </c>
      <c r="J32">
        <v>1</v>
      </c>
      <c r="K32" s="25">
        <v>45577</v>
      </c>
      <c r="L32">
        <v>45577</v>
      </c>
      <c r="M32">
        <v>1.3941240492393916</v>
      </c>
      <c r="N32">
        <v>1.3941240492393916</v>
      </c>
      <c r="O32">
        <v>0.89441493371870195</v>
      </c>
      <c r="P32">
        <v>0.71729628403267387</v>
      </c>
      <c r="Q32">
        <v>0.71729628403267387</v>
      </c>
      <c r="R32">
        <v>0.6415605083397552</v>
      </c>
      <c r="S32">
        <v>1.5586994320891456</v>
      </c>
      <c r="T32">
        <v>1.5586994320891456</v>
      </c>
      <c r="U32">
        <v>1.1180493105613831</v>
      </c>
      <c r="V32" t="s">
        <v>160</v>
      </c>
    </row>
    <row r="33" spans="1:22" x14ac:dyDescent="0.25">
      <c r="A33" t="s">
        <v>170</v>
      </c>
      <c r="B33" t="s">
        <v>172</v>
      </c>
      <c r="C33" t="s">
        <v>69</v>
      </c>
      <c r="D33">
        <v>5.3662728249194425</v>
      </c>
      <c r="E33">
        <v>7.6</v>
      </c>
      <c r="F33">
        <v>10</v>
      </c>
      <c r="G33">
        <v>7.6</v>
      </c>
      <c r="H33">
        <v>5.7943977591036422</v>
      </c>
      <c r="I33" t="s">
        <v>188</v>
      </c>
      <c r="J33">
        <v>1</v>
      </c>
      <c r="K33" s="25">
        <v>45577</v>
      </c>
      <c r="L33">
        <v>45577</v>
      </c>
      <c r="M33">
        <v>1.4162530024019213</v>
      </c>
      <c r="N33">
        <v>1.4162530024019213</v>
      </c>
      <c r="O33">
        <v>1.0797806872949338</v>
      </c>
      <c r="P33">
        <v>0.70608852959466351</v>
      </c>
      <c r="Q33">
        <v>0.70608852959466351</v>
      </c>
      <c r="R33">
        <v>0.76242075777679508</v>
      </c>
      <c r="S33">
        <v>1.3116117180701923</v>
      </c>
      <c r="T33">
        <v>1.3116117180701923</v>
      </c>
      <c r="U33">
        <v>0.9261139894113124</v>
      </c>
      <c r="V33" t="s">
        <v>160</v>
      </c>
    </row>
    <row r="34" spans="1:22" x14ac:dyDescent="0.25">
      <c r="A34" t="s">
        <v>170</v>
      </c>
      <c r="B34" t="s">
        <v>172</v>
      </c>
      <c r="C34" t="s">
        <v>70</v>
      </c>
      <c r="D34">
        <v>11.626924453992126</v>
      </c>
      <c r="E34">
        <v>18.05</v>
      </c>
      <c r="F34">
        <v>10</v>
      </c>
      <c r="G34">
        <v>18.05</v>
      </c>
      <c r="H34">
        <v>10.056408770404715</v>
      </c>
      <c r="I34" t="s">
        <v>190</v>
      </c>
      <c r="J34">
        <v>1</v>
      </c>
      <c r="K34" s="25">
        <v>45577</v>
      </c>
      <c r="L34">
        <v>45577</v>
      </c>
      <c r="M34">
        <v>1.5524311757097982</v>
      </c>
      <c r="N34">
        <v>1.5524311757097982</v>
      </c>
      <c r="O34">
        <v>0.86492423772064919</v>
      </c>
      <c r="P34">
        <v>0.64415093927934219</v>
      </c>
      <c r="Q34">
        <v>0.64415093927934219</v>
      </c>
      <c r="R34">
        <v>0.55714176013322525</v>
      </c>
      <c r="S34">
        <v>1.7948753289663251</v>
      </c>
      <c r="T34">
        <v>1.7948753289663251</v>
      </c>
      <c r="U34">
        <v>1.1561706290429765</v>
      </c>
      <c r="V34" t="s">
        <v>160</v>
      </c>
    </row>
    <row r="35" spans="1:22" x14ac:dyDescent="0.25">
      <c r="A35" t="s">
        <v>217</v>
      </c>
      <c r="B35" t="s">
        <v>172</v>
      </c>
      <c r="C35" t="s">
        <v>68</v>
      </c>
      <c r="D35">
        <v>14.12921652156102</v>
      </c>
      <c r="E35">
        <v>16.149999999999999</v>
      </c>
      <c r="F35">
        <v>10</v>
      </c>
      <c r="G35">
        <v>16.149999999999999</v>
      </c>
      <c r="H35">
        <v>13.875980392156862</v>
      </c>
      <c r="I35" t="s">
        <v>189</v>
      </c>
      <c r="K35" s="25">
        <v>45577</v>
      </c>
      <c r="L35">
        <v>45577</v>
      </c>
      <c r="M35">
        <v>1.1430216229863337</v>
      </c>
      <c r="N35">
        <v>1.1430216229863337</v>
      </c>
      <c r="O35">
        <v>0.98207712869162123</v>
      </c>
      <c r="P35">
        <v>0.87487408802235422</v>
      </c>
      <c r="Q35">
        <v>0.87487408802235422</v>
      </c>
      <c r="R35">
        <v>0.85919383233169433</v>
      </c>
      <c r="S35">
        <v>1.1638817253682834</v>
      </c>
      <c r="T35">
        <v>1.1638817253682834</v>
      </c>
      <c r="U35">
        <v>1.0182499630474611</v>
      </c>
      <c r="V35" t="s">
        <v>160</v>
      </c>
    </row>
    <row r="36" spans="1:22" x14ac:dyDescent="0.25">
      <c r="A36" t="s">
        <v>217</v>
      </c>
      <c r="B36" t="s">
        <v>172</v>
      </c>
      <c r="C36" t="s">
        <v>69</v>
      </c>
      <c r="D36">
        <v>3.5111676249447159</v>
      </c>
      <c r="E36">
        <v>6.6499999999999995</v>
      </c>
      <c r="F36">
        <v>10</v>
      </c>
      <c r="G36">
        <v>6.6499999999999995</v>
      </c>
      <c r="H36">
        <v>6.8449197860962556</v>
      </c>
      <c r="I36" t="s">
        <v>188</v>
      </c>
      <c r="K36" s="25">
        <v>45577</v>
      </c>
      <c r="L36">
        <v>45577</v>
      </c>
      <c r="M36">
        <v>1.8939568571878436</v>
      </c>
      <c r="N36">
        <v>1.8939568571878436</v>
      </c>
      <c r="O36">
        <v>1.9494710925981582</v>
      </c>
      <c r="P36">
        <v>0.52799513157063405</v>
      </c>
      <c r="Q36">
        <v>0.52799513157063405</v>
      </c>
      <c r="R36">
        <v>1.0293112460295122</v>
      </c>
      <c r="S36">
        <v>0.97152343750000003</v>
      </c>
      <c r="T36">
        <v>0.97152343750000003</v>
      </c>
      <c r="U36">
        <v>0.51295964520676718</v>
      </c>
      <c r="V36" t="s">
        <v>160</v>
      </c>
    </row>
    <row r="37" spans="1:22" x14ac:dyDescent="0.25">
      <c r="A37" t="s">
        <v>217</v>
      </c>
      <c r="B37" t="s">
        <v>172</v>
      </c>
      <c r="C37" t="s">
        <v>70</v>
      </c>
      <c r="D37">
        <v>12.417771069086861</v>
      </c>
      <c r="E37">
        <v>19</v>
      </c>
      <c r="F37">
        <v>10</v>
      </c>
      <c r="G37">
        <v>19</v>
      </c>
      <c r="H37">
        <v>10.993315508021384</v>
      </c>
      <c r="I37" t="s">
        <v>190</v>
      </c>
      <c r="K37" s="25">
        <v>45577</v>
      </c>
      <c r="L37">
        <v>45577</v>
      </c>
      <c r="M37">
        <v>1.5300652503812959</v>
      </c>
      <c r="N37">
        <v>1.5300652503812959</v>
      </c>
      <c r="O37">
        <v>0.88528894975270112</v>
      </c>
      <c r="P37">
        <v>0.65356689837299264</v>
      </c>
      <c r="Q37">
        <v>0.65356689837299264</v>
      </c>
      <c r="R37">
        <v>0.57859555305375709</v>
      </c>
      <c r="S37">
        <v>1.7283229964733076</v>
      </c>
      <c r="T37">
        <v>1.7283229964733076</v>
      </c>
      <c r="U37">
        <v>1.1295747001917764</v>
      </c>
      <c r="V37" t="s">
        <v>160</v>
      </c>
    </row>
    <row r="38" spans="1:22" x14ac:dyDescent="0.25">
      <c r="A38" t="s">
        <v>170</v>
      </c>
      <c r="B38" t="s">
        <v>172</v>
      </c>
      <c r="C38" t="s">
        <v>68</v>
      </c>
      <c r="D38">
        <v>14.310060866451844</v>
      </c>
      <c r="E38">
        <v>16.149999999999999</v>
      </c>
      <c r="F38">
        <v>10</v>
      </c>
      <c r="G38">
        <v>16.149999999999999</v>
      </c>
      <c r="H38">
        <v>13.390151025445141</v>
      </c>
      <c r="I38" t="s">
        <v>193</v>
      </c>
      <c r="J38">
        <v>1</v>
      </c>
      <c r="K38" s="25">
        <v>45578</v>
      </c>
      <c r="L38">
        <v>45578</v>
      </c>
      <c r="M38">
        <v>1.1285766112890312</v>
      </c>
      <c r="N38">
        <v>1.1285766112890312</v>
      </c>
      <c r="O38">
        <v>0.93571586804614393</v>
      </c>
      <c r="P38">
        <v>0.88607188027565598</v>
      </c>
      <c r="Q38">
        <v>0.88607188027565598</v>
      </c>
      <c r="R38">
        <v>0.82911151860341437</v>
      </c>
      <c r="S38">
        <v>1.2061103694282724</v>
      </c>
      <c r="T38">
        <v>1.2061103694282724</v>
      </c>
      <c r="U38">
        <v>1.0687004828592754</v>
      </c>
      <c r="V38" t="s">
        <v>160</v>
      </c>
    </row>
    <row r="39" spans="1:22" x14ac:dyDescent="0.25">
      <c r="A39" t="s">
        <v>170</v>
      </c>
      <c r="B39" t="s">
        <v>172</v>
      </c>
      <c r="C39" t="s">
        <v>69</v>
      </c>
      <c r="D39">
        <v>5.3662728249194425</v>
      </c>
      <c r="E39">
        <v>7.6</v>
      </c>
      <c r="F39">
        <v>10</v>
      </c>
      <c r="G39">
        <v>7.6</v>
      </c>
      <c r="H39">
        <v>4.8240896358543424</v>
      </c>
      <c r="I39" t="s">
        <v>192</v>
      </c>
      <c r="J39">
        <v>1</v>
      </c>
      <c r="K39" s="25">
        <v>45578</v>
      </c>
      <c r="L39">
        <v>45578</v>
      </c>
      <c r="M39">
        <v>1.4162530024019213</v>
      </c>
      <c r="N39">
        <v>1.4162530024019213</v>
      </c>
      <c r="O39">
        <v>0.89896466192561886</v>
      </c>
      <c r="P39">
        <v>0.70608852959466351</v>
      </c>
      <c r="Q39">
        <v>0.70608852959466351</v>
      </c>
      <c r="R39">
        <v>0.63474863629662404</v>
      </c>
      <c r="S39">
        <v>1.5754267797003829</v>
      </c>
      <c r="T39">
        <v>1.5754267797003829</v>
      </c>
      <c r="U39">
        <v>1.1123907783626994</v>
      </c>
      <c r="V39" t="s">
        <v>160</v>
      </c>
    </row>
    <row r="40" spans="1:22" x14ac:dyDescent="0.25">
      <c r="A40" t="s">
        <v>170</v>
      </c>
      <c r="B40" t="s">
        <v>172</v>
      </c>
      <c r="C40" t="s">
        <v>70</v>
      </c>
      <c r="D40">
        <v>11.626924453992126</v>
      </c>
      <c r="E40">
        <v>13.3</v>
      </c>
      <c r="F40">
        <v>10</v>
      </c>
      <c r="G40">
        <v>13.3</v>
      </c>
      <c r="H40">
        <v>7.5878905408317197</v>
      </c>
      <c r="I40" t="s">
        <v>191</v>
      </c>
      <c r="J40">
        <v>1</v>
      </c>
      <c r="K40" s="25">
        <v>45578</v>
      </c>
      <c r="L40">
        <v>45578</v>
      </c>
      <c r="M40">
        <v>1.1438966557861669</v>
      </c>
      <c r="N40">
        <v>1.1438966557861669</v>
      </c>
      <c r="O40">
        <v>0.6526137303856312</v>
      </c>
      <c r="P40">
        <v>0.87420484616482164</v>
      </c>
      <c r="Q40">
        <v>0.87420484616482164</v>
      </c>
      <c r="R40">
        <v>0.57051808577682106</v>
      </c>
      <c r="S40">
        <v>1.7527928122355554</v>
      </c>
      <c r="T40">
        <v>1.7527928122355554</v>
      </c>
      <c r="U40">
        <v>1.5322999707791887</v>
      </c>
      <c r="V40" t="s">
        <v>160</v>
      </c>
    </row>
    <row r="41" spans="1:22" x14ac:dyDescent="0.25">
      <c r="A41" t="s">
        <v>217</v>
      </c>
      <c r="B41" t="s">
        <v>172</v>
      </c>
      <c r="C41" t="s">
        <v>68</v>
      </c>
      <c r="D41">
        <v>14.12921652156102</v>
      </c>
      <c r="E41">
        <v>16.149999999999999</v>
      </c>
      <c r="F41">
        <v>10</v>
      </c>
      <c r="G41">
        <v>16.149999999999999</v>
      </c>
      <c r="H41">
        <v>13.844607843137254</v>
      </c>
      <c r="I41" t="s">
        <v>193</v>
      </c>
      <c r="K41" s="25">
        <v>45578</v>
      </c>
      <c r="L41">
        <v>45578</v>
      </c>
      <c r="M41">
        <v>1.1430216229863337</v>
      </c>
      <c r="N41">
        <v>1.1430216229863337</v>
      </c>
      <c r="O41">
        <v>0.97985672609734187</v>
      </c>
      <c r="P41">
        <v>0.87487408802235422</v>
      </c>
      <c r="Q41">
        <v>0.87487408802235422</v>
      </c>
      <c r="R41">
        <v>0.85725125963698179</v>
      </c>
      <c r="S41">
        <v>1.1665191374853945</v>
      </c>
      <c r="T41">
        <v>1.1665191374853945</v>
      </c>
      <c r="U41">
        <v>1.0205573665681578</v>
      </c>
      <c r="V41" t="s">
        <v>160</v>
      </c>
    </row>
    <row r="42" spans="1:22" x14ac:dyDescent="0.25">
      <c r="A42" t="s">
        <v>217</v>
      </c>
      <c r="B42" t="s">
        <v>172</v>
      </c>
      <c r="C42" t="s">
        <v>69</v>
      </c>
      <c r="D42">
        <v>3.5111676249447159</v>
      </c>
      <c r="E42">
        <v>5.6999999999999993</v>
      </c>
      <c r="F42">
        <v>10</v>
      </c>
      <c r="G42">
        <v>5.6999999999999993</v>
      </c>
      <c r="H42">
        <v>7.7290552584670227</v>
      </c>
      <c r="I42" t="s">
        <v>192</v>
      </c>
      <c r="K42" s="25">
        <v>45578</v>
      </c>
      <c r="L42">
        <v>45578</v>
      </c>
      <c r="M42">
        <v>1.6233915918752946</v>
      </c>
      <c r="N42">
        <v>1.6233915918752946</v>
      </c>
      <c r="O42">
        <v>2.2012777753920871</v>
      </c>
      <c r="P42">
        <v>0.61599432016573974</v>
      </c>
      <c r="Q42">
        <v>0.61599432016573974</v>
      </c>
      <c r="R42">
        <v>1.3559746067486007</v>
      </c>
      <c r="S42">
        <v>0.73747693726937269</v>
      </c>
      <c r="T42">
        <v>0.73747693726937269</v>
      </c>
      <c r="U42">
        <v>0.45428160461115907</v>
      </c>
      <c r="V42" t="s">
        <v>160</v>
      </c>
    </row>
    <row r="43" spans="1:22" x14ac:dyDescent="0.25">
      <c r="A43" t="s">
        <v>217</v>
      </c>
      <c r="B43" t="s">
        <v>172</v>
      </c>
      <c r="C43" t="s">
        <v>70</v>
      </c>
      <c r="D43">
        <v>12.417771069086861</v>
      </c>
      <c r="E43">
        <v>14.25</v>
      </c>
      <c r="F43">
        <v>10</v>
      </c>
      <c r="G43">
        <v>14.25</v>
      </c>
      <c r="H43">
        <v>10.56550802139037</v>
      </c>
      <c r="I43" t="s">
        <v>191</v>
      </c>
      <c r="K43" s="25">
        <v>45578</v>
      </c>
      <c r="L43">
        <v>45578</v>
      </c>
      <c r="M43">
        <v>1.147548937785972</v>
      </c>
      <c r="N43">
        <v>1.147548937785972</v>
      </c>
      <c r="O43">
        <v>0.85083771979759193</v>
      </c>
      <c r="P43">
        <v>0.87142253116399027</v>
      </c>
      <c r="Q43">
        <v>0.87142253116399027</v>
      </c>
      <c r="R43">
        <v>0.74143915939581539</v>
      </c>
      <c r="S43">
        <v>1.3487283310135398</v>
      </c>
      <c r="T43">
        <v>1.3487283310135398</v>
      </c>
      <c r="U43">
        <v>1.1753122560644029</v>
      </c>
      <c r="V43" t="s">
        <v>160</v>
      </c>
    </row>
    <row r="44" spans="1:22" x14ac:dyDescent="0.25">
      <c r="A44" t="s">
        <v>170</v>
      </c>
      <c r="B44" t="s">
        <v>172</v>
      </c>
      <c r="C44" t="s">
        <v>68</v>
      </c>
      <c r="D44">
        <v>14.310060866451844</v>
      </c>
      <c r="E44">
        <v>19</v>
      </c>
      <c r="F44">
        <v>10</v>
      </c>
      <c r="G44">
        <v>19</v>
      </c>
      <c r="H44">
        <v>9.2765469824293305</v>
      </c>
      <c r="I44" t="s">
        <v>194</v>
      </c>
      <c r="J44">
        <v>1</v>
      </c>
      <c r="K44" s="25">
        <v>45579</v>
      </c>
      <c r="L44">
        <v>45579</v>
      </c>
      <c r="M44">
        <v>1.3277371897518015</v>
      </c>
      <c r="N44">
        <v>1.3277371897518015</v>
      </c>
      <c r="O44">
        <v>0.64825349584480385</v>
      </c>
      <c r="P44">
        <v>0.75316109823430755</v>
      </c>
      <c r="Q44">
        <v>0.75316109823430755</v>
      </c>
      <c r="R44">
        <v>0.48823931486470162</v>
      </c>
      <c r="S44">
        <v>2.0481759038128975</v>
      </c>
      <c r="T44">
        <v>2.0481759038128975</v>
      </c>
      <c r="U44">
        <v>1.5426064130927672</v>
      </c>
      <c r="V44" t="s">
        <v>160</v>
      </c>
    </row>
    <row r="45" spans="1:22" x14ac:dyDescent="0.25">
      <c r="A45" t="s">
        <v>170</v>
      </c>
      <c r="B45" t="s">
        <v>172</v>
      </c>
      <c r="C45" t="s">
        <v>70</v>
      </c>
      <c r="D45">
        <v>11.626924453992126</v>
      </c>
      <c r="E45">
        <v>15.2</v>
      </c>
      <c r="F45">
        <v>10</v>
      </c>
      <c r="G45">
        <v>15.2</v>
      </c>
      <c r="H45">
        <v>10.029479377958076</v>
      </c>
      <c r="I45" t="s">
        <v>196</v>
      </c>
      <c r="J45">
        <v>1</v>
      </c>
      <c r="K45" s="25">
        <v>45579</v>
      </c>
      <c r="L45">
        <v>45579</v>
      </c>
      <c r="M45">
        <v>1.3073104637556194</v>
      </c>
      <c r="N45">
        <v>1.3073104637556194</v>
      </c>
      <c r="O45">
        <v>0.86260811426485484</v>
      </c>
      <c r="P45">
        <v>0.76492924039421883</v>
      </c>
      <c r="Q45">
        <v>0.76492924039421883</v>
      </c>
      <c r="R45">
        <v>0.65983416960250496</v>
      </c>
      <c r="S45">
        <v>1.5155323050372134</v>
      </c>
      <c r="T45">
        <v>1.5155323050372134</v>
      </c>
      <c r="U45">
        <v>1.1592749748850153</v>
      </c>
      <c r="V45" t="s">
        <v>160</v>
      </c>
    </row>
    <row r="46" spans="1:22" x14ac:dyDescent="0.25">
      <c r="A46" t="s">
        <v>170</v>
      </c>
      <c r="B46" t="s">
        <v>172</v>
      </c>
      <c r="C46" t="s">
        <v>69</v>
      </c>
      <c r="D46">
        <v>5.3662728249194425</v>
      </c>
      <c r="E46">
        <v>5.6999999999999993</v>
      </c>
      <c r="F46">
        <v>10</v>
      </c>
      <c r="G46">
        <v>5.6999999999999993</v>
      </c>
      <c r="H46">
        <v>5.7669467787114854</v>
      </c>
      <c r="I46" t="s">
        <v>195</v>
      </c>
      <c r="J46">
        <v>1</v>
      </c>
      <c r="K46" s="25">
        <v>45579</v>
      </c>
      <c r="L46">
        <v>45579</v>
      </c>
      <c r="M46">
        <v>1.0621897518014409</v>
      </c>
      <c r="N46">
        <v>1.0621897518014409</v>
      </c>
      <c r="O46">
        <v>1.0746652223739777</v>
      </c>
      <c r="P46">
        <v>0.94145137279288471</v>
      </c>
      <c r="Q46">
        <v>0.94145137279288471</v>
      </c>
      <c r="R46">
        <v>1.0117450488967519</v>
      </c>
      <c r="S46">
        <v>0.98839129590052432</v>
      </c>
      <c r="T46">
        <v>0.98839129590052432</v>
      </c>
      <c r="U46">
        <v>0.93052234238208698</v>
      </c>
      <c r="V46" t="s">
        <v>160</v>
      </c>
    </row>
    <row r="47" spans="1:22" x14ac:dyDescent="0.25">
      <c r="A47" t="s">
        <v>217</v>
      </c>
      <c r="B47" t="s">
        <v>172</v>
      </c>
      <c r="C47" t="s">
        <v>68</v>
      </c>
      <c r="D47">
        <v>14.129216521561023</v>
      </c>
      <c r="E47">
        <v>23.75</v>
      </c>
      <c r="F47">
        <v>10</v>
      </c>
      <c r="G47">
        <v>23.75</v>
      </c>
      <c r="H47">
        <v>13.137885154061616</v>
      </c>
      <c r="I47" t="s">
        <v>194</v>
      </c>
      <c r="K47" s="25">
        <v>45579</v>
      </c>
      <c r="L47">
        <v>45579</v>
      </c>
      <c r="M47">
        <v>1.6809141514504906</v>
      </c>
      <c r="N47">
        <v>1.6809141514504906</v>
      </c>
      <c r="O47">
        <v>0.92983819265656753</v>
      </c>
      <c r="P47">
        <v>0.59491437985520101</v>
      </c>
      <c r="Q47">
        <v>0.59491437985520101</v>
      </c>
      <c r="R47">
        <v>0.55317411174996278</v>
      </c>
      <c r="S47">
        <v>1.8077490951926625</v>
      </c>
      <c r="T47">
        <v>1.8077490951926625</v>
      </c>
      <c r="U47">
        <v>1.0754559319003436</v>
      </c>
      <c r="V47" t="s">
        <v>160</v>
      </c>
    </row>
    <row r="48" spans="1:22" x14ac:dyDescent="0.25">
      <c r="A48" t="s">
        <v>217</v>
      </c>
      <c r="B48" t="s">
        <v>172</v>
      </c>
      <c r="C48" t="s">
        <v>70</v>
      </c>
      <c r="D48">
        <v>12.417771069086861</v>
      </c>
      <c r="E48">
        <v>9.5</v>
      </c>
      <c r="F48">
        <v>10</v>
      </c>
      <c r="G48">
        <v>9.5</v>
      </c>
      <c r="H48">
        <v>10.569837025719377</v>
      </c>
      <c r="I48" t="s">
        <v>196</v>
      </c>
      <c r="K48" s="25">
        <v>45579</v>
      </c>
      <c r="L48">
        <v>45579</v>
      </c>
      <c r="M48">
        <v>0.76503262519064796</v>
      </c>
      <c r="N48">
        <v>0.76503262519064796</v>
      </c>
      <c r="O48">
        <v>0.8511863334340426</v>
      </c>
      <c r="P48">
        <v>1.3071337967459853</v>
      </c>
      <c r="Q48">
        <v>1.3071337967459853</v>
      </c>
      <c r="R48">
        <v>1.1126144237599345</v>
      </c>
      <c r="S48">
        <v>0.89878396203118716</v>
      </c>
      <c r="T48">
        <v>0.89878396203118716</v>
      </c>
      <c r="U48">
        <v>1.1748308927442253</v>
      </c>
      <c r="V48" t="s">
        <v>160</v>
      </c>
    </row>
    <row r="49" spans="1:22" x14ac:dyDescent="0.25">
      <c r="A49" t="s">
        <v>217</v>
      </c>
      <c r="B49" t="s">
        <v>172</v>
      </c>
      <c r="C49" t="s">
        <v>69</v>
      </c>
      <c r="D49">
        <v>3.5111676249447159</v>
      </c>
      <c r="E49">
        <v>9.5</v>
      </c>
      <c r="F49">
        <v>10</v>
      </c>
      <c r="G49">
        <v>9.5</v>
      </c>
      <c r="H49">
        <v>6.7878787878787872</v>
      </c>
      <c r="I49" t="s">
        <v>195</v>
      </c>
      <c r="K49" s="25">
        <v>45579</v>
      </c>
      <c r="L49">
        <v>45579</v>
      </c>
      <c r="M49">
        <v>2.7056526531254912</v>
      </c>
      <c r="N49">
        <v>2.7056526531254912</v>
      </c>
      <c r="O49">
        <v>1.9332255001598404</v>
      </c>
      <c r="P49">
        <v>0.36959659209944379</v>
      </c>
      <c r="Q49">
        <v>0.36959659209944379</v>
      </c>
      <c r="R49">
        <v>0.71451355661881966</v>
      </c>
      <c r="S49">
        <v>1.3995535714285716</v>
      </c>
      <c r="T49">
        <v>1.3995535714285716</v>
      </c>
      <c r="U49">
        <v>0.5172702304606055</v>
      </c>
      <c r="V49" t="s">
        <v>160</v>
      </c>
    </row>
    <row r="50" spans="1:22" x14ac:dyDescent="0.25">
      <c r="A50" t="s">
        <v>170</v>
      </c>
      <c r="B50" t="s">
        <v>172</v>
      </c>
      <c r="C50" t="s">
        <v>70</v>
      </c>
      <c r="D50">
        <v>11.626924453992126</v>
      </c>
      <c r="E50">
        <v>14.25</v>
      </c>
      <c r="F50">
        <v>10</v>
      </c>
      <c r="G50">
        <v>14.25</v>
      </c>
      <c r="H50">
        <v>11.234888438133879</v>
      </c>
      <c r="I50" t="s">
        <v>197</v>
      </c>
      <c r="J50">
        <v>1</v>
      </c>
      <c r="K50" s="25">
        <v>45580</v>
      </c>
      <c r="L50">
        <v>45580</v>
      </c>
      <c r="M50">
        <v>1.2256035597708932</v>
      </c>
      <c r="N50">
        <v>1.2256035597708932</v>
      </c>
      <c r="O50">
        <v>0.96628205357233221</v>
      </c>
      <c r="P50">
        <v>0.81592452308716679</v>
      </c>
      <c r="Q50">
        <v>0.81592452308716679</v>
      </c>
      <c r="R50">
        <v>0.78841322372869327</v>
      </c>
      <c r="S50">
        <v>1.2683704051419074</v>
      </c>
      <c r="T50">
        <v>1.2683704051419074</v>
      </c>
      <c r="U50">
        <v>1.0348945179132873</v>
      </c>
      <c r="V50" t="s">
        <v>160</v>
      </c>
    </row>
    <row r="51" spans="1:22" x14ac:dyDescent="0.25">
      <c r="A51" t="s">
        <v>170</v>
      </c>
      <c r="B51" t="s">
        <v>172</v>
      </c>
      <c r="C51" t="s">
        <v>68</v>
      </c>
      <c r="D51">
        <v>14.310060866451844</v>
      </c>
      <c r="E51">
        <v>19</v>
      </c>
      <c r="F51">
        <v>10</v>
      </c>
      <c r="G51">
        <v>19</v>
      </c>
      <c r="H51">
        <v>11.7650114591291</v>
      </c>
      <c r="I51" t="s">
        <v>199</v>
      </c>
      <c r="J51">
        <v>1</v>
      </c>
      <c r="K51" s="25">
        <v>45580</v>
      </c>
      <c r="L51">
        <v>45580</v>
      </c>
      <c r="M51">
        <v>1.3277371897518015</v>
      </c>
      <c r="N51">
        <v>1.3277371897518015</v>
      </c>
      <c r="O51">
        <v>0.82214964484956909</v>
      </c>
      <c r="P51">
        <v>0.75316109823430755</v>
      </c>
      <c r="Q51">
        <v>0.75316109823430755</v>
      </c>
      <c r="R51">
        <v>0.6192111294278474</v>
      </c>
      <c r="S51">
        <v>1.6149580530375842</v>
      </c>
      <c r="T51">
        <v>1.6149580530375842</v>
      </c>
      <c r="U51">
        <v>1.2163235808281261</v>
      </c>
      <c r="V51" t="s">
        <v>160</v>
      </c>
    </row>
    <row r="52" spans="1:22" x14ac:dyDescent="0.25">
      <c r="A52" t="s">
        <v>170</v>
      </c>
      <c r="B52" t="s">
        <v>172</v>
      </c>
      <c r="C52" t="s">
        <v>69</v>
      </c>
      <c r="D52">
        <v>5.3662728249194425</v>
      </c>
      <c r="E52">
        <v>6.6499999999999995</v>
      </c>
      <c r="F52">
        <v>10</v>
      </c>
      <c r="G52">
        <v>6.6499999999999995</v>
      </c>
      <c r="H52">
        <v>5.8218487394957998</v>
      </c>
      <c r="I52" t="s">
        <v>198</v>
      </c>
      <c r="J52">
        <v>1</v>
      </c>
      <c r="K52" s="25">
        <v>45580</v>
      </c>
      <c r="L52">
        <v>45580</v>
      </c>
      <c r="M52">
        <v>1.2392213771016811</v>
      </c>
      <c r="N52">
        <v>1.2392213771016811</v>
      </c>
      <c r="O52">
        <v>1.0848961522158904</v>
      </c>
      <c r="P52">
        <v>0.80695831953675834</v>
      </c>
      <c r="Q52">
        <v>0.80695831953675834</v>
      </c>
      <c r="R52">
        <v>0.87546597586403008</v>
      </c>
      <c r="S52">
        <v>1.1422488452655886</v>
      </c>
      <c r="T52">
        <v>1.1422488452655886</v>
      </c>
      <c r="U52">
        <v>0.92174720866832205</v>
      </c>
      <c r="V52" t="s">
        <v>160</v>
      </c>
    </row>
    <row r="53" spans="1:22" x14ac:dyDescent="0.25">
      <c r="A53" t="s">
        <v>217</v>
      </c>
      <c r="B53" t="s">
        <v>172</v>
      </c>
      <c r="C53" t="s">
        <v>70</v>
      </c>
      <c r="D53">
        <v>12.417771069086861</v>
      </c>
      <c r="E53">
        <v>11.4</v>
      </c>
      <c r="F53">
        <v>10</v>
      </c>
      <c r="G53">
        <v>11.4</v>
      </c>
      <c r="H53">
        <v>10.722341057635171</v>
      </c>
      <c r="I53" t="s">
        <v>197</v>
      </c>
      <c r="K53" s="25">
        <v>45580</v>
      </c>
      <c r="L53">
        <v>45580</v>
      </c>
      <c r="M53">
        <v>0.91803915022877747</v>
      </c>
      <c r="N53">
        <v>0.91803915022877747</v>
      </c>
      <c r="O53">
        <v>0.86346744500127404</v>
      </c>
      <c r="P53">
        <v>1.089278163954988</v>
      </c>
      <c r="Q53">
        <v>1.089278163954988</v>
      </c>
      <c r="R53">
        <v>0.94055623312589232</v>
      </c>
      <c r="S53">
        <v>1.0632006516787935</v>
      </c>
      <c r="T53">
        <v>1.0632006516787935</v>
      </c>
      <c r="U53">
        <v>1.1581212537764229</v>
      </c>
      <c r="V53" t="s">
        <v>160</v>
      </c>
    </row>
    <row r="54" spans="1:22" x14ac:dyDescent="0.25">
      <c r="A54" t="s">
        <v>217</v>
      </c>
      <c r="B54" t="s">
        <v>172</v>
      </c>
      <c r="C54" t="s">
        <v>68</v>
      </c>
      <c r="D54">
        <v>14.129216521561023</v>
      </c>
      <c r="E54">
        <v>20.9</v>
      </c>
      <c r="F54">
        <v>10</v>
      </c>
      <c r="G54">
        <v>20.9</v>
      </c>
      <c r="H54">
        <v>11.1740522875817</v>
      </c>
      <c r="I54" t="s">
        <v>199</v>
      </c>
      <c r="K54" s="25">
        <v>45580</v>
      </c>
      <c r="L54">
        <v>45580</v>
      </c>
      <c r="M54">
        <v>1.4792044532764317</v>
      </c>
      <c r="N54">
        <v>1.4792044532764317</v>
      </c>
      <c r="O54">
        <v>0.79084726817868667</v>
      </c>
      <c r="P54">
        <v>0.67603906801727387</v>
      </c>
      <c r="Q54">
        <v>0.67603906801727387</v>
      </c>
      <c r="R54">
        <v>0.53464365012352633</v>
      </c>
      <c r="S54">
        <v>1.8704047074513195</v>
      </c>
      <c r="T54">
        <v>1.8704047074513195</v>
      </c>
      <c r="U54">
        <v>1.2644666552405119</v>
      </c>
      <c r="V54" t="s">
        <v>160</v>
      </c>
    </row>
    <row r="55" spans="1:22" x14ac:dyDescent="0.25">
      <c r="A55" t="s">
        <v>217</v>
      </c>
      <c r="B55" t="s">
        <v>172</v>
      </c>
      <c r="C55" t="s">
        <v>69</v>
      </c>
      <c r="D55">
        <v>3.5111676249447159</v>
      </c>
      <c r="E55">
        <v>7.6</v>
      </c>
      <c r="F55">
        <v>10</v>
      </c>
      <c r="G55">
        <v>7.6</v>
      </c>
      <c r="H55">
        <v>6.8163992869875214</v>
      </c>
      <c r="I55" t="s">
        <v>198</v>
      </c>
      <c r="K55" s="25">
        <v>45580</v>
      </c>
      <c r="L55">
        <v>45580</v>
      </c>
      <c r="M55">
        <v>2.1645221225003928</v>
      </c>
      <c r="N55">
        <v>2.1645221225003928</v>
      </c>
      <c r="O55">
        <v>1.9413482963789992</v>
      </c>
      <c r="P55">
        <v>0.46199574012430472</v>
      </c>
      <c r="Q55">
        <v>0.46199574012430472</v>
      </c>
      <c r="R55">
        <v>0.89689464302467392</v>
      </c>
      <c r="S55">
        <v>1.114958158995816</v>
      </c>
      <c r="T55">
        <v>1.114958158995816</v>
      </c>
      <c r="U55">
        <v>0.51510591987290422</v>
      </c>
      <c r="V55" t="s">
        <v>160</v>
      </c>
    </row>
    <row r="56" spans="1:22" x14ac:dyDescent="0.25">
      <c r="A56" t="s">
        <v>170</v>
      </c>
      <c r="B56" t="s">
        <v>172</v>
      </c>
      <c r="C56" t="s">
        <v>68</v>
      </c>
      <c r="D56">
        <v>14.310060866451844</v>
      </c>
      <c r="E56">
        <v>18.05</v>
      </c>
      <c r="F56">
        <v>10</v>
      </c>
      <c r="G56">
        <v>18.05</v>
      </c>
      <c r="H56">
        <v>9.8826585179526294</v>
      </c>
      <c r="I56" t="s">
        <v>202</v>
      </c>
      <c r="J56">
        <v>1</v>
      </c>
      <c r="K56" s="25">
        <v>45581</v>
      </c>
      <c r="L56">
        <v>45581</v>
      </c>
      <c r="M56">
        <v>1.2613503302642115</v>
      </c>
      <c r="N56">
        <v>1.2613503302642115</v>
      </c>
      <c r="O56">
        <v>0.69060911831069094</v>
      </c>
      <c r="P56">
        <v>0.79280115603611323</v>
      </c>
      <c r="Q56">
        <v>0.79280115603611323</v>
      </c>
      <c r="R56">
        <v>0.54751570736579658</v>
      </c>
      <c r="S56">
        <v>1.8264316193067636</v>
      </c>
      <c r="T56">
        <v>1.8264316193067636</v>
      </c>
      <c r="U56">
        <v>1.4479970992073123</v>
      </c>
      <c r="V56" t="s">
        <v>160</v>
      </c>
    </row>
    <row r="57" spans="1:22" x14ac:dyDescent="0.25">
      <c r="A57" t="s">
        <v>170</v>
      </c>
      <c r="B57" t="s">
        <v>172</v>
      </c>
      <c r="C57" t="s">
        <v>69</v>
      </c>
      <c r="D57">
        <v>5.3662728249194425</v>
      </c>
      <c r="E57">
        <v>6.6499999999999995</v>
      </c>
      <c r="F57">
        <v>10</v>
      </c>
      <c r="G57">
        <v>6.6499999999999995</v>
      </c>
      <c r="H57">
        <v>4.8515406162465</v>
      </c>
      <c r="I57" t="s">
        <v>201</v>
      </c>
      <c r="J57">
        <v>1</v>
      </c>
      <c r="K57" s="25">
        <v>45581</v>
      </c>
      <c r="L57">
        <v>45581</v>
      </c>
      <c r="M57">
        <v>1.2392213771016811</v>
      </c>
      <c r="N57">
        <v>1.2392213771016811</v>
      </c>
      <c r="O57">
        <v>0.90408012684657535</v>
      </c>
      <c r="P57">
        <v>0.80695831953675834</v>
      </c>
      <c r="Q57">
        <v>0.80695831953675834</v>
      </c>
      <c r="R57">
        <v>0.72955497988669182</v>
      </c>
      <c r="S57">
        <v>1.3706986143187061</v>
      </c>
      <c r="T57">
        <v>1.3706986143187061</v>
      </c>
      <c r="U57">
        <v>1.1060966504019865</v>
      </c>
      <c r="V57" t="s">
        <v>160</v>
      </c>
    </row>
    <row r="58" spans="1:22" x14ac:dyDescent="0.25">
      <c r="A58" t="s">
        <v>170</v>
      </c>
      <c r="B58" t="s">
        <v>172</v>
      </c>
      <c r="C58" t="s">
        <v>70</v>
      </c>
      <c r="D58">
        <v>11.626924453992125</v>
      </c>
      <c r="E58">
        <v>14.25</v>
      </c>
      <c r="F58">
        <v>10</v>
      </c>
      <c r="G58">
        <v>14.25</v>
      </c>
      <c r="H58">
        <v>10.236646382691006</v>
      </c>
      <c r="I58" t="s">
        <v>200</v>
      </c>
      <c r="J58">
        <v>1</v>
      </c>
      <c r="K58" s="25">
        <v>45581</v>
      </c>
      <c r="L58">
        <v>45581</v>
      </c>
      <c r="M58">
        <v>1.2256035597708934</v>
      </c>
      <c r="N58">
        <v>1.2256035597708934</v>
      </c>
      <c r="O58">
        <v>0.88042598222750434</v>
      </c>
      <c r="P58">
        <v>0.81592452308716668</v>
      </c>
      <c r="Q58">
        <v>0.81592452308716668</v>
      </c>
      <c r="R58">
        <v>0.71836114966252673</v>
      </c>
      <c r="S58">
        <v>1.3920574636723912</v>
      </c>
      <c r="T58">
        <v>1.3920574636723912</v>
      </c>
      <c r="U58">
        <v>1.1358138221568266</v>
      </c>
      <c r="V58" t="s">
        <v>160</v>
      </c>
    </row>
    <row r="59" spans="1:22" x14ac:dyDescent="0.25">
      <c r="A59" t="s">
        <v>217</v>
      </c>
      <c r="B59" t="s">
        <v>172</v>
      </c>
      <c r="C59" t="s">
        <v>68</v>
      </c>
      <c r="D59">
        <v>14.129216521561023</v>
      </c>
      <c r="E59">
        <v>21.85</v>
      </c>
      <c r="F59">
        <v>10</v>
      </c>
      <c r="G59">
        <v>21.85</v>
      </c>
      <c r="H59">
        <v>12.2953283945157</v>
      </c>
      <c r="I59" t="s">
        <v>202</v>
      </c>
      <c r="K59" s="25">
        <v>45581</v>
      </c>
      <c r="L59">
        <v>45581</v>
      </c>
      <c r="M59">
        <v>1.5464410193344511</v>
      </c>
      <c r="N59">
        <v>1.5464410193344511</v>
      </c>
      <c r="O59">
        <v>0.87020595768726239</v>
      </c>
      <c r="P59">
        <v>0.64664606506000111</v>
      </c>
      <c r="Q59">
        <v>0.64664606506000111</v>
      </c>
      <c r="R59">
        <v>0.56271525833023806</v>
      </c>
      <c r="S59">
        <v>1.7770977154010896</v>
      </c>
      <c r="T59">
        <v>1.7770977154010896</v>
      </c>
      <c r="U59">
        <v>1.1491532448912325</v>
      </c>
      <c r="V59" t="s">
        <v>160</v>
      </c>
    </row>
    <row r="60" spans="1:22" x14ac:dyDescent="0.25">
      <c r="A60" t="s">
        <v>217</v>
      </c>
      <c r="B60" t="s">
        <v>172</v>
      </c>
      <c r="C60" t="s">
        <v>69</v>
      </c>
      <c r="D60">
        <v>3.5111676249447159</v>
      </c>
      <c r="E60">
        <v>5.6999999999999993</v>
      </c>
      <c r="F60">
        <v>10</v>
      </c>
      <c r="G60">
        <v>5.6999999999999993</v>
      </c>
      <c r="H60">
        <v>6.7880664227413456</v>
      </c>
      <c r="I60" t="s">
        <v>201</v>
      </c>
      <c r="K60" s="25">
        <v>45581</v>
      </c>
      <c r="L60">
        <v>45581</v>
      </c>
      <c r="M60">
        <v>1.6233915918752946</v>
      </c>
      <c r="N60">
        <v>1.6233915918752946</v>
      </c>
      <c r="O60">
        <v>1.9332789396086509</v>
      </c>
      <c r="P60">
        <v>0.61599432016573974</v>
      </c>
      <c r="Q60">
        <v>0.61599432016573974</v>
      </c>
      <c r="R60">
        <v>1.1908888460949731</v>
      </c>
      <c r="S60">
        <v>0.83970893108881317</v>
      </c>
      <c r="T60">
        <v>0.83970893108881317</v>
      </c>
      <c r="U60">
        <v>0.51725593214315346</v>
      </c>
      <c r="V60" t="s">
        <v>160</v>
      </c>
    </row>
    <row r="61" spans="1:22" x14ac:dyDescent="0.25">
      <c r="A61" t="s">
        <v>217</v>
      </c>
      <c r="B61" t="s">
        <v>172</v>
      </c>
      <c r="C61" t="s">
        <v>70</v>
      </c>
      <c r="D61">
        <v>12.417771069086861</v>
      </c>
      <c r="E61">
        <v>11.4</v>
      </c>
      <c r="F61">
        <v>10</v>
      </c>
      <c r="G61">
        <v>11.4</v>
      </c>
      <c r="H61">
        <v>10.519210794365591</v>
      </c>
      <c r="I61" t="s">
        <v>200</v>
      </c>
      <c r="K61" s="25">
        <v>45581</v>
      </c>
      <c r="L61">
        <v>45581</v>
      </c>
      <c r="M61">
        <v>0.91803915022877747</v>
      </c>
      <c r="N61">
        <v>0.91803915022877747</v>
      </c>
      <c r="O61">
        <v>0.84710941567866416</v>
      </c>
      <c r="P61">
        <v>1.089278163954988</v>
      </c>
      <c r="Q61">
        <v>1.089278163954988</v>
      </c>
      <c r="R61">
        <v>0.92273778897943792</v>
      </c>
      <c r="S61">
        <v>1.0837314911596014</v>
      </c>
      <c r="T61">
        <v>1.0837314911596014</v>
      </c>
      <c r="U61">
        <v>1.1804850489105321</v>
      </c>
      <c r="V61" t="s">
        <v>160</v>
      </c>
    </row>
    <row r="62" spans="1:22" x14ac:dyDescent="0.25">
      <c r="A62" t="s">
        <v>170</v>
      </c>
      <c r="B62" t="s">
        <v>172</v>
      </c>
      <c r="C62" t="s">
        <v>69</v>
      </c>
      <c r="D62">
        <v>5.3662728249194425</v>
      </c>
      <c r="E62">
        <v>6.6499999999999995</v>
      </c>
      <c r="F62">
        <v>10</v>
      </c>
      <c r="G62">
        <v>6.6499999999999995</v>
      </c>
      <c r="H62">
        <v>5.7943977591036422</v>
      </c>
      <c r="I62" t="s">
        <v>203</v>
      </c>
      <c r="J62">
        <v>1</v>
      </c>
      <c r="K62" s="25">
        <v>45582</v>
      </c>
      <c r="L62">
        <v>45582</v>
      </c>
      <c r="M62">
        <v>1.2392213771016811</v>
      </c>
      <c r="N62">
        <v>1.2392213771016811</v>
      </c>
      <c r="O62">
        <v>1.0797806872949338</v>
      </c>
      <c r="P62">
        <v>0.80695831953675834</v>
      </c>
      <c r="Q62">
        <v>0.80695831953675834</v>
      </c>
      <c r="R62">
        <v>0.8713380088877658</v>
      </c>
      <c r="S62">
        <v>1.1476602533114182</v>
      </c>
      <c r="T62">
        <v>1.1476602533114182</v>
      </c>
      <c r="U62">
        <v>0.9261139894113124</v>
      </c>
      <c r="V62" t="s">
        <v>160</v>
      </c>
    </row>
    <row r="63" spans="1:22" x14ac:dyDescent="0.25">
      <c r="A63" t="s">
        <v>170</v>
      </c>
      <c r="B63" t="s">
        <v>172</v>
      </c>
      <c r="C63" t="s">
        <v>68</v>
      </c>
      <c r="D63">
        <v>14.310060866451844</v>
      </c>
      <c r="E63">
        <v>17.099999999999998</v>
      </c>
      <c r="F63">
        <v>10</v>
      </c>
      <c r="G63">
        <v>17.099999999999998</v>
      </c>
      <c r="H63">
        <v>12.961613971101633</v>
      </c>
      <c r="I63" t="s">
        <v>205</v>
      </c>
      <c r="J63">
        <v>1</v>
      </c>
      <c r="K63" s="25">
        <v>45582</v>
      </c>
      <c r="L63">
        <v>45582</v>
      </c>
      <c r="M63">
        <v>1.1949634707766212</v>
      </c>
      <c r="N63">
        <v>1.1949634707766212</v>
      </c>
      <c r="O63">
        <v>0.90576931098095625</v>
      </c>
      <c r="P63">
        <v>0.83684566470478627</v>
      </c>
      <c r="Q63">
        <v>0.83684566470478627</v>
      </c>
      <c r="R63">
        <v>0.75798912111705463</v>
      </c>
      <c r="S63">
        <v>1.3192801481455196</v>
      </c>
      <c r="T63">
        <v>1.3192801481455196</v>
      </c>
      <c r="U63">
        <v>1.1040338725066663</v>
      </c>
      <c r="V63" t="s">
        <v>160</v>
      </c>
    </row>
    <row r="64" spans="1:22" x14ac:dyDescent="0.25">
      <c r="A64" t="s">
        <v>170</v>
      </c>
      <c r="B64" t="s">
        <v>172</v>
      </c>
      <c r="C64" t="s">
        <v>70</v>
      </c>
      <c r="D64">
        <v>11.626924453992126</v>
      </c>
      <c r="E64">
        <v>14.25</v>
      </c>
      <c r="F64">
        <v>10</v>
      </c>
      <c r="G64">
        <v>14.25</v>
      </c>
      <c r="H64">
        <v>11.010839931078101</v>
      </c>
      <c r="I64" t="s">
        <v>204</v>
      </c>
      <c r="J64">
        <v>1</v>
      </c>
      <c r="K64" s="25">
        <v>45582</v>
      </c>
      <c r="L64">
        <v>45582</v>
      </c>
      <c r="M64">
        <v>1.2256035597708932</v>
      </c>
      <c r="N64">
        <v>1.2256035597708932</v>
      </c>
      <c r="O64">
        <v>0.94701225372609243</v>
      </c>
      <c r="P64">
        <v>0.81592452308716679</v>
      </c>
      <c r="Q64">
        <v>0.81592452308716679</v>
      </c>
      <c r="R64">
        <v>0.77269052147916495</v>
      </c>
      <c r="S64">
        <v>1.2941791987893103</v>
      </c>
      <c r="T64">
        <v>1.2941791987893103</v>
      </c>
      <c r="U64">
        <v>1.0559525455614995</v>
      </c>
      <c r="V64" t="s">
        <v>160</v>
      </c>
    </row>
    <row r="65" spans="1:22" x14ac:dyDescent="0.25">
      <c r="A65" t="s">
        <v>217</v>
      </c>
      <c r="B65" t="s">
        <v>172</v>
      </c>
      <c r="C65" t="s">
        <v>69</v>
      </c>
      <c r="D65">
        <v>3.5111676249447159</v>
      </c>
      <c r="E65">
        <v>5.6999999999999993</v>
      </c>
      <c r="F65">
        <v>10</v>
      </c>
      <c r="G65">
        <v>5.6999999999999993</v>
      </c>
      <c r="H65">
        <v>7.7290552584670227</v>
      </c>
      <c r="I65" t="s">
        <v>203</v>
      </c>
      <c r="K65" s="25">
        <v>45582</v>
      </c>
      <c r="L65">
        <v>45582</v>
      </c>
      <c r="M65">
        <v>1.6233915918752946</v>
      </c>
      <c r="N65">
        <v>1.6233915918752946</v>
      </c>
      <c r="O65">
        <v>2.2012777753920871</v>
      </c>
      <c r="P65">
        <v>0.61599432016573974</v>
      </c>
      <c r="Q65">
        <v>0.61599432016573974</v>
      </c>
      <c r="R65">
        <v>1.3559746067486007</v>
      </c>
      <c r="S65">
        <v>0.73747693726937269</v>
      </c>
      <c r="T65">
        <v>0.73747693726937269</v>
      </c>
      <c r="U65">
        <v>0.45428160461115907</v>
      </c>
      <c r="V65" t="s">
        <v>160</v>
      </c>
    </row>
    <row r="66" spans="1:22" x14ac:dyDescent="0.25">
      <c r="A66" t="s">
        <v>217</v>
      </c>
      <c r="B66" t="s">
        <v>172</v>
      </c>
      <c r="C66" t="s">
        <v>68</v>
      </c>
      <c r="D66">
        <v>14.12921652156102</v>
      </c>
      <c r="E66">
        <v>16.149999999999999</v>
      </c>
      <c r="F66">
        <v>10</v>
      </c>
      <c r="G66">
        <v>16.149999999999999</v>
      </c>
      <c r="H66">
        <v>13.835679271708679</v>
      </c>
      <c r="I66" t="s">
        <v>205</v>
      </c>
      <c r="K66" s="25">
        <v>45582</v>
      </c>
      <c r="L66">
        <v>45582</v>
      </c>
      <c r="M66">
        <v>1.1430216229863337</v>
      </c>
      <c r="N66">
        <v>1.1430216229863337</v>
      </c>
      <c r="O66">
        <v>0.97922480348401442</v>
      </c>
      <c r="P66">
        <v>0.87487408802235422</v>
      </c>
      <c r="Q66">
        <v>0.87487408802235422</v>
      </c>
      <c r="R66">
        <v>0.85669840691694621</v>
      </c>
      <c r="S66">
        <v>1.1672719266500824</v>
      </c>
      <c r="T66">
        <v>1.1672719266500824</v>
      </c>
      <c r="U66">
        <v>1.0212159623020871</v>
      </c>
      <c r="V66" t="s">
        <v>160</v>
      </c>
    </row>
    <row r="67" spans="1:22" x14ac:dyDescent="0.25">
      <c r="A67" t="s">
        <v>217</v>
      </c>
      <c r="B67" t="s">
        <v>172</v>
      </c>
      <c r="C67" t="s">
        <v>70</v>
      </c>
      <c r="D67">
        <v>12.417771069086861</v>
      </c>
      <c r="E67">
        <v>13.3</v>
      </c>
      <c r="F67">
        <v>10</v>
      </c>
      <c r="G67">
        <v>13.3</v>
      </c>
      <c r="H67">
        <v>10.513018843901197</v>
      </c>
      <c r="I67" t="s">
        <v>204</v>
      </c>
      <c r="K67" s="25">
        <v>45582</v>
      </c>
      <c r="L67">
        <v>45582</v>
      </c>
      <c r="M67">
        <v>1.0710456752669071</v>
      </c>
      <c r="N67">
        <v>1.0710456752669071</v>
      </c>
      <c r="O67">
        <v>0.84661077945562979</v>
      </c>
      <c r="P67">
        <v>0.93366699767570394</v>
      </c>
      <c r="Q67">
        <v>0.93366699767570394</v>
      </c>
      <c r="R67">
        <v>0.79045254465422543</v>
      </c>
      <c r="S67">
        <v>1.2650980843352699</v>
      </c>
      <c r="T67">
        <v>1.2650980843352699</v>
      </c>
      <c r="U67">
        <v>1.181180330166596</v>
      </c>
      <c r="V67" t="s">
        <v>160</v>
      </c>
    </row>
    <row r="68" spans="1:22" x14ac:dyDescent="0.25">
      <c r="A68" t="s">
        <v>170</v>
      </c>
      <c r="B68" t="s">
        <v>172</v>
      </c>
      <c r="C68" t="s">
        <v>68</v>
      </c>
      <c r="D68">
        <v>14.310060866451844</v>
      </c>
      <c r="E68">
        <v>17.099999999999998</v>
      </c>
      <c r="F68">
        <v>10</v>
      </c>
      <c r="G68">
        <v>17.099999999999998</v>
      </c>
      <c r="H68">
        <v>13.219556913674561</v>
      </c>
      <c r="I68" t="s">
        <v>206</v>
      </c>
      <c r="J68">
        <v>1</v>
      </c>
      <c r="K68" s="25">
        <v>45583</v>
      </c>
      <c r="L68">
        <v>45583</v>
      </c>
      <c r="M68">
        <v>1.1949634707766212</v>
      </c>
      <c r="N68">
        <v>1.1949634707766212</v>
      </c>
      <c r="O68">
        <v>0.92379459717506629</v>
      </c>
      <c r="P68">
        <v>0.83684566470478627</v>
      </c>
      <c r="Q68">
        <v>0.83684566470478627</v>
      </c>
      <c r="R68">
        <v>0.77307350372365857</v>
      </c>
      <c r="S68">
        <v>1.2935380596842421</v>
      </c>
      <c r="T68">
        <v>1.2935380596842421</v>
      </c>
      <c r="U68">
        <v>1.0824917173773989</v>
      </c>
      <c r="V68" t="s">
        <v>160</v>
      </c>
    </row>
    <row r="69" spans="1:22" x14ac:dyDescent="0.25">
      <c r="A69" t="s">
        <v>170</v>
      </c>
      <c r="B69" t="s">
        <v>172</v>
      </c>
      <c r="C69" t="s">
        <v>69</v>
      </c>
      <c r="D69">
        <v>5.3662728249194425</v>
      </c>
      <c r="E69">
        <v>5.6999999999999993</v>
      </c>
      <c r="F69">
        <v>10</v>
      </c>
      <c r="G69">
        <v>5.6999999999999993</v>
      </c>
      <c r="H69">
        <v>5.7943977591036422</v>
      </c>
      <c r="I69" t="s">
        <v>207</v>
      </c>
      <c r="J69">
        <v>1</v>
      </c>
      <c r="K69" s="25">
        <v>45583</v>
      </c>
      <c r="L69">
        <v>45583</v>
      </c>
      <c r="M69">
        <v>1.0621897518014409</v>
      </c>
      <c r="N69">
        <v>1.0621897518014409</v>
      </c>
      <c r="O69">
        <v>1.0797806872949338</v>
      </c>
      <c r="P69">
        <v>0.94145137279288471</v>
      </c>
      <c r="Q69">
        <v>0.94145137279288471</v>
      </c>
      <c r="R69">
        <v>1.0165610103690601</v>
      </c>
      <c r="S69">
        <v>0.9837087885526441</v>
      </c>
      <c r="T69">
        <v>0.9837087885526441</v>
      </c>
      <c r="U69">
        <v>0.9261139894113124</v>
      </c>
      <c r="V69" t="s">
        <v>160</v>
      </c>
    </row>
    <row r="70" spans="1:22" x14ac:dyDescent="0.25">
      <c r="A70" t="s">
        <v>170</v>
      </c>
      <c r="B70" t="s">
        <v>172</v>
      </c>
      <c r="C70" t="s">
        <v>70</v>
      </c>
      <c r="D70">
        <v>11.626924453992125</v>
      </c>
      <c r="E70">
        <v>14.25</v>
      </c>
      <c r="F70">
        <v>10</v>
      </c>
      <c r="G70">
        <v>14.25</v>
      </c>
      <c r="H70">
        <v>10.301555104800537</v>
      </c>
      <c r="I70" t="s">
        <v>208</v>
      </c>
      <c r="J70">
        <v>1</v>
      </c>
      <c r="K70" s="25">
        <v>45583</v>
      </c>
      <c r="L70">
        <v>45583</v>
      </c>
      <c r="M70">
        <v>1.2256035597708934</v>
      </c>
      <c r="N70">
        <v>1.2256035597708934</v>
      </c>
      <c r="O70">
        <v>0.8860086040434777</v>
      </c>
      <c r="P70">
        <v>0.81592452308716668</v>
      </c>
      <c r="Q70">
        <v>0.81592452308716668</v>
      </c>
      <c r="R70">
        <v>0.72291614770530077</v>
      </c>
      <c r="S70">
        <v>1.3832862956156478</v>
      </c>
      <c r="T70">
        <v>1.3832862956156478</v>
      </c>
      <c r="U70">
        <v>1.1286572110432107</v>
      </c>
      <c r="V70" t="s">
        <v>160</v>
      </c>
    </row>
    <row r="71" spans="1:22" x14ac:dyDescent="0.25">
      <c r="A71" t="s">
        <v>217</v>
      </c>
      <c r="B71" t="s">
        <v>172</v>
      </c>
      <c r="C71" t="s">
        <v>68</v>
      </c>
      <c r="D71">
        <v>14.129216521561023</v>
      </c>
      <c r="E71">
        <v>22.799999999999997</v>
      </c>
      <c r="F71">
        <v>10</v>
      </c>
      <c r="G71">
        <v>22.799999999999997</v>
      </c>
      <c r="H71">
        <v>12.071813725490191</v>
      </c>
      <c r="I71" t="s">
        <v>206</v>
      </c>
      <c r="K71" s="25">
        <v>45583</v>
      </c>
      <c r="L71">
        <v>45583</v>
      </c>
      <c r="M71">
        <v>1.6136775853924707</v>
      </c>
      <c r="N71">
        <v>1.6136775853924707</v>
      </c>
      <c r="O71">
        <v>0.85438663262529391</v>
      </c>
      <c r="P71">
        <v>0.61970247901583442</v>
      </c>
      <c r="Q71">
        <v>0.61970247901583442</v>
      </c>
      <c r="R71">
        <v>0.52946551427588562</v>
      </c>
      <c r="S71">
        <v>1.8886971351998869</v>
      </c>
      <c r="T71">
        <v>1.8886971351998869</v>
      </c>
      <c r="U71">
        <v>1.1704302967934745</v>
      </c>
      <c r="V71" t="s">
        <v>160</v>
      </c>
    </row>
    <row r="72" spans="1:22" x14ac:dyDescent="0.25">
      <c r="A72" t="s">
        <v>217</v>
      </c>
      <c r="B72" t="s">
        <v>172</v>
      </c>
      <c r="C72" t="s">
        <v>69</v>
      </c>
      <c r="D72">
        <v>3.5111676249447159</v>
      </c>
      <c r="E72">
        <v>7.6</v>
      </c>
      <c r="F72">
        <v>10</v>
      </c>
      <c r="G72">
        <v>7.6</v>
      </c>
      <c r="H72">
        <v>6.8163992869875214</v>
      </c>
      <c r="I72" t="s">
        <v>207</v>
      </c>
      <c r="K72" s="25">
        <v>45583</v>
      </c>
      <c r="L72">
        <v>45583</v>
      </c>
      <c r="M72">
        <v>2.1645221225003928</v>
      </c>
      <c r="N72">
        <v>2.1645221225003928</v>
      </c>
      <c r="O72">
        <v>1.9413482963789992</v>
      </c>
      <c r="P72">
        <v>0.46199574012430472</v>
      </c>
      <c r="Q72">
        <v>0.46199574012430472</v>
      </c>
      <c r="R72">
        <v>0.89689464302467392</v>
      </c>
      <c r="S72">
        <v>1.114958158995816</v>
      </c>
      <c r="T72">
        <v>1.114958158995816</v>
      </c>
      <c r="U72">
        <v>0.51510591987290422</v>
      </c>
      <c r="V72" t="s">
        <v>160</v>
      </c>
    </row>
    <row r="73" spans="1:22" x14ac:dyDescent="0.25">
      <c r="A73" t="s">
        <v>217</v>
      </c>
      <c r="B73" t="s">
        <v>172</v>
      </c>
      <c r="C73" t="s">
        <v>70</v>
      </c>
      <c r="D73">
        <v>12.417771069086861</v>
      </c>
      <c r="E73">
        <v>11.4</v>
      </c>
      <c r="F73">
        <v>10</v>
      </c>
      <c r="G73">
        <v>11.4</v>
      </c>
      <c r="H73">
        <v>10.722593582887695</v>
      </c>
      <c r="I73" t="s">
        <v>208</v>
      </c>
      <c r="K73" s="25">
        <v>45583</v>
      </c>
      <c r="L73">
        <v>45583</v>
      </c>
      <c r="M73">
        <v>0.91803915022877747</v>
      </c>
      <c r="N73">
        <v>0.91803915022877747</v>
      </c>
      <c r="O73">
        <v>0.86348778079673361</v>
      </c>
      <c r="P73">
        <v>1.089278163954988</v>
      </c>
      <c r="Q73">
        <v>1.089278163954988</v>
      </c>
      <c r="R73">
        <v>0.94057838446383302</v>
      </c>
      <c r="S73">
        <v>1.0631756124929872</v>
      </c>
      <c r="T73">
        <v>1.0631756124929872</v>
      </c>
      <c r="U73">
        <v>1.1580939791380807</v>
      </c>
      <c r="V73" t="s">
        <v>160</v>
      </c>
    </row>
    <row r="74" spans="1:22" x14ac:dyDescent="0.25">
      <c r="A74" t="s">
        <v>170</v>
      </c>
      <c r="B74" t="s">
        <v>172</v>
      </c>
      <c r="C74" t="s">
        <v>68</v>
      </c>
      <c r="D74">
        <v>14.310060866451844</v>
      </c>
      <c r="E74">
        <v>18.05</v>
      </c>
      <c r="F74">
        <v>10</v>
      </c>
      <c r="G74">
        <v>18.05</v>
      </c>
      <c r="H74">
        <v>13.935477731762557</v>
      </c>
      <c r="I74" t="s">
        <v>211</v>
      </c>
      <c r="J74">
        <v>1</v>
      </c>
      <c r="K74" s="25">
        <v>45584</v>
      </c>
      <c r="L74">
        <v>45584</v>
      </c>
      <c r="M74">
        <v>1.2613503302642115</v>
      </c>
      <c r="N74">
        <v>1.2613503302642115</v>
      </c>
      <c r="O74">
        <v>0.97382379165364352</v>
      </c>
      <c r="P74">
        <v>0.79280115603611323</v>
      </c>
      <c r="Q74">
        <v>0.79280115603611323</v>
      </c>
      <c r="R74">
        <v>0.7720486277984796</v>
      </c>
      <c r="S74">
        <v>1.2952552002475943</v>
      </c>
      <c r="T74">
        <v>1.2952552002475943</v>
      </c>
      <c r="U74">
        <v>1.02687982011808</v>
      </c>
      <c r="V74" t="s">
        <v>160</v>
      </c>
    </row>
    <row r="75" spans="1:22" x14ac:dyDescent="0.25">
      <c r="A75" t="s">
        <v>170</v>
      </c>
      <c r="B75" t="s">
        <v>172</v>
      </c>
      <c r="C75" t="s">
        <v>69</v>
      </c>
      <c r="D75">
        <v>5.3662728249194425</v>
      </c>
      <c r="E75">
        <v>7.6</v>
      </c>
      <c r="F75">
        <v>10</v>
      </c>
      <c r="G75">
        <v>7.6</v>
      </c>
      <c r="H75">
        <v>5.8218487394957998</v>
      </c>
      <c r="I75" t="s">
        <v>210</v>
      </c>
      <c r="J75">
        <v>1</v>
      </c>
      <c r="K75" s="25">
        <v>45584</v>
      </c>
      <c r="L75">
        <v>45584</v>
      </c>
      <c r="M75">
        <v>1.4162530024019213</v>
      </c>
      <c r="N75">
        <v>1.4162530024019213</v>
      </c>
      <c r="O75">
        <v>1.0848961522158904</v>
      </c>
      <c r="P75">
        <v>0.70608852959466351</v>
      </c>
      <c r="Q75">
        <v>0.70608852959466351</v>
      </c>
      <c r="R75">
        <v>0.76603272888102636</v>
      </c>
      <c r="S75">
        <v>1.3054272517321013</v>
      </c>
      <c r="T75">
        <v>1.3054272517321013</v>
      </c>
      <c r="U75">
        <v>0.92174720866832205</v>
      </c>
      <c r="V75" t="s">
        <v>160</v>
      </c>
    </row>
    <row r="76" spans="1:22" x14ac:dyDescent="0.25">
      <c r="A76" t="s">
        <v>170</v>
      </c>
      <c r="B76" t="s">
        <v>172</v>
      </c>
      <c r="C76" t="s">
        <v>70</v>
      </c>
      <c r="D76">
        <v>11.626924453992126</v>
      </c>
      <c r="E76">
        <v>17.099999999999998</v>
      </c>
      <c r="F76">
        <v>10</v>
      </c>
      <c r="G76">
        <v>17.099999999999998</v>
      </c>
      <c r="H76">
        <v>10.454702679619944</v>
      </c>
      <c r="I76" t="s">
        <v>209</v>
      </c>
      <c r="J76">
        <v>1</v>
      </c>
      <c r="K76" s="25">
        <v>45584</v>
      </c>
      <c r="L76">
        <v>45584</v>
      </c>
      <c r="M76">
        <v>1.4707242717250717</v>
      </c>
      <c r="N76">
        <v>1.4707242717250717</v>
      </c>
      <c r="O76">
        <v>0.89918040845533331</v>
      </c>
      <c r="P76">
        <v>0.67993710257263906</v>
      </c>
      <c r="Q76">
        <v>0.67993710257263906</v>
      </c>
      <c r="R76">
        <v>0.61138612161520145</v>
      </c>
      <c r="S76">
        <v>1.6356275758405048</v>
      </c>
      <c r="T76">
        <v>1.6356275758405048</v>
      </c>
      <c r="U76">
        <v>1.1121238748049023</v>
      </c>
      <c r="V76" t="s">
        <v>160</v>
      </c>
    </row>
    <row r="77" spans="1:22" x14ac:dyDescent="0.25">
      <c r="A77" t="s">
        <v>217</v>
      </c>
      <c r="B77" t="s">
        <v>172</v>
      </c>
      <c r="C77" t="s">
        <v>68</v>
      </c>
      <c r="D77">
        <v>14.12921652156102</v>
      </c>
      <c r="E77">
        <v>18.05</v>
      </c>
      <c r="F77">
        <v>10</v>
      </c>
      <c r="G77">
        <v>18.05</v>
      </c>
      <c r="H77">
        <v>13.844607843137254</v>
      </c>
      <c r="I77" t="s">
        <v>211</v>
      </c>
      <c r="K77" s="25">
        <v>45584</v>
      </c>
      <c r="L77">
        <v>45584</v>
      </c>
      <c r="M77">
        <v>1.2774947551023732</v>
      </c>
      <c r="N77">
        <v>1.2774947551023732</v>
      </c>
      <c r="O77">
        <v>0.97985672609734187</v>
      </c>
      <c r="P77">
        <v>0.78278207875684314</v>
      </c>
      <c r="Q77">
        <v>0.78278207875684314</v>
      </c>
      <c r="R77">
        <v>0.767014284938352</v>
      </c>
      <c r="S77">
        <v>1.3037566830719118</v>
      </c>
      <c r="T77">
        <v>1.3037566830719118</v>
      </c>
      <c r="U77">
        <v>1.0205573665681578</v>
      </c>
      <c r="V77" t="s">
        <v>160</v>
      </c>
    </row>
    <row r="78" spans="1:22" x14ac:dyDescent="0.25">
      <c r="A78" t="s">
        <v>217</v>
      </c>
      <c r="B78" t="s">
        <v>172</v>
      </c>
      <c r="C78" t="s">
        <v>69</v>
      </c>
      <c r="D78">
        <v>3.5111676249447159</v>
      </c>
      <c r="E78">
        <v>5.6999999999999993</v>
      </c>
      <c r="F78">
        <v>10</v>
      </c>
      <c r="G78">
        <v>5.6999999999999993</v>
      </c>
      <c r="H78">
        <v>6.8449197860962556</v>
      </c>
      <c r="I78" t="s">
        <v>210</v>
      </c>
      <c r="K78" s="25">
        <v>45584</v>
      </c>
      <c r="L78">
        <v>45584</v>
      </c>
      <c r="M78">
        <v>1.6233915918752946</v>
      </c>
      <c r="N78">
        <v>1.6233915918752946</v>
      </c>
      <c r="O78">
        <v>1.9494710925981582</v>
      </c>
      <c r="P78">
        <v>0.61599432016573974</v>
      </c>
      <c r="Q78">
        <v>0.61599432016573974</v>
      </c>
      <c r="R78">
        <v>1.2008631203677642</v>
      </c>
      <c r="S78">
        <v>0.83273437500000003</v>
      </c>
      <c r="T78">
        <v>0.83273437500000003</v>
      </c>
      <c r="U78">
        <v>0.51295964520676718</v>
      </c>
      <c r="V78" t="s">
        <v>160</v>
      </c>
    </row>
    <row r="79" spans="1:22" x14ac:dyDescent="0.25">
      <c r="A79" t="s">
        <v>217</v>
      </c>
      <c r="B79" t="s">
        <v>172</v>
      </c>
      <c r="C79" t="s">
        <v>70</v>
      </c>
      <c r="D79">
        <v>12.417771069086861</v>
      </c>
      <c r="E79">
        <v>17.099999999999998</v>
      </c>
      <c r="F79">
        <v>10</v>
      </c>
      <c r="G79">
        <v>17.099999999999998</v>
      </c>
      <c r="H79">
        <v>10.993315508021386</v>
      </c>
      <c r="I79" t="s">
        <v>209</v>
      </c>
      <c r="K79" s="25">
        <v>45584</v>
      </c>
      <c r="L79">
        <v>45584</v>
      </c>
      <c r="M79">
        <v>1.3770587253431661</v>
      </c>
      <c r="N79">
        <v>1.3770587253431661</v>
      </c>
      <c r="O79">
        <v>0.88528894975270134</v>
      </c>
      <c r="P79">
        <v>0.72618544263665863</v>
      </c>
      <c r="Q79">
        <v>0.72618544263665863</v>
      </c>
      <c r="R79">
        <v>0.64288394783750802</v>
      </c>
      <c r="S79">
        <v>1.5554906968259763</v>
      </c>
      <c r="T79">
        <v>1.5554906968259763</v>
      </c>
      <c r="U79">
        <v>1.1295747001917762</v>
      </c>
      <c r="V79" t="s">
        <v>160</v>
      </c>
    </row>
    <row r="80" spans="1:22" x14ac:dyDescent="0.25">
      <c r="A80" t="s">
        <v>170</v>
      </c>
      <c r="B80" t="s">
        <v>172</v>
      </c>
      <c r="C80" t="s">
        <v>68</v>
      </c>
      <c r="D80">
        <v>14.31006086645184</v>
      </c>
      <c r="E80">
        <v>18.05</v>
      </c>
      <c r="F80">
        <v>10</v>
      </c>
      <c r="G80">
        <v>18.05</v>
      </c>
      <c r="H80">
        <v>13.20820500448983</v>
      </c>
      <c r="I80" t="s">
        <v>214</v>
      </c>
      <c r="J80">
        <v>1</v>
      </c>
      <c r="K80" s="25">
        <v>45585</v>
      </c>
      <c r="L80">
        <v>45585</v>
      </c>
      <c r="M80">
        <v>1.2613503302642117</v>
      </c>
      <c r="N80">
        <v>1.2613503302642117</v>
      </c>
      <c r="O80">
        <v>0.92300131549089537</v>
      </c>
      <c r="P80">
        <v>0.79280115603611301</v>
      </c>
      <c r="Q80">
        <v>0.79280115603611301</v>
      </c>
      <c r="R80">
        <v>0.73175650994403485</v>
      </c>
      <c r="S80">
        <v>1.3665747914924331</v>
      </c>
      <c r="T80">
        <v>1.3665747914924331</v>
      </c>
      <c r="U80">
        <v>1.0834220745050109</v>
      </c>
      <c r="V80" t="s">
        <v>160</v>
      </c>
    </row>
    <row r="81" spans="1:22" x14ac:dyDescent="0.25">
      <c r="A81" t="s">
        <v>170</v>
      </c>
      <c r="B81" t="s">
        <v>172</v>
      </c>
      <c r="C81" t="s">
        <v>69</v>
      </c>
      <c r="D81">
        <v>5.3662728249194425</v>
      </c>
      <c r="E81">
        <v>5.6999999999999993</v>
      </c>
      <c r="F81">
        <v>10</v>
      </c>
      <c r="G81">
        <v>5.6999999999999993</v>
      </c>
      <c r="H81">
        <v>5.6194502801120452</v>
      </c>
      <c r="I81" t="s">
        <v>213</v>
      </c>
      <c r="J81">
        <v>1</v>
      </c>
      <c r="K81" s="25">
        <v>45585</v>
      </c>
      <c r="L81">
        <v>45585</v>
      </c>
      <c r="M81">
        <v>1.0621897518014409</v>
      </c>
      <c r="N81">
        <v>1.0621897518014409</v>
      </c>
      <c r="O81">
        <v>1.047179385665395</v>
      </c>
      <c r="P81">
        <v>0.94145137279288471</v>
      </c>
      <c r="Q81">
        <v>0.94145137279288471</v>
      </c>
      <c r="R81">
        <v>0.98586847019509571</v>
      </c>
      <c r="S81">
        <v>1.0143340924597251</v>
      </c>
      <c r="T81">
        <v>1.0143340924597251</v>
      </c>
      <c r="U81">
        <v>0.95494622381683314</v>
      </c>
      <c r="V81" t="s">
        <v>160</v>
      </c>
    </row>
    <row r="82" spans="1:22" x14ac:dyDescent="0.25">
      <c r="A82" t="s">
        <v>170</v>
      </c>
      <c r="B82" t="s">
        <v>172</v>
      </c>
      <c r="C82" t="s">
        <v>70</v>
      </c>
      <c r="D82">
        <v>11.626924453992126</v>
      </c>
      <c r="E82">
        <v>13.3</v>
      </c>
      <c r="F82">
        <v>10</v>
      </c>
      <c r="G82">
        <v>13.3</v>
      </c>
      <c r="H82">
        <v>11.217490035941784</v>
      </c>
      <c r="I82" t="s">
        <v>212</v>
      </c>
      <c r="J82">
        <v>1</v>
      </c>
      <c r="K82" s="25">
        <v>45585</v>
      </c>
      <c r="L82">
        <v>45585</v>
      </c>
      <c r="M82">
        <v>1.1438966557861669</v>
      </c>
      <c r="N82">
        <v>1.1438966557861669</v>
      </c>
      <c r="O82">
        <v>0.96478566454349313</v>
      </c>
      <c r="P82">
        <v>0.87420484616482164</v>
      </c>
      <c r="Q82">
        <v>0.87420484616482164</v>
      </c>
      <c r="R82">
        <v>0.84342030345426955</v>
      </c>
      <c r="S82">
        <v>1.1856484790613298</v>
      </c>
      <c r="T82">
        <v>1.1856484790613298</v>
      </c>
      <c r="U82">
        <v>1.0364996462433647</v>
      </c>
      <c r="V82" t="s">
        <v>160</v>
      </c>
    </row>
    <row r="83" spans="1:22" x14ac:dyDescent="0.25">
      <c r="A83" t="s">
        <v>217</v>
      </c>
      <c r="B83" t="s">
        <v>172</v>
      </c>
      <c r="C83" t="s">
        <v>68</v>
      </c>
      <c r="D83">
        <v>14.12921652156102</v>
      </c>
      <c r="E83">
        <v>19.95</v>
      </c>
      <c r="F83">
        <v>10</v>
      </c>
      <c r="G83">
        <v>19.95</v>
      </c>
      <c r="H83">
        <v>13.844607843137254</v>
      </c>
      <c r="I83" t="s">
        <v>214</v>
      </c>
      <c r="K83" s="25">
        <v>45585</v>
      </c>
      <c r="L83">
        <v>45585</v>
      </c>
      <c r="M83">
        <v>1.4119678872184125</v>
      </c>
      <c r="N83">
        <v>1.4119678872184125</v>
      </c>
      <c r="O83">
        <v>0.97985672609734187</v>
      </c>
      <c r="P83">
        <v>0.70823140458952483</v>
      </c>
      <c r="Q83">
        <v>0.70823140458952483</v>
      </c>
      <c r="R83">
        <v>0.69396530542041379</v>
      </c>
      <c r="S83">
        <v>1.4409942286584287</v>
      </c>
      <c r="T83">
        <v>1.4409942286584287</v>
      </c>
      <c r="U83">
        <v>1.0205573665681578</v>
      </c>
      <c r="V83" t="s">
        <v>160</v>
      </c>
    </row>
    <row r="84" spans="1:22" x14ac:dyDescent="0.25">
      <c r="A84" t="s">
        <v>217</v>
      </c>
      <c r="B84" t="s">
        <v>172</v>
      </c>
      <c r="C84" t="s">
        <v>69</v>
      </c>
      <c r="D84">
        <v>3.5111676249447159</v>
      </c>
      <c r="E84">
        <v>5.6999999999999993</v>
      </c>
      <c r="F84">
        <v>10</v>
      </c>
      <c r="G84">
        <v>5.6999999999999993</v>
      </c>
      <c r="H84">
        <v>6.8163992869875214</v>
      </c>
      <c r="I84" t="s">
        <v>213</v>
      </c>
      <c r="K84" s="25">
        <v>45585</v>
      </c>
      <c r="L84">
        <v>45585</v>
      </c>
      <c r="M84">
        <v>1.6233915918752946</v>
      </c>
      <c r="N84">
        <v>1.6233915918752946</v>
      </c>
      <c r="O84">
        <v>1.9413482963789992</v>
      </c>
      <c r="P84">
        <v>0.61599432016573974</v>
      </c>
      <c r="Q84">
        <v>0.61599432016573974</v>
      </c>
      <c r="R84">
        <v>1.1958595240328986</v>
      </c>
      <c r="S84">
        <v>0.83621861924686192</v>
      </c>
      <c r="T84">
        <v>0.83621861924686192</v>
      </c>
      <c r="U84">
        <v>0.51510591987290422</v>
      </c>
      <c r="V84" t="s">
        <v>160</v>
      </c>
    </row>
    <row r="85" spans="1:22" x14ac:dyDescent="0.25">
      <c r="A85" t="s">
        <v>217</v>
      </c>
      <c r="B85" t="s">
        <v>172</v>
      </c>
      <c r="C85" t="s">
        <v>70</v>
      </c>
      <c r="D85">
        <v>12.417771069086861</v>
      </c>
      <c r="E85">
        <v>16.149999999999999</v>
      </c>
      <c r="F85">
        <v>10</v>
      </c>
      <c r="G85">
        <v>16.149999999999999</v>
      </c>
      <c r="H85">
        <v>10.77941176470588</v>
      </c>
      <c r="I85" t="s">
        <v>212</v>
      </c>
      <c r="K85" s="25">
        <v>45585</v>
      </c>
      <c r="L85">
        <v>45585</v>
      </c>
      <c r="M85">
        <v>1.3005554628241014</v>
      </c>
      <c r="N85">
        <v>1.3005554628241014</v>
      </c>
      <c r="O85">
        <v>0.86806333477514686</v>
      </c>
      <c r="P85">
        <v>0.76890223337999142</v>
      </c>
      <c r="Q85">
        <v>0.76890223337999142</v>
      </c>
      <c r="R85">
        <v>0.66745583682389353</v>
      </c>
      <c r="S85">
        <v>1.4982264665757163</v>
      </c>
      <c r="T85">
        <v>1.4982264665757163</v>
      </c>
      <c r="U85">
        <v>1.1519896762590813</v>
      </c>
      <c r="V85" t="s">
        <v>160</v>
      </c>
    </row>
    <row r="86" spans="1:22" x14ac:dyDescent="0.25">
      <c r="A86" t="s">
        <v>170</v>
      </c>
      <c r="B86" t="s">
        <v>216</v>
      </c>
      <c r="C86" t="s">
        <v>70</v>
      </c>
      <c r="D86">
        <v>2.1042606516290729</v>
      </c>
      <c r="E86">
        <v>0.95</v>
      </c>
      <c r="F86">
        <v>10</v>
      </c>
      <c r="G86">
        <v>0.95</v>
      </c>
      <c r="H86">
        <v>1.7568627450980394</v>
      </c>
      <c r="I86" t="s">
        <v>173</v>
      </c>
      <c r="J86">
        <v>1</v>
      </c>
      <c r="K86" s="25">
        <v>45572</v>
      </c>
      <c r="L86">
        <v>45572</v>
      </c>
      <c r="M86">
        <v>0.45146498332539298</v>
      </c>
      <c r="N86">
        <v>0.45146498332539298</v>
      </c>
      <c r="O86">
        <v>0.83490737886388477</v>
      </c>
      <c r="P86">
        <v>2.2150112122411296</v>
      </c>
      <c r="Q86">
        <v>2.2150112122411296</v>
      </c>
      <c r="R86">
        <v>1.8493292053663573</v>
      </c>
      <c r="S86">
        <v>0.5407366071428571</v>
      </c>
      <c r="T86">
        <v>0.5407366071428571</v>
      </c>
      <c r="U86">
        <v>1.1977376476906552</v>
      </c>
      <c r="V86" t="s">
        <v>160</v>
      </c>
    </row>
    <row r="87" spans="1:22" x14ac:dyDescent="0.25">
      <c r="A87" t="s">
        <v>170</v>
      </c>
      <c r="B87" t="s">
        <v>216</v>
      </c>
      <c r="C87" t="s">
        <v>68</v>
      </c>
      <c r="D87">
        <v>3.1563909774436096</v>
      </c>
      <c r="E87">
        <v>2.8499999999999996</v>
      </c>
      <c r="F87">
        <v>10</v>
      </c>
      <c r="G87">
        <v>2.8499999999999996</v>
      </c>
      <c r="H87">
        <v>1.882352941176471</v>
      </c>
      <c r="I87" t="s">
        <v>175</v>
      </c>
      <c r="J87">
        <v>1</v>
      </c>
      <c r="K87" s="25">
        <v>45572</v>
      </c>
      <c r="L87">
        <v>45572</v>
      </c>
      <c r="M87">
        <v>0.90292996665078584</v>
      </c>
      <c r="N87">
        <v>0.90292996665078584</v>
      </c>
      <c r="O87">
        <v>0.59636241347420338</v>
      </c>
      <c r="P87">
        <v>1.1075056061205648</v>
      </c>
      <c r="Q87">
        <v>1.1075056061205648</v>
      </c>
      <c r="R87">
        <v>0.66047471620227061</v>
      </c>
      <c r="S87">
        <v>1.5140624999999994</v>
      </c>
      <c r="T87">
        <v>1.5140624999999994</v>
      </c>
      <c r="U87">
        <v>1.6768327067669173</v>
      </c>
      <c r="V87" t="s">
        <v>160</v>
      </c>
    </row>
    <row r="88" spans="1:22" x14ac:dyDescent="0.25">
      <c r="A88" t="s">
        <v>170</v>
      </c>
      <c r="B88" t="s">
        <v>216</v>
      </c>
      <c r="C88" t="s">
        <v>69</v>
      </c>
      <c r="D88">
        <v>1</v>
      </c>
      <c r="E88">
        <v>0</v>
      </c>
      <c r="F88">
        <v>10</v>
      </c>
      <c r="G88">
        <v>0</v>
      </c>
      <c r="H88">
        <v>2.7450980392156862E-2</v>
      </c>
      <c r="I88" t="s">
        <v>174</v>
      </c>
      <c r="J88">
        <v>1</v>
      </c>
      <c r="K88" s="25">
        <v>45572</v>
      </c>
      <c r="L88">
        <v>45572</v>
      </c>
      <c r="M88">
        <v>0</v>
      </c>
      <c r="N88">
        <v>0</v>
      </c>
      <c r="O88">
        <v>2.7450980392156862E-2</v>
      </c>
      <c r="S88">
        <v>0</v>
      </c>
      <c r="T88">
        <v>0</v>
      </c>
      <c r="U88">
        <v>36.428571428571431</v>
      </c>
      <c r="V88" t="s">
        <v>160</v>
      </c>
    </row>
    <row r="89" spans="1:22" x14ac:dyDescent="0.25">
      <c r="A89" t="s">
        <v>217</v>
      </c>
      <c r="B89" t="s">
        <v>216</v>
      </c>
      <c r="C89" t="s">
        <v>70</v>
      </c>
      <c r="D89">
        <v>4.5836142079336275</v>
      </c>
      <c r="E89">
        <v>3.8</v>
      </c>
      <c r="F89">
        <v>10</v>
      </c>
      <c r="G89">
        <v>3.8</v>
      </c>
      <c r="H89">
        <v>2.8368983957219247</v>
      </c>
      <c r="I89" t="s">
        <v>173</v>
      </c>
      <c r="K89" s="25">
        <v>45572</v>
      </c>
      <c r="L89">
        <v>45572</v>
      </c>
      <c r="M89">
        <v>0.82904010407828488</v>
      </c>
      <c r="N89">
        <v>0.82904010407828488</v>
      </c>
      <c r="O89">
        <v>0.61892172138126944</v>
      </c>
      <c r="P89">
        <v>1.2062142652456915</v>
      </c>
      <c r="Q89">
        <v>1.2062142652456915</v>
      </c>
      <c r="R89">
        <v>0.74655220940050648</v>
      </c>
      <c r="S89">
        <v>1.3394910461828464</v>
      </c>
      <c r="T89">
        <v>1.3394910461828464</v>
      </c>
      <c r="U89">
        <v>1.6157132080746248</v>
      </c>
      <c r="V89" t="s">
        <v>160</v>
      </c>
    </row>
    <row r="90" spans="1:22" x14ac:dyDescent="0.25">
      <c r="A90" t="s">
        <v>217</v>
      </c>
      <c r="B90" t="s">
        <v>216</v>
      </c>
      <c r="C90" t="s">
        <v>68</v>
      </c>
      <c r="D90">
        <v>3.7478639781271368</v>
      </c>
      <c r="E90">
        <v>2.8499999999999996</v>
      </c>
      <c r="F90">
        <v>10</v>
      </c>
      <c r="G90">
        <v>2.8499999999999996</v>
      </c>
      <c r="H90">
        <v>3.75</v>
      </c>
      <c r="I90" t="s">
        <v>175</v>
      </c>
      <c r="K90" s="25">
        <v>45572</v>
      </c>
      <c r="L90">
        <v>45572</v>
      </c>
      <c r="M90">
        <v>0.76043314715604671</v>
      </c>
      <c r="N90">
        <v>0.76043314715604671</v>
      </c>
      <c r="O90">
        <v>1.0005699304684827</v>
      </c>
      <c r="P90">
        <v>1.3150399923253113</v>
      </c>
      <c r="Q90">
        <v>1.3150399923253113</v>
      </c>
      <c r="R90">
        <v>1.3157894736842106</v>
      </c>
      <c r="S90">
        <v>0.7599999999999999</v>
      </c>
      <c r="T90">
        <v>0.7599999999999999</v>
      </c>
      <c r="U90">
        <v>0.99943039416723645</v>
      </c>
      <c r="V90" t="s">
        <v>160</v>
      </c>
    </row>
    <row r="91" spans="1:22" x14ac:dyDescent="0.25">
      <c r="A91" t="s">
        <v>217</v>
      </c>
      <c r="B91" t="s">
        <v>216</v>
      </c>
      <c r="C91" t="s">
        <v>69</v>
      </c>
      <c r="D91">
        <v>0.97058823529411775</v>
      </c>
      <c r="E91">
        <v>0</v>
      </c>
      <c r="F91">
        <v>10</v>
      </c>
      <c r="G91">
        <v>0</v>
      </c>
      <c r="H91">
        <v>5.7040998217468802E-2</v>
      </c>
      <c r="I91" t="s">
        <v>174</v>
      </c>
      <c r="K91" s="25">
        <v>45572</v>
      </c>
      <c r="L91">
        <v>45572</v>
      </c>
      <c r="M91">
        <v>0</v>
      </c>
      <c r="N91">
        <v>0</v>
      </c>
      <c r="O91">
        <v>5.8769513314967853E-2</v>
      </c>
      <c r="S91">
        <v>0</v>
      </c>
      <c r="T91">
        <v>0</v>
      </c>
      <c r="U91">
        <v>17.015625000000004</v>
      </c>
      <c r="V91" t="s">
        <v>160</v>
      </c>
    </row>
    <row r="92" spans="1:22" x14ac:dyDescent="0.25">
      <c r="A92" t="s">
        <v>170</v>
      </c>
      <c r="B92" t="s">
        <v>216</v>
      </c>
      <c r="C92" t="s">
        <v>68</v>
      </c>
      <c r="D92">
        <v>3.1563909774436096</v>
      </c>
      <c r="E92">
        <v>1.9</v>
      </c>
      <c r="F92">
        <v>10</v>
      </c>
      <c r="G92">
        <v>1.9</v>
      </c>
      <c r="H92">
        <v>1.7290552584670236</v>
      </c>
      <c r="I92" t="s">
        <v>177</v>
      </c>
      <c r="J92">
        <v>1</v>
      </c>
      <c r="K92" s="25">
        <v>45573</v>
      </c>
      <c r="L92">
        <v>45573</v>
      </c>
      <c r="M92">
        <v>0.60195331110052397</v>
      </c>
      <c r="N92">
        <v>0.60195331110052397</v>
      </c>
      <c r="O92">
        <v>0.54779501995263002</v>
      </c>
      <c r="P92">
        <v>1.6612584091808473</v>
      </c>
      <c r="Q92">
        <v>1.6612584091808473</v>
      </c>
      <c r="R92">
        <v>0.9100290834036967</v>
      </c>
      <c r="S92">
        <v>1.098865979381443</v>
      </c>
      <c r="T92">
        <v>1.098865979381443</v>
      </c>
      <c r="U92">
        <v>1.8255003488101698</v>
      </c>
      <c r="V92" t="s">
        <v>160</v>
      </c>
    </row>
    <row r="93" spans="1:22" x14ac:dyDescent="0.25">
      <c r="A93" t="s">
        <v>170</v>
      </c>
      <c r="B93" t="s">
        <v>216</v>
      </c>
      <c r="C93" t="s">
        <v>70</v>
      </c>
      <c r="D93">
        <v>2.1042606516290729</v>
      </c>
      <c r="E93">
        <v>2.8499999999999996</v>
      </c>
      <c r="F93">
        <v>10</v>
      </c>
      <c r="G93">
        <v>2.8499999999999996</v>
      </c>
      <c r="H93">
        <v>1.5496957403651117</v>
      </c>
      <c r="I93" t="s">
        <v>178</v>
      </c>
      <c r="J93">
        <v>1</v>
      </c>
      <c r="K93" s="25">
        <v>45573</v>
      </c>
      <c r="L93">
        <v>45573</v>
      </c>
      <c r="M93">
        <v>1.3543949499761787</v>
      </c>
      <c r="N93">
        <v>1.3543949499761787</v>
      </c>
      <c r="O93">
        <v>0.73645617008775544</v>
      </c>
      <c r="P93">
        <v>0.73833707074704324</v>
      </c>
      <c r="Q93">
        <v>0.73833707074704324</v>
      </c>
      <c r="R93">
        <v>0.54375289135617966</v>
      </c>
      <c r="S93">
        <v>1.8390706806282719</v>
      </c>
      <c r="T93">
        <v>1.8390706806282719</v>
      </c>
      <c r="U93">
        <v>1.3578540592318493</v>
      </c>
      <c r="V93" t="s">
        <v>160</v>
      </c>
    </row>
    <row r="94" spans="1:22" x14ac:dyDescent="0.25">
      <c r="A94" t="s">
        <v>170</v>
      </c>
      <c r="B94" t="s">
        <v>216</v>
      </c>
      <c r="C94" t="s">
        <v>69</v>
      </c>
      <c r="D94">
        <v>1</v>
      </c>
      <c r="E94">
        <v>0</v>
      </c>
      <c r="F94">
        <v>10</v>
      </c>
      <c r="G94">
        <v>0</v>
      </c>
      <c r="H94">
        <v>0</v>
      </c>
      <c r="I94" t="s">
        <v>176</v>
      </c>
      <c r="J94">
        <v>1</v>
      </c>
      <c r="K94" s="25">
        <v>45573</v>
      </c>
      <c r="L94">
        <v>45573</v>
      </c>
      <c r="M94">
        <v>0</v>
      </c>
      <c r="N94">
        <v>0</v>
      </c>
      <c r="O94">
        <v>0</v>
      </c>
      <c r="V94" t="s">
        <v>160</v>
      </c>
    </row>
    <row r="95" spans="1:22" x14ac:dyDescent="0.25">
      <c r="A95" t="s">
        <v>217</v>
      </c>
      <c r="B95" t="s">
        <v>216</v>
      </c>
      <c r="C95" t="s">
        <v>68</v>
      </c>
      <c r="D95">
        <v>3.7478639781271368</v>
      </c>
      <c r="E95">
        <v>3.8</v>
      </c>
      <c r="F95">
        <v>10</v>
      </c>
      <c r="G95">
        <v>3.8</v>
      </c>
      <c r="H95">
        <v>3.75</v>
      </c>
      <c r="I95" t="s">
        <v>177</v>
      </c>
      <c r="K95" s="25">
        <v>45573</v>
      </c>
      <c r="L95">
        <v>45573</v>
      </c>
      <c r="M95">
        <v>1.0139108628747291</v>
      </c>
      <c r="N95">
        <v>1.0139108628747291</v>
      </c>
      <c r="O95">
        <v>1.0005699304684827</v>
      </c>
      <c r="P95">
        <v>0.98627999424398338</v>
      </c>
      <c r="Q95">
        <v>0.98627999424398338</v>
      </c>
      <c r="R95">
        <v>0.98684210526315796</v>
      </c>
      <c r="S95">
        <v>1.0133333333333332</v>
      </c>
      <c r="T95">
        <v>1.0133333333333332</v>
      </c>
      <c r="U95">
        <v>0.99943039416723645</v>
      </c>
      <c r="V95" t="s">
        <v>160</v>
      </c>
    </row>
    <row r="96" spans="1:22" x14ac:dyDescent="0.25">
      <c r="A96" t="s">
        <v>217</v>
      </c>
      <c r="B96" t="s">
        <v>216</v>
      </c>
      <c r="C96" t="s">
        <v>70</v>
      </c>
      <c r="D96">
        <v>4.5836142079336275</v>
      </c>
      <c r="E96">
        <v>4.75</v>
      </c>
      <c r="F96">
        <v>10</v>
      </c>
      <c r="G96">
        <v>4.75</v>
      </c>
      <c r="H96">
        <v>2.8368983957219247</v>
      </c>
      <c r="I96" t="s">
        <v>178</v>
      </c>
      <c r="K96" s="25">
        <v>45573</v>
      </c>
      <c r="L96">
        <v>45573</v>
      </c>
      <c r="M96">
        <v>1.036300130097856</v>
      </c>
      <c r="N96">
        <v>1.036300130097856</v>
      </c>
      <c r="O96">
        <v>0.61892172138126944</v>
      </c>
      <c r="P96">
        <v>0.96497141219655314</v>
      </c>
      <c r="Q96">
        <v>0.96497141219655314</v>
      </c>
      <c r="R96">
        <v>0.59724176752040525</v>
      </c>
      <c r="S96">
        <v>1.6743638077285583</v>
      </c>
      <c r="T96">
        <v>1.6743638077285583</v>
      </c>
      <c r="U96">
        <v>1.6157132080746248</v>
      </c>
      <c r="V96" t="s">
        <v>160</v>
      </c>
    </row>
    <row r="97" spans="1:22" x14ac:dyDescent="0.25">
      <c r="A97" t="s">
        <v>217</v>
      </c>
      <c r="B97" t="s">
        <v>216</v>
      </c>
      <c r="C97" t="s">
        <v>69</v>
      </c>
      <c r="D97">
        <v>0.97058823529411775</v>
      </c>
      <c r="E97">
        <v>0.95</v>
      </c>
      <c r="F97">
        <v>10</v>
      </c>
      <c r="G97">
        <v>0.95</v>
      </c>
      <c r="H97">
        <v>0.99821746880570394</v>
      </c>
      <c r="I97" t="s">
        <v>176</v>
      </c>
      <c r="K97" s="25">
        <v>45573</v>
      </c>
      <c r="L97">
        <v>45573</v>
      </c>
      <c r="M97">
        <v>0.97878787878787865</v>
      </c>
      <c r="N97">
        <v>0.97878787878787865</v>
      </c>
      <c r="O97">
        <v>1.0284664830119372</v>
      </c>
      <c r="P97">
        <v>1.0216718266253872</v>
      </c>
      <c r="Q97">
        <v>1.0216718266253872</v>
      </c>
      <c r="R97">
        <v>1.0507552303217937</v>
      </c>
      <c r="S97">
        <v>0.95169642857142867</v>
      </c>
      <c r="T97">
        <v>0.95169642857142867</v>
      </c>
      <c r="U97">
        <v>0.97232142857142878</v>
      </c>
      <c r="V97" t="s">
        <v>160</v>
      </c>
    </row>
    <row r="98" spans="1:22" x14ac:dyDescent="0.25">
      <c r="A98" t="s">
        <v>170</v>
      </c>
      <c r="B98" t="s">
        <v>216</v>
      </c>
      <c r="C98" t="s">
        <v>69</v>
      </c>
      <c r="D98">
        <v>1</v>
      </c>
      <c r="E98">
        <v>0</v>
      </c>
      <c r="F98">
        <v>10</v>
      </c>
      <c r="G98">
        <v>0</v>
      </c>
      <c r="H98">
        <v>0</v>
      </c>
      <c r="I98" t="s">
        <v>181</v>
      </c>
      <c r="J98">
        <v>1</v>
      </c>
      <c r="K98" s="25">
        <v>45574</v>
      </c>
      <c r="L98">
        <v>45574</v>
      </c>
      <c r="M98">
        <v>0</v>
      </c>
      <c r="N98">
        <v>0</v>
      </c>
      <c r="O98">
        <v>0</v>
      </c>
      <c r="V98" t="s">
        <v>160</v>
      </c>
    </row>
    <row r="99" spans="1:22" x14ac:dyDescent="0.25">
      <c r="A99" t="s">
        <v>170</v>
      </c>
      <c r="B99" t="s">
        <v>216</v>
      </c>
      <c r="C99" t="s">
        <v>68</v>
      </c>
      <c r="D99">
        <v>3.1563909774436096</v>
      </c>
      <c r="E99">
        <v>2.8499999999999996</v>
      </c>
      <c r="F99">
        <v>10</v>
      </c>
      <c r="G99">
        <v>2.8499999999999996</v>
      </c>
      <c r="H99">
        <v>1.7290552584670236</v>
      </c>
      <c r="I99" t="s">
        <v>180</v>
      </c>
      <c r="J99">
        <v>1</v>
      </c>
      <c r="K99" s="25">
        <v>45574</v>
      </c>
      <c r="L99">
        <v>45574</v>
      </c>
      <c r="M99">
        <v>0.90292996665078584</v>
      </c>
      <c r="N99">
        <v>0.90292996665078584</v>
      </c>
      <c r="O99">
        <v>0.54779501995263002</v>
      </c>
      <c r="P99">
        <v>1.1075056061205648</v>
      </c>
      <c r="Q99">
        <v>1.1075056061205648</v>
      </c>
      <c r="R99">
        <v>0.60668605560246447</v>
      </c>
      <c r="S99">
        <v>1.6482989690721643</v>
      </c>
      <c r="T99">
        <v>1.6482989690721643</v>
      </c>
      <c r="U99">
        <v>1.8255003488101698</v>
      </c>
      <c r="V99" t="s">
        <v>160</v>
      </c>
    </row>
    <row r="100" spans="1:22" x14ac:dyDescent="0.25">
      <c r="A100" t="s">
        <v>170</v>
      </c>
      <c r="B100" t="s">
        <v>216</v>
      </c>
      <c r="C100" t="s">
        <v>70</v>
      </c>
      <c r="D100">
        <v>2.1042606516290729</v>
      </c>
      <c r="E100">
        <v>1.9</v>
      </c>
      <c r="F100">
        <v>10</v>
      </c>
      <c r="G100">
        <v>1.9</v>
      </c>
      <c r="H100">
        <v>1.5496957403651113</v>
      </c>
      <c r="I100" t="s">
        <v>179</v>
      </c>
      <c r="J100">
        <v>1</v>
      </c>
      <c r="K100" s="25">
        <v>45574</v>
      </c>
      <c r="L100">
        <v>45574</v>
      </c>
      <c r="M100">
        <v>0.90292996665078595</v>
      </c>
      <c r="N100">
        <v>0.90292996665078595</v>
      </c>
      <c r="O100">
        <v>0.73645617008775521</v>
      </c>
      <c r="P100">
        <v>1.1075056061205648</v>
      </c>
      <c r="Q100">
        <v>1.1075056061205648</v>
      </c>
      <c r="R100">
        <v>0.8156293370342691</v>
      </c>
      <c r="S100">
        <v>1.2260471204188483</v>
      </c>
      <c r="T100">
        <v>1.2260471204188483</v>
      </c>
      <c r="U100">
        <v>1.3578540592318498</v>
      </c>
      <c r="V100" t="s">
        <v>160</v>
      </c>
    </row>
    <row r="101" spans="1:22" x14ac:dyDescent="0.25">
      <c r="A101" t="s">
        <v>217</v>
      </c>
      <c r="B101" t="s">
        <v>216</v>
      </c>
      <c r="C101" t="s">
        <v>69</v>
      </c>
      <c r="D101">
        <v>0.97058823529411775</v>
      </c>
      <c r="E101">
        <v>0.95</v>
      </c>
      <c r="F101">
        <v>10</v>
      </c>
      <c r="G101">
        <v>0.95</v>
      </c>
      <c r="H101">
        <v>5.7040998217468802E-2</v>
      </c>
      <c r="I101" t="s">
        <v>181</v>
      </c>
      <c r="K101" s="25">
        <v>45574</v>
      </c>
      <c r="L101">
        <v>45574</v>
      </c>
      <c r="M101">
        <v>0.97878787878787865</v>
      </c>
      <c r="N101">
        <v>0.97878787878787865</v>
      </c>
      <c r="O101">
        <v>5.8769513314967853E-2</v>
      </c>
      <c r="P101">
        <v>1.0216718266253872</v>
      </c>
      <c r="Q101">
        <v>1.0216718266253872</v>
      </c>
      <c r="R101">
        <v>6.0043156018388215E-2</v>
      </c>
      <c r="S101">
        <v>16.654687500000001</v>
      </c>
      <c r="T101">
        <v>16.654687500000001</v>
      </c>
      <c r="U101">
        <v>17.015625000000004</v>
      </c>
      <c r="V101" t="s">
        <v>160</v>
      </c>
    </row>
    <row r="102" spans="1:22" x14ac:dyDescent="0.25">
      <c r="A102" t="s">
        <v>217</v>
      </c>
      <c r="B102" t="s">
        <v>216</v>
      </c>
      <c r="C102" t="s">
        <v>68</v>
      </c>
      <c r="D102">
        <v>3.7478639781271368</v>
      </c>
      <c r="E102">
        <v>4.75</v>
      </c>
      <c r="F102">
        <v>10</v>
      </c>
      <c r="G102">
        <v>4.75</v>
      </c>
      <c r="H102">
        <v>3.7813725490196082</v>
      </c>
      <c r="I102" t="s">
        <v>180</v>
      </c>
      <c r="K102" s="25">
        <v>45574</v>
      </c>
      <c r="L102">
        <v>45574</v>
      </c>
      <c r="M102">
        <v>1.2673885785934114</v>
      </c>
      <c r="N102">
        <v>1.2673885785934114</v>
      </c>
      <c r="O102">
        <v>1.0089407115861275</v>
      </c>
      <c r="P102">
        <v>0.78902399539518664</v>
      </c>
      <c r="Q102">
        <v>0.78902399539518664</v>
      </c>
      <c r="R102">
        <v>0.79607843137254908</v>
      </c>
      <c r="S102">
        <v>1.2561576354679802</v>
      </c>
      <c r="T102">
        <v>1.2561576354679802</v>
      </c>
      <c r="U102">
        <v>0.99113851638311623</v>
      </c>
      <c r="V102" t="s">
        <v>160</v>
      </c>
    </row>
    <row r="103" spans="1:22" x14ac:dyDescent="0.25">
      <c r="A103" t="s">
        <v>217</v>
      </c>
      <c r="B103" t="s">
        <v>216</v>
      </c>
      <c r="C103" t="s">
        <v>70</v>
      </c>
      <c r="D103">
        <v>4.5836142079336275</v>
      </c>
      <c r="E103">
        <v>2.8499999999999996</v>
      </c>
      <c r="F103">
        <v>10</v>
      </c>
      <c r="G103">
        <v>2.8499999999999996</v>
      </c>
      <c r="H103">
        <v>2.8368983957219247</v>
      </c>
      <c r="I103" t="s">
        <v>179</v>
      </c>
      <c r="K103" s="25">
        <v>45574</v>
      </c>
      <c r="L103">
        <v>45574</v>
      </c>
      <c r="M103">
        <v>0.6217800780587136</v>
      </c>
      <c r="N103">
        <v>0.6217800780587136</v>
      </c>
      <c r="O103">
        <v>0.61892172138126944</v>
      </c>
      <c r="P103">
        <v>1.6082856869942554</v>
      </c>
      <c r="Q103">
        <v>1.6082856869942554</v>
      </c>
      <c r="R103">
        <v>0.99540294586734213</v>
      </c>
      <c r="S103">
        <v>1.0046182846371348</v>
      </c>
      <c r="T103">
        <v>1.0046182846371348</v>
      </c>
      <c r="U103">
        <v>1.6157132080746248</v>
      </c>
      <c r="V103" t="s">
        <v>160</v>
      </c>
    </row>
    <row r="104" spans="1:22" x14ac:dyDescent="0.25">
      <c r="A104" t="s">
        <v>170</v>
      </c>
      <c r="B104" t="s">
        <v>216</v>
      </c>
      <c r="C104" t="s">
        <v>68</v>
      </c>
      <c r="D104">
        <v>3.1563909774436087</v>
      </c>
      <c r="E104">
        <v>3.8</v>
      </c>
      <c r="F104">
        <v>10</v>
      </c>
      <c r="G104">
        <v>3.8</v>
      </c>
      <c r="H104">
        <v>1.882352941176471</v>
      </c>
      <c r="I104" t="s">
        <v>184</v>
      </c>
      <c r="J104">
        <v>1</v>
      </c>
      <c r="K104" s="25">
        <v>45575</v>
      </c>
      <c r="L104">
        <v>45575</v>
      </c>
      <c r="M104">
        <v>1.2039066222010482</v>
      </c>
      <c r="N104">
        <v>1.2039066222010482</v>
      </c>
      <c r="O104">
        <v>0.5963624134742036</v>
      </c>
      <c r="P104">
        <v>0.83062920459042344</v>
      </c>
      <c r="Q104">
        <v>0.83062920459042344</v>
      </c>
      <c r="R104">
        <v>0.4953560371517029</v>
      </c>
      <c r="S104">
        <v>2.0187499999999994</v>
      </c>
      <c r="T104">
        <v>2.0187499999999994</v>
      </c>
      <c r="U104">
        <v>1.6768327067669169</v>
      </c>
      <c r="V104" t="s">
        <v>160</v>
      </c>
    </row>
    <row r="105" spans="1:22" x14ac:dyDescent="0.25">
      <c r="A105" t="s">
        <v>170</v>
      </c>
      <c r="B105" t="s">
        <v>216</v>
      </c>
      <c r="C105" t="s">
        <v>69</v>
      </c>
      <c r="D105">
        <v>1</v>
      </c>
      <c r="E105">
        <v>0</v>
      </c>
      <c r="F105">
        <v>10</v>
      </c>
      <c r="G105">
        <v>0</v>
      </c>
      <c r="H105">
        <v>5.4901960784313725E-2</v>
      </c>
      <c r="I105" t="s">
        <v>183</v>
      </c>
      <c r="J105">
        <v>1</v>
      </c>
      <c r="K105" s="25">
        <v>45575</v>
      </c>
      <c r="L105">
        <v>45575</v>
      </c>
      <c r="M105">
        <v>0</v>
      </c>
      <c r="N105">
        <v>0</v>
      </c>
      <c r="O105">
        <v>5.4901960784313725E-2</v>
      </c>
      <c r="S105">
        <v>0</v>
      </c>
      <c r="T105">
        <v>0</v>
      </c>
      <c r="U105">
        <v>18.214285714285715</v>
      </c>
      <c r="V105" t="s">
        <v>160</v>
      </c>
    </row>
    <row r="106" spans="1:22" x14ac:dyDescent="0.25">
      <c r="A106" t="s">
        <v>170</v>
      </c>
      <c r="B106" t="s">
        <v>216</v>
      </c>
      <c r="C106" t="s">
        <v>70</v>
      </c>
      <c r="D106">
        <v>2.1042606516290729</v>
      </c>
      <c r="E106">
        <v>1.9</v>
      </c>
      <c r="F106">
        <v>10</v>
      </c>
      <c r="G106">
        <v>1.9</v>
      </c>
      <c r="H106">
        <v>1.9315753887761999</v>
      </c>
      <c r="I106" t="s">
        <v>182</v>
      </c>
      <c r="J106">
        <v>1</v>
      </c>
      <c r="K106" s="25">
        <v>45575</v>
      </c>
      <c r="L106">
        <v>45575</v>
      </c>
      <c r="M106">
        <v>0.90292996665078595</v>
      </c>
      <c r="N106">
        <v>0.90292996665078595</v>
      </c>
      <c r="O106">
        <v>0.91793542177430165</v>
      </c>
      <c r="P106">
        <v>1.1075056061205648</v>
      </c>
      <c r="Q106">
        <v>1.1075056061205648</v>
      </c>
      <c r="R106">
        <v>1.0166186256716843</v>
      </c>
      <c r="S106">
        <v>0.98365303836460383</v>
      </c>
      <c r="T106">
        <v>0.98365303836460383</v>
      </c>
      <c r="U106">
        <v>1.0894012544663256</v>
      </c>
      <c r="V106" t="s">
        <v>160</v>
      </c>
    </row>
    <row r="107" spans="1:22" x14ac:dyDescent="0.25">
      <c r="A107" t="s">
        <v>217</v>
      </c>
      <c r="B107" t="s">
        <v>216</v>
      </c>
      <c r="C107" t="s">
        <v>68</v>
      </c>
      <c r="D107">
        <v>3.7478639781271368</v>
      </c>
      <c r="E107">
        <v>4.75</v>
      </c>
      <c r="F107">
        <v>10</v>
      </c>
      <c r="G107">
        <v>4.75</v>
      </c>
      <c r="H107">
        <v>3.75</v>
      </c>
      <c r="I107" t="s">
        <v>184</v>
      </c>
      <c r="K107" s="25">
        <v>45575</v>
      </c>
      <c r="L107">
        <v>45575</v>
      </c>
      <c r="M107">
        <v>1.2673885785934114</v>
      </c>
      <c r="N107">
        <v>1.2673885785934114</v>
      </c>
      <c r="O107">
        <v>1.0005699304684827</v>
      </c>
      <c r="P107">
        <v>0.78902399539518664</v>
      </c>
      <c r="Q107">
        <v>0.78902399539518664</v>
      </c>
      <c r="R107">
        <v>0.78947368421052633</v>
      </c>
      <c r="S107">
        <v>1.2666666666666666</v>
      </c>
      <c r="T107">
        <v>1.2666666666666666</v>
      </c>
      <c r="U107">
        <v>0.99943039416723645</v>
      </c>
      <c r="V107" t="s">
        <v>160</v>
      </c>
    </row>
    <row r="108" spans="1:22" x14ac:dyDescent="0.25">
      <c r="A108" t="s">
        <v>217</v>
      </c>
      <c r="B108" t="s">
        <v>216</v>
      </c>
      <c r="C108" t="s">
        <v>69</v>
      </c>
      <c r="D108">
        <v>0.97058823529411775</v>
      </c>
      <c r="E108">
        <v>0.95</v>
      </c>
      <c r="F108">
        <v>10</v>
      </c>
      <c r="G108">
        <v>0.95</v>
      </c>
      <c r="H108">
        <v>5.7040998217468802E-2</v>
      </c>
      <c r="I108" t="s">
        <v>183</v>
      </c>
      <c r="K108" s="25">
        <v>45575</v>
      </c>
      <c r="L108">
        <v>45575</v>
      </c>
      <c r="M108">
        <v>0.97878787878787865</v>
      </c>
      <c r="N108">
        <v>0.97878787878787865</v>
      </c>
      <c r="O108">
        <v>5.8769513314967853E-2</v>
      </c>
      <c r="P108">
        <v>1.0216718266253872</v>
      </c>
      <c r="Q108">
        <v>1.0216718266253872</v>
      </c>
      <c r="R108">
        <v>6.0043156018388215E-2</v>
      </c>
      <c r="S108">
        <v>16.654687500000001</v>
      </c>
      <c r="T108">
        <v>16.654687500000001</v>
      </c>
      <c r="U108">
        <v>17.015625000000004</v>
      </c>
      <c r="V108" t="s">
        <v>160</v>
      </c>
    </row>
    <row r="109" spans="1:22" x14ac:dyDescent="0.25">
      <c r="A109" t="s">
        <v>217</v>
      </c>
      <c r="B109" t="s">
        <v>216</v>
      </c>
      <c r="C109" t="s">
        <v>70</v>
      </c>
      <c r="D109">
        <v>4.5836142079336275</v>
      </c>
      <c r="E109">
        <v>1.9</v>
      </c>
      <c r="F109">
        <v>10</v>
      </c>
      <c r="G109">
        <v>1.9</v>
      </c>
      <c r="H109">
        <v>2.8368983957219247</v>
      </c>
      <c r="I109" t="s">
        <v>182</v>
      </c>
      <c r="K109" s="25">
        <v>45575</v>
      </c>
      <c r="L109">
        <v>45575</v>
      </c>
      <c r="M109">
        <v>0.41452005203914244</v>
      </c>
      <c r="N109">
        <v>0.41452005203914244</v>
      </c>
      <c r="O109">
        <v>0.61892172138126944</v>
      </c>
      <c r="P109">
        <v>2.4124285304913831</v>
      </c>
      <c r="Q109">
        <v>2.4124285304913831</v>
      </c>
      <c r="R109">
        <v>1.493104418801013</v>
      </c>
      <c r="S109">
        <v>0.66974552309142321</v>
      </c>
      <c r="T109">
        <v>0.66974552309142321</v>
      </c>
      <c r="U109">
        <v>1.6157132080746248</v>
      </c>
      <c r="V109" t="s">
        <v>160</v>
      </c>
    </row>
    <row r="110" spans="1:22" x14ac:dyDescent="0.25">
      <c r="A110" t="s">
        <v>170</v>
      </c>
      <c r="B110" t="s">
        <v>216</v>
      </c>
      <c r="C110" t="s">
        <v>68</v>
      </c>
      <c r="D110">
        <v>3.1563909774436087</v>
      </c>
      <c r="E110">
        <v>3.8</v>
      </c>
      <c r="F110">
        <v>10</v>
      </c>
      <c r="G110">
        <v>3.8</v>
      </c>
      <c r="H110">
        <v>1.882352941176471</v>
      </c>
      <c r="I110" t="s">
        <v>186</v>
      </c>
      <c r="J110">
        <v>1</v>
      </c>
      <c r="K110" s="25">
        <v>45576</v>
      </c>
      <c r="L110">
        <v>45576</v>
      </c>
      <c r="M110">
        <v>1.2039066222010482</v>
      </c>
      <c r="N110">
        <v>1.2039066222010482</v>
      </c>
      <c r="O110">
        <v>0.5963624134742036</v>
      </c>
      <c r="P110">
        <v>0.83062920459042344</v>
      </c>
      <c r="Q110">
        <v>0.83062920459042344</v>
      </c>
      <c r="R110">
        <v>0.4953560371517029</v>
      </c>
      <c r="S110">
        <v>2.0187499999999994</v>
      </c>
      <c r="T110">
        <v>2.0187499999999994</v>
      </c>
      <c r="U110">
        <v>1.6768327067669169</v>
      </c>
      <c r="V110" t="s">
        <v>160</v>
      </c>
    </row>
    <row r="111" spans="1:22" x14ac:dyDescent="0.25">
      <c r="A111" t="s">
        <v>170</v>
      </c>
      <c r="B111" t="s">
        <v>216</v>
      </c>
      <c r="C111" t="s">
        <v>69</v>
      </c>
      <c r="D111">
        <v>1</v>
      </c>
      <c r="E111">
        <v>0</v>
      </c>
      <c r="F111">
        <v>10</v>
      </c>
      <c r="G111">
        <v>0</v>
      </c>
      <c r="H111">
        <v>2.7450980392156862E-2</v>
      </c>
      <c r="I111" t="s">
        <v>185</v>
      </c>
      <c r="J111">
        <v>1</v>
      </c>
      <c r="K111" s="25">
        <v>45576</v>
      </c>
      <c r="L111">
        <v>45576</v>
      </c>
      <c r="M111">
        <v>0</v>
      </c>
      <c r="N111">
        <v>0</v>
      </c>
      <c r="O111">
        <v>2.7450980392156862E-2</v>
      </c>
      <c r="S111">
        <v>0</v>
      </c>
      <c r="T111">
        <v>0</v>
      </c>
      <c r="U111">
        <v>36.428571428571431</v>
      </c>
      <c r="V111" t="s">
        <v>160</v>
      </c>
    </row>
    <row r="112" spans="1:22" x14ac:dyDescent="0.25">
      <c r="A112" t="s">
        <v>170</v>
      </c>
      <c r="B112" t="s">
        <v>216</v>
      </c>
      <c r="C112" t="s">
        <v>70</v>
      </c>
      <c r="D112">
        <v>2.1042606516290729</v>
      </c>
      <c r="E112">
        <v>2.8499999999999996</v>
      </c>
      <c r="F112">
        <v>10</v>
      </c>
      <c r="G112">
        <v>2.8499999999999996</v>
      </c>
      <c r="H112">
        <v>1.7568627450980387</v>
      </c>
      <c r="I112" t="s">
        <v>187</v>
      </c>
      <c r="J112">
        <v>1</v>
      </c>
      <c r="K112" s="25">
        <v>45576</v>
      </c>
      <c r="L112">
        <v>45576</v>
      </c>
      <c r="M112">
        <v>1.3543949499761787</v>
      </c>
      <c r="N112">
        <v>1.3543949499761787</v>
      </c>
      <c r="O112">
        <v>0.83490737886388444</v>
      </c>
      <c r="P112">
        <v>0.73833707074704324</v>
      </c>
      <c r="Q112">
        <v>0.73833707074704324</v>
      </c>
      <c r="R112">
        <v>0.61644306845545227</v>
      </c>
      <c r="S112">
        <v>1.6222098214285716</v>
      </c>
      <c r="T112">
        <v>1.6222098214285716</v>
      </c>
      <c r="U112">
        <v>1.1977376476906556</v>
      </c>
      <c r="V112" t="s">
        <v>160</v>
      </c>
    </row>
    <row r="113" spans="1:22" x14ac:dyDescent="0.25">
      <c r="A113" t="s">
        <v>217</v>
      </c>
      <c r="B113" t="s">
        <v>216</v>
      </c>
      <c r="C113" t="s">
        <v>68</v>
      </c>
      <c r="D113">
        <v>3.7478639781271368</v>
      </c>
      <c r="E113">
        <v>4.75</v>
      </c>
      <c r="F113">
        <v>10</v>
      </c>
      <c r="G113">
        <v>4.75</v>
      </c>
      <c r="H113">
        <v>3.75</v>
      </c>
      <c r="I113" t="s">
        <v>186</v>
      </c>
      <c r="K113" s="25">
        <v>45576</v>
      </c>
      <c r="L113">
        <v>45576</v>
      </c>
      <c r="M113">
        <v>1.2673885785934114</v>
      </c>
      <c r="N113">
        <v>1.2673885785934114</v>
      </c>
      <c r="O113">
        <v>1.0005699304684827</v>
      </c>
      <c r="P113">
        <v>0.78902399539518664</v>
      </c>
      <c r="Q113">
        <v>0.78902399539518664</v>
      </c>
      <c r="R113">
        <v>0.78947368421052633</v>
      </c>
      <c r="S113">
        <v>1.2666666666666666</v>
      </c>
      <c r="T113">
        <v>1.2666666666666666</v>
      </c>
      <c r="U113">
        <v>0.99943039416723645</v>
      </c>
      <c r="V113" t="s">
        <v>160</v>
      </c>
    </row>
    <row r="114" spans="1:22" x14ac:dyDescent="0.25">
      <c r="A114" t="s">
        <v>217</v>
      </c>
      <c r="B114" t="s">
        <v>216</v>
      </c>
      <c r="C114" t="s">
        <v>69</v>
      </c>
      <c r="D114">
        <v>0.97058823529411775</v>
      </c>
      <c r="E114">
        <v>0.95</v>
      </c>
      <c r="F114">
        <v>10</v>
      </c>
      <c r="G114">
        <v>0.95</v>
      </c>
      <c r="H114">
        <v>5.7040998217468802E-2</v>
      </c>
      <c r="I114" t="s">
        <v>185</v>
      </c>
      <c r="K114" s="25">
        <v>45576</v>
      </c>
      <c r="L114">
        <v>45576</v>
      </c>
      <c r="M114">
        <v>0.97878787878787865</v>
      </c>
      <c r="N114">
        <v>0.97878787878787865</v>
      </c>
      <c r="O114">
        <v>5.8769513314967853E-2</v>
      </c>
      <c r="P114">
        <v>1.0216718266253872</v>
      </c>
      <c r="Q114">
        <v>1.0216718266253872</v>
      </c>
      <c r="R114">
        <v>6.0043156018388215E-2</v>
      </c>
      <c r="S114">
        <v>16.654687500000001</v>
      </c>
      <c r="T114">
        <v>16.654687500000001</v>
      </c>
      <c r="U114">
        <v>17.015625000000004</v>
      </c>
      <c r="V114" t="s">
        <v>160</v>
      </c>
    </row>
    <row r="115" spans="1:22" x14ac:dyDescent="0.25">
      <c r="A115" t="s">
        <v>217</v>
      </c>
      <c r="B115" t="s">
        <v>216</v>
      </c>
      <c r="C115" t="s">
        <v>70</v>
      </c>
      <c r="D115">
        <v>4.5836142079336275</v>
      </c>
      <c r="E115">
        <v>3.8</v>
      </c>
      <c r="F115">
        <v>10</v>
      </c>
      <c r="G115">
        <v>3.8</v>
      </c>
      <c r="H115">
        <v>3.5641711229946522</v>
      </c>
      <c r="I115" t="s">
        <v>187</v>
      </c>
      <c r="K115" s="25">
        <v>45576</v>
      </c>
      <c r="L115">
        <v>45576</v>
      </c>
      <c r="M115">
        <v>0.82904010407828488</v>
      </c>
      <c r="N115">
        <v>0.82904010407828488</v>
      </c>
      <c r="O115">
        <v>0.77758968388429051</v>
      </c>
      <c r="P115">
        <v>1.2062142652456915</v>
      </c>
      <c r="Q115">
        <v>1.2062142652456915</v>
      </c>
      <c r="R115">
        <v>0.93793976920911903</v>
      </c>
      <c r="S115">
        <v>1.0661665416354089</v>
      </c>
      <c r="T115">
        <v>1.0661665416354089</v>
      </c>
      <c r="U115">
        <v>1.2860252916482946</v>
      </c>
      <c r="V115" t="s">
        <v>160</v>
      </c>
    </row>
    <row r="116" spans="1:22" x14ac:dyDescent="0.25">
      <c r="A116" t="s">
        <v>170</v>
      </c>
      <c r="B116" t="s">
        <v>216</v>
      </c>
      <c r="C116" t="s">
        <v>70</v>
      </c>
      <c r="D116">
        <v>2.1042606516290729</v>
      </c>
      <c r="E116">
        <v>1.9</v>
      </c>
      <c r="F116">
        <v>10</v>
      </c>
      <c r="G116">
        <v>1.9</v>
      </c>
      <c r="H116">
        <v>1.7568627450980394</v>
      </c>
      <c r="I116" t="s">
        <v>190</v>
      </c>
      <c r="J116">
        <v>1</v>
      </c>
      <c r="K116" s="25">
        <v>45577</v>
      </c>
      <c r="L116">
        <v>45577</v>
      </c>
      <c r="M116">
        <v>0.90292996665078595</v>
      </c>
      <c r="N116">
        <v>0.90292996665078595</v>
      </c>
      <c r="O116">
        <v>0.83490737886388477</v>
      </c>
      <c r="P116">
        <v>1.1075056061205648</v>
      </c>
      <c r="Q116">
        <v>1.1075056061205648</v>
      </c>
      <c r="R116">
        <v>0.92466460268317863</v>
      </c>
      <c r="S116">
        <v>1.0814732142857142</v>
      </c>
      <c r="T116">
        <v>1.0814732142857142</v>
      </c>
      <c r="U116">
        <v>1.1977376476906552</v>
      </c>
      <c r="V116" t="s">
        <v>160</v>
      </c>
    </row>
    <row r="117" spans="1:22" x14ac:dyDescent="0.25">
      <c r="A117" t="s">
        <v>170</v>
      </c>
      <c r="B117" t="s">
        <v>216</v>
      </c>
      <c r="C117" t="s">
        <v>68</v>
      </c>
      <c r="D117">
        <v>3.1563909774436096</v>
      </c>
      <c r="E117">
        <v>4.75</v>
      </c>
      <c r="F117">
        <v>10</v>
      </c>
      <c r="G117">
        <v>4.75</v>
      </c>
      <c r="H117">
        <v>1.882352941176471</v>
      </c>
      <c r="I117" t="s">
        <v>189</v>
      </c>
      <c r="J117">
        <v>1</v>
      </c>
      <c r="K117" s="25">
        <v>45577</v>
      </c>
      <c r="L117">
        <v>45577</v>
      </c>
      <c r="M117">
        <v>1.5048832777513099</v>
      </c>
      <c r="N117">
        <v>1.5048832777513099</v>
      </c>
      <c r="O117">
        <v>0.59636241347420338</v>
      </c>
      <c r="P117">
        <v>0.66450336367233886</v>
      </c>
      <c r="Q117">
        <v>0.66450336367233886</v>
      </c>
      <c r="R117">
        <v>0.39628482972136231</v>
      </c>
      <c r="S117">
        <v>2.5234374999999996</v>
      </c>
      <c r="T117">
        <v>2.5234374999999996</v>
      </c>
      <c r="U117">
        <v>1.6768327067669173</v>
      </c>
      <c r="V117" t="s">
        <v>160</v>
      </c>
    </row>
    <row r="118" spans="1:22" x14ac:dyDescent="0.25">
      <c r="A118" t="s">
        <v>170</v>
      </c>
      <c r="B118" t="s">
        <v>216</v>
      </c>
      <c r="C118" t="s">
        <v>69</v>
      </c>
      <c r="D118">
        <v>1</v>
      </c>
      <c r="E118">
        <v>0</v>
      </c>
      <c r="F118">
        <v>10</v>
      </c>
      <c r="G118">
        <v>0</v>
      </c>
      <c r="H118">
        <v>2.7450980392156862E-2</v>
      </c>
      <c r="I118" t="s">
        <v>188</v>
      </c>
      <c r="J118">
        <v>1</v>
      </c>
      <c r="K118" s="25">
        <v>45577</v>
      </c>
      <c r="L118">
        <v>45577</v>
      </c>
      <c r="M118">
        <v>0</v>
      </c>
      <c r="N118">
        <v>0</v>
      </c>
      <c r="O118">
        <v>2.7450980392156862E-2</v>
      </c>
      <c r="S118">
        <v>0</v>
      </c>
      <c r="T118">
        <v>0</v>
      </c>
      <c r="U118">
        <v>36.428571428571431</v>
      </c>
      <c r="V118" t="s">
        <v>160</v>
      </c>
    </row>
    <row r="119" spans="1:22" x14ac:dyDescent="0.25">
      <c r="A119" t="s">
        <v>217</v>
      </c>
      <c r="B119" t="s">
        <v>216</v>
      </c>
      <c r="C119" t="s">
        <v>70</v>
      </c>
      <c r="D119">
        <v>4.5836142079336275</v>
      </c>
      <c r="E119">
        <v>3.8</v>
      </c>
      <c r="F119">
        <v>10</v>
      </c>
      <c r="G119">
        <v>3.8</v>
      </c>
      <c r="H119">
        <v>3.3502673796791447</v>
      </c>
      <c r="I119" t="s">
        <v>190</v>
      </c>
      <c r="K119" s="25">
        <v>45577</v>
      </c>
      <c r="L119">
        <v>45577</v>
      </c>
      <c r="M119">
        <v>0.82904010407828488</v>
      </c>
      <c r="N119">
        <v>0.82904010407828488</v>
      </c>
      <c r="O119">
        <v>0.73092263608928443</v>
      </c>
      <c r="P119">
        <v>1.2062142652456915</v>
      </c>
      <c r="Q119">
        <v>1.2062142652456915</v>
      </c>
      <c r="R119">
        <v>0.88164931044188022</v>
      </c>
      <c r="S119">
        <v>1.134237829209896</v>
      </c>
      <c r="T119">
        <v>1.134237829209896</v>
      </c>
      <c r="U119">
        <v>1.368133849774283</v>
      </c>
      <c r="V119" t="s">
        <v>160</v>
      </c>
    </row>
    <row r="120" spans="1:22" x14ac:dyDescent="0.25">
      <c r="A120" t="s">
        <v>217</v>
      </c>
      <c r="B120" t="s">
        <v>216</v>
      </c>
      <c r="C120" t="s">
        <v>68</v>
      </c>
      <c r="D120">
        <v>3.7478639781271368</v>
      </c>
      <c r="E120">
        <v>4.75</v>
      </c>
      <c r="F120">
        <v>10</v>
      </c>
      <c r="G120">
        <v>4.75</v>
      </c>
      <c r="H120">
        <v>3.75</v>
      </c>
      <c r="I120" t="s">
        <v>189</v>
      </c>
      <c r="K120" s="25">
        <v>45577</v>
      </c>
      <c r="L120">
        <v>45577</v>
      </c>
      <c r="M120">
        <v>1.2673885785934114</v>
      </c>
      <c r="N120">
        <v>1.2673885785934114</v>
      </c>
      <c r="O120">
        <v>1.0005699304684827</v>
      </c>
      <c r="P120">
        <v>0.78902399539518664</v>
      </c>
      <c r="Q120">
        <v>0.78902399539518664</v>
      </c>
      <c r="R120">
        <v>0.78947368421052633</v>
      </c>
      <c r="S120">
        <v>1.2666666666666666</v>
      </c>
      <c r="T120">
        <v>1.2666666666666666</v>
      </c>
      <c r="U120">
        <v>0.99943039416723645</v>
      </c>
      <c r="V120" t="s">
        <v>160</v>
      </c>
    </row>
    <row r="121" spans="1:22" x14ac:dyDescent="0.25">
      <c r="A121" t="s">
        <v>217</v>
      </c>
      <c r="B121" t="s">
        <v>216</v>
      </c>
      <c r="C121" t="s">
        <v>69</v>
      </c>
      <c r="D121">
        <v>0.97058823529411775</v>
      </c>
      <c r="E121">
        <v>0.95</v>
      </c>
      <c r="F121">
        <v>10</v>
      </c>
      <c r="G121">
        <v>0.95</v>
      </c>
      <c r="H121">
        <v>2.8520499108734401E-2</v>
      </c>
      <c r="I121" t="s">
        <v>188</v>
      </c>
      <c r="K121" s="25">
        <v>45577</v>
      </c>
      <c r="L121">
        <v>45577</v>
      </c>
      <c r="M121">
        <v>0.97878787878787865</v>
      </c>
      <c r="N121">
        <v>0.97878787878787865</v>
      </c>
      <c r="O121">
        <v>2.9384756657483926E-2</v>
      </c>
      <c r="P121">
        <v>1.0216718266253872</v>
      </c>
      <c r="Q121">
        <v>1.0216718266253872</v>
      </c>
      <c r="R121">
        <v>3.0021578009194107E-2</v>
      </c>
      <c r="S121">
        <v>33.309375000000003</v>
      </c>
      <c r="T121">
        <v>33.309375000000003</v>
      </c>
      <c r="U121">
        <v>34.031250000000007</v>
      </c>
      <c r="V121" t="s">
        <v>160</v>
      </c>
    </row>
    <row r="122" spans="1:22" x14ac:dyDescent="0.25">
      <c r="A122" t="s">
        <v>170</v>
      </c>
      <c r="B122" t="s">
        <v>216</v>
      </c>
      <c r="C122" t="s">
        <v>69</v>
      </c>
      <c r="D122">
        <v>1</v>
      </c>
      <c r="E122">
        <v>0</v>
      </c>
      <c r="F122">
        <v>10</v>
      </c>
      <c r="G122">
        <v>0</v>
      </c>
      <c r="H122">
        <v>0</v>
      </c>
      <c r="I122" t="s">
        <v>192</v>
      </c>
      <c r="J122">
        <v>1</v>
      </c>
      <c r="K122" s="25">
        <v>45578</v>
      </c>
      <c r="L122">
        <v>45578</v>
      </c>
      <c r="M122">
        <v>0</v>
      </c>
      <c r="N122">
        <v>0</v>
      </c>
      <c r="O122">
        <v>0</v>
      </c>
      <c r="V122" t="s">
        <v>160</v>
      </c>
    </row>
    <row r="123" spans="1:22" x14ac:dyDescent="0.25">
      <c r="A123" t="s">
        <v>170</v>
      </c>
      <c r="B123" t="s">
        <v>216</v>
      </c>
      <c r="C123" t="s">
        <v>68</v>
      </c>
      <c r="D123">
        <v>3.1563909774436096</v>
      </c>
      <c r="E123">
        <v>2.8499999999999996</v>
      </c>
      <c r="F123">
        <v>10</v>
      </c>
      <c r="G123">
        <v>2.8499999999999996</v>
      </c>
      <c r="H123">
        <v>1.882352941176471</v>
      </c>
      <c r="I123" t="s">
        <v>193</v>
      </c>
      <c r="J123">
        <v>1</v>
      </c>
      <c r="K123" s="25">
        <v>45578</v>
      </c>
      <c r="L123">
        <v>45578</v>
      </c>
      <c r="M123">
        <v>0.90292996665078584</v>
      </c>
      <c r="N123">
        <v>0.90292996665078584</v>
      </c>
      <c r="O123">
        <v>0.59636241347420338</v>
      </c>
      <c r="P123">
        <v>1.1075056061205648</v>
      </c>
      <c r="Q123">
        <v>1.1075056061205648</v>
      </c>
      <c r="R123">
        <v>0.66047471620227061</v>
      </c>
      <c r="S123">
        <v>1.5140624999999994</v>
      </c>
      <c r="T123">
        <v>1.5140624999999994</v>
      </c>
      <c r="U123">
        <v>1.6768327067669173</v>
      </c>
      <c r="V123" t="s">
        <v>160</v>
      </c>
    </row>
    <row r="124" spans="1:22" x14ac:dyDescent="0.25">
      <c r="A124" t="s">
        <v>170</v>
      </c>
      <c r="B124" t="s">
        <v>216</v>
      </c>
      <c r="C124" t="s">
        <v>70</v>
      </c>
      <c r="D124">
        <v>2.1042606516290729</v>
      </c>
      <c r="E124">
        <v>1.9</v>
      </c>
      <c r="F124">
        <v>10</v>
      </c>
      <c r="G124">
        <v>1.9</v>
      </c>
      <c r="H124">
        <v>1.5821501014198778</v>
      </c>
      <c r="I124" t="s">
        <v>191</v>
      </c>
      <c r="J124">
        <v>1</v>
      </c>
      <c r="K124" s="25">
        <v>45578</v>
      </c>
      <c r="L124">
        <v>45578</v>
      </c>
      <c r="M124">
        <v>0.90292996665078595</v>
      </c>
      <c r="N124">
        <v>0.90292996665078595</v>
      </c>
      <c r="O124">
        <v>0.75187933595346734</v>
      </c>
      <c r="P124">
        <v>1.1075056061205648</v>
      </c>
      <c r="Q124">
        <v>1.1075056061205648</v>
      </c>
      <c r="R124">
        <v>0.83271057969467255</v>
      </c>
      <c r="S124">
        <v>1.2008974358974362</v>
      </c>
      <c r="T124">
        <v>1.2008974358974362</v>
      </c>
      <c r="U124">
        <v>1.3300006426322222</v>
      </c>
      <c r="V124" t="s">
        <v>160</v>
      </c>
    </row>
    <row r="125" spans="1:22" x14ac:dyDescent="0.25">
      <c r="A125" t="s">
        <v>217</v>
      </c>
      <c r="B125" t="s">
        <v>216</v>
      </c>
      <c r="C125" t="s">
        <v>69</v>
      </c>
      <c r="D125">
        <v>0.97058823529411775</v>
      </c>
      <c r="E125">
        <v>0.95</v>
      </c>
      <c r="F125">
        <v>10</v>
      </c>
      <c r="G125">
        <v>0.95</v>
      </c>
      <c r="H125">
        <v>8.5561497326203204E-2</v>
      </c>
      <c r="I125" t="s">
        <v>192</v>
      </c>
      <c r="K125" s="25">
        <v>45578</v>
      </c>
      <c r="L125">
        <v>45578</v>
      </c>
      <c r="M125">
        <v>0.97878787878787865</v>
      </c>
      <c r="N125">
        <v>0.97878787878787865</v>
      </c>
      <c r="O125">
        <v>8.8154269972451779E-2</v>
      </c>
      <c r="P125">
        <v>1.0216718266253872</v>
      </c>
      <c r="Q125">
        <v>1.0216718266253872</v>
      </c>
      <c r="R125">
        <v>9.0064734027582319E-2</v>
      </c>
      <c r="S125">
        <v>11.103125</v>
      </c>
      <c r="T125">
        <v>11.103125</v>
      </c>
      <c r="U125">
        <v>11.343750000000002</v>
      </c>
      <c r="V125" t="s">
        <v>160</v>
      </c>
    </row>
    <row r="126" spans="1:22" x14ac:dyDescent="0.25">
      <c r="A126" t="s">
        <v>217</v>
      </c>
      <c r="B126" t="s">
        <v>216</v>
      </c>
      <c r="C126" t="s">
        <v>68</v>
      </c>
      <c r="D126">
        <v>3.7478639781271368</v>
      </c>
      <c r="E126">
        <v>3.8</v>
      </c>
      <c r="F126">
        <v>10</v>
      </c>
      <c r="G126">
        <v>3.8</v>
      </c>
      <c r="H126">
        <v>3.75</v>
      </c>
      <c r="I126" t="s">
        <v>193</v>
      </c>
      <c r="K126" s="25">
        <v>45578</v>
      </c>
      <c r="L126">
        <v>45578</v>
      </c>
      <c r="M126">
        <v>1.0139108628747291</v>
      </c>
      <c r="N126">
        <v>1.0139108628747291</v>
      </c>
      <c r="O126">
        <v>1.0005699304684827</v>
      </c>
      <c r="P126">
        <v>0.98627999424398338</v>
      </c>
      <c r="Q126">
        <v>0.98627999424398338</v>
      </c>
      <c r="R126">
        <v>0.98684210526315796</v>
      </c>
      <c r="S126">
        <v>1.0133333333333332</v>
      </c>
      <c r="T126">
        <v>1.0133333333333332</v>
      </c>
      <c r="U126">
        <v>0.99943039416723645</v>
      </c>
      <c r="V126" t="s">
        <v>160</v>
      </c>
    </row>
    <row r="127" spans="1:22" x14ac:dyDescent="0.25">
      <c r="A127" t="s">
        <v>217</v>
      </c>
      <c r="B127" t="s">
        <v>216</v>
      </c>
      <c r="C127" t="s">
        <v>70</v>
      </c>
      <c r="D127">
        <v>4.5836142079336275</v>
      </c>
      <c r="E127">
        <v>4.75</v>
      </c>
      <c r="F127">
        <v>10</v>
      </c>
      <c r="G127">
        <v>4.75</v>
      </c>
      <c r="H127">
        <v>3.7780748663101602</v>
      </c>
      <c r="I127" t="s">
        <v>191</v>
      </c>
      <c r="K127" s="25">
        <v>45578</v>
      </c>
      <c r="L127">
        <v>45578</v>
      </c>
      <c r="M127">
        <v>1.036300130097856</v>
      </c>
      <c r="N127">
        <v>1.036300130097856</v>
      </c>
      <c r="O127">
        <v>0.82425673167929669</v>
      </c>
      <c r="P127">
        <v>0.96497141219655314</v>
      </c>
      <c r="Q127">
        <v>0.96497141219655314</v>
      </c>
      <c r="R127">
        <v>0.79538418238108632</v>
      </c>
      <c r="S127">
        <v>1.2572540693559802</v>
      </c>
      <c r="T127">
        <v>1.2572540693559802</v>
      </c>
      <c r="U127">
        <v>1.2132142347963035</v>
      </c>
      <c r="V127" t="s">
        <v>160</v>
      </c>
    </row>
    <row r="128" spans="1:22" x14ac:dyDescent="0.25">
      <c r="A128" t="s">
        <v>170</v>
      </c>
      <c r="B128" t="s">
        <v>216</v>
      </c>
      <c r="C128" t="s">
        <v>68</v>
      </c>
      <c r="D128">
        <v>3.1563909774436096</v>
      </c>
      <c r="E128">
        <v>2.8499999999999996</v>
      </c>
      <c r="F128">
        <v>10</v>
      </c>
      <c r="G128">
        <v>2.8499999999999996</v>
      </c>
      <c r="H128">
        <v>1.882352941176471</v>
      </c>
      <c r="I128" t="s">
        <v>194</v>
      </c>
      <c r="J128">
        <v>1</v>
      </c>
      <c r="K128" s="25">
        <v>45579</v>
      </c>
      <c r="L128">
        <v>45579</v>
      </c>
      <c r="M128">
        <v>0.90292996665078584</v>
      </c>
      <c r="N128">
        <v>0.90292996665078584</v>
      </c>
      <c r="O128">
        <v>0.59636241347420338</v>
      </c>
      <c r="P128">
        <v>1.1075056061205648</v>
      </c>
      <c r="Q128">
        <v>1.1075056061205648</v>
      </c>
      <c r="R128">
        <v>0.66047471620227061</v>
      </c>
      <c r="S128">
        <v>1.5140624999999994</v>
      </c>
      <c r="T128">
        <v>1.5140624999999994</v>
      </c>
      <c r="U128">
        <v>1.6768327067669173</v>
      </c>
      <c r="V128" t="s">
        <v>160</v>
      </c>
    </row>
    <row r="129" spans="1:22" x14ac:dyDescent="0.25">
      <c r="A129" t="s">
        <v>170</v>
      </c>
      <c r="B129" t="s">
        <v>216</v>
      </c>
      <c r="C129" t="s">
        <v>69</v>
      </c>
      <c r="D129">
        <v>1</v>
      </c>
      <c r="E129">
        <v>0</v>
      </c>
      <c r="F129">
        <v>10</v>
      </c>
      <c r="G129">
        <v>0</v>
      </c>
      <c r="H129">
        <v>5.4901960784313725E-2</v>
      </c>
      <c r="I129" t="s">
        <v>195</v>
      </c>
      <c r="J129">
        <v>1</v>
      </c>
      <c r="K129" s="25">
        <v>45579</v>
      </c>
      <c r="L129">
        <v>45579</v>
      </c>
      <c r="M129">
        <v>0</v>
      </c>
      <c r="N129">
        <v>0</v>
      </c>
      <c r="O129">
        <v>5.4901960784313725E-2</v>
      </c>
      <c r="S129">
        <v>0</v>
      </c>
      <c r="T129">
        <v>0</v>
      </c>
      <c r="U129">
        <v>18.214285714285715</v>
      </c>
      <c r="V129" t="s">
        <v>160</v>
      </c>
    </row>
    <row r="130" spans="1:22" x14ac:dyDescent="0.25">
      <c r="A130" t="s">
        <v>170</v>
      </c>
      <c r="B130" t="s">
        <v>216</v>
      </c>
      <c r="C130" t="s">
        <v>70</v>
      </c>
      <c r="D130">
        <v>2.1042606516290729</v>
      </c>
      <c r="E130">
        <v>1.9</v>
      </c>
      <c r="F130">
        <v>10</v>
      </c>
      <c r="G130">
        <v>1.9</v>
      </c>
      <c r="H130">
        <v>1.9315753887761999</v>
      </c>
      <c r="I130" t="s">
        <v>196</v>
      </c>
      <c r="J130">
        <v>1</v>
      </c>
      <c r="K130" s="25">
        <v>45579</v>
      </c>
      <c r="L130">
        <v>45579</v>
      </c>
      <c r="M130">
        <v>0.90292996665078595</v>
      </c>
      <c r="N130">
        <v>0.90292996665078595</v>
      </c>
      <c r="O130">
        <v>0.91793542177430165</v>
      </c>
      <c r="P130">
        <v>1.1075056061205648</v>
      </c>
      <c r="Q130">
        <v>1.1075056061205648</v>
      </c>
      <c r="R130">
        <v>1.0166186256716843</v>
      </c>
      <c r="S130">
        <v>0.98365303836460383</v>
      </c>
      <c r="T130">
        <v>0.98365303836460383</v>
      </c>
      <c r="U130">
        <v>1.0894012544663256</v>
      </c>
      <c r="V130" t="s">
        <v>160</v>
      </c>
    </row>
    <row r="131" spans="1:22" x14ac:dyDescent="0.25">
      <c r="A131" t="s">
        <v>217</v>
      </c>
      <c r="B131" t="s">
        <v>216</v>
      </c>
      <c r="C131" t="s">
        <v>68</v>
      </c>
      <c r="D131">
        <v>3.7478639781271377</v>
      </c>
      <c r="E131">
        <v>2.8499999999999996</v>
      </c>
      <c r="F131">
        <v>10</v>
      </c>
      <c r="G131">
        <v>2.8499999999999996</v>
      </c>
      <c r="H131">
        <v>2.8125</v>
      </c>
      <c r="I131" t="s">
        <v>194</v>
      </c>
      <c r="K131" s="25">
        <v>45579</v>
      </c>
      <c r="L131">
        <v>45579</v>
      </c>
      <c r="M131">
        <v>0.76043314715604649</v>
      </c>
      <c r="N131">
        <v>0.76043314715604649</v>
      </c>
      <c r="O131">
        <v>0.75042744785136184</v>
      </c>
      <c r="P131">
        <v>1.3150399923253115</v>
      </c>
      <c r="Q131">
        <v>1.3150399923253115</v>
      </c>
      <c r="R131">
        <v>0.98684210526315796</v>
      </c>
      <c r="S131">
        <v>1.0133333333333332</v>
      </c>
      <c r="T131">
        <v>1.0133333333333332</v>
      </c>
      <c r="U131">
        <v>1.332573858889649</v>
      </c>
      <c r="V131" t="s">
        <v>160</v>
      </c>
    </row>
    <row r="132" spans="1:22" x14ac:dyDescent="0.25">
      <c r="A132" t="s">
        <v>217</v>
      </c>
      <c r="B132" t="s">
        <v>216</v>
      </c>
      <c r="C132" t="s">
        <v>69</v>
      </c>
      <c r="D132">
        <v>0.97058823529411775</v>
      </c>
      <c r="E132">
        <v>0</v>
      </c>
      <c r="F132">
        <v>10</v>
      </c>
      <c r="G132">
        <v>0</v>
      </c>
      <c r="H132">
        <v>2.8520499108734401E-2</v>
      </c>
      <c r="I132" t="s">
        <v>195</v>
      </c>
      <c r="K132" s="25">
        <v>45579</v>
      </c>
      <c r="L132">
        <v>45579</v>
      </c>
      <c r="M132">
        <v>0</v>
      </c>
      <c r="N132">
        <v>0</v>
      </c>
      <c r="O132">
        <v>2.9384756657483926E-2</v>
      </c>
      <c r="S132">
        <v>0</v>
      </c>
      <c r="T132">
        <v>0</v>
      </c>
      <c r="U132">
        <v>34.031250000000007</v>
      </c>
      <c r="V132" t="s">
        <v>160</v>
      </c>
    </row>
    <row r="133" spans="1:22" x14ac:dyDescent="0.25">
      <c r="A133" t="s">
        <v>217</v>
      </c>
      <c r="B133" t="s">
        <v>216</v>
      </c>
      <c r="C133" t="s">
        <v>70</v>
      </c>
      <c r="D133">
        <v>4.5836142079336275</v>
      </c>
      <c r="E133">
        <v>2.8499999999999996</v>
      </c>
      <c r="F133">
        <v>10</v>
      </c>
      <c r="G133">
        <v>2.8499999999999996</v>
      </c>
      <c r="H133">
        <v>2.5661764705882355</v>
      </c>
      <c r="I133" t="s">
        <v>196</v>
      </c>
      <c r="K133" s="25">
        <v>45579</v>
      </c>
      <c r="L133">
        <v>45579</v>
      </c>
      <c r="M133">
        <v>0.6217800780587136</v>
      </c>
      <c r="N133">
        <v>0.6217800780587136</v>
      </c>
      <c r="O133">
        <v>0.55985873901571492</v>
      </c>
      <c r="P133">
        <v>1.6082856869942554</v>
      </c>
      <c r="Q133">
        <v>1.6082856869942554</v>
      </c>
      <c r="R133">
        <v>0.90041279669762664</v>
      </c>
      <c r="S133">
        <v>1.1106017191977076</v>
      </c>
      <c r="T133">
        <v>1.1106017191977076</v>
      </c>
      <c r="U133">
        <v>1.7861648489368862</v>
      </c>
      <c r="V133" t="s">
        <v>160</v>
      </c>
    </row>
    <row r="134" spans="1:22" x14ac:dyDescent="0.25">
      <c r="A134" t="s">
        <v>170</v>
      </c>
      <c r="B134" t="s">
        <v>216</v>
      </c>
      <c r="C134" t="s">
        <v>68</v>
      </c>
      <c r="D134">
        <v>3.1563909774436087</v>
      </c>
      <c r="E134">
        <v>1.9</v>
      </c>
      <c r="F134">
        <v>10</v>
      </c>
      <c r="G134">
        <v>1.9</v>
      </c>
      <c r="H134">
        <v>0.78787878787878785</v>
      </c>
      <c r="I134" t="s">
        <v>199</v>
      </c>
      <c r="J134">
        <v>1</v>
      </c>
      <c r="K134" s="25">
        <v>45580</v>
      </c>
      <c r="L134">
        <v>45580</v>
      </c>
      <c r="M134">
        <v>0.60195331110052408</v>
      </c>
      <c r="N134">
        <v>0.60195331110052408</v>
      </c>
      <c r="O134">
        <v>0.24961381321552834</v>
      </c>
      <c r="P134">
        <v>1.6612584091808469</v>
      </c>
      <c r="Q134">
        <v>1.6612584091808469</v>
      </c>
      <c r="R134">
        <v>0.41467304625199364</v>
      </c>
      <c r="S134">
        <v>2.4115384615384614</v>
      </c>
      <c r="T134">
        <v>2.4115384615384614</v>
      </c>
      <c r="U134">
        <v>4.0061885482938111</v>
      </c>
      <c r="V134" t="s">
        <v>160</v>
      </c>
    </row>
    <row r="135" spans="1:22" x14ac:dyDescent="0.25">
      <c r="A135" t="s">
        <v>170</v>
      </c>
      <c r="B135" t="s">
        <v>216</v>
      </c>
      <c r="C135" t="s">
        <v>69</v>
      </c>
      <c r="D135">
        <v>1</v>
      </c>
      <c r="E135">
        <v>0</v>
      </c>
      <c r="F135">
        <v>10</v>
      </c>
      <c r="G135">
        <v>0</v>
      </c>
      <c r="H135">
        <v>0</v>
      </c>
      <c r="I135" t="s">
        <v>198</v>
      </c>
      <c r="J135">
        <v>1</v>
      </c>
      <c r="K135" s="25">
        <v>45580</v>
      </c>
      <c r="L135">
        <v>45580</v>
      </c>
      <c r="M135">
        <v>0</v>
      </c>
      <c r="N135">
        <v>0</v>
      </c>
      <c r="O135">
        <v>0</v>
      </c>
      <c r="V135" t="s">
        <v>160</v>
      </c>
    </row>
    <row r="136" spans="1:22" x14ac:dyDescent="0.25">
      <c r="A136" t="s">
        <v>170</v>
      </c>
      <c r="B136" t="s">
        <v>216</v>
      </c>
      <c r="C136" t="s">
        <v>70</v>
      </c>
      <c r="D136">
        <v>2.1042606516290729</v>
      </c>
      <c r="E136">
        <v>2.8499999999999996</v>
      </c>
      <c r="F136">
        <v>10</v>
      </c>
      <c r="G136">
        <v>2.8499999999999996</v>
      </c>
      <c r="H136">
        <v>1.5172413793103443</v>
      </c>
      <c r="I136" t="s">
        <v>197</v>
      </c>
      <c r="J136">
        <v>1</v>
      </c>
      <c r="K136" s="25">
        <v>45580</v>
      </c>
      <c r="L136">
        <v>45580</v>
      </c>
      <c r="M136">
        <v>1.3543949499761787</v>
      </c>
      <c r="N136">
        <v>1.3543949499761787</v>
      </c>
      <c r="O136">
        <v>0.72103300422204297</v>
      </c>
      <c r="P136">
        <v>0.73833707074704324</v>
      </c>
      <c r="Q136">
        <v>0.73833707074704324</v>
      </c>
      <c r="R136">
        <v>0.53236539624924373</v>
      </c>
      <c r="S136">
        <v>1.8784090909090914</v>
      </c>
      <c r="T136">
        <v>1.8784090909090914</v>
      </c>
      <c r="U136">
        <v>1.3868990658464349</v>
      </c>
      <c r="V136" t="s">
        <v>160</v>
      </c>
    </row>
    <row r="137" spans="1:22" x14ac:dyDescent="0.25">
      <c r="A137" t="s">
        <v>217</v>
      </c>
      <c r="B137" t="s">
        <v>216</v>
      </c>
      <c r="C137" t="s">
        <v>68</v>
      </c>
      <c r="D137">
        <v>3.7478639781271368</v>
      </c>
      <c r="E137">
        <v>4.75</v>
      </c>
      <c r="F137">
        <v>10</v>
      </c>
      <c r="G137">
        <v>4.75</v>
      </c>
      <c r="H137">
        <v>3.75</v>
      </c>
      <c r="I137" t="s">
        <v>199</v>
      </c>
      <c r="K137" s="25">
        <v>45580</v>
      </c>
      <c r="L137">
        <v>45580</v>
      </c>
      <c r="M137">
        <v>1.2673885785934114</v>
      </c>
      <c r="N137">
        <v>1.2673885785934114</v>
      </c>
      <c r="O137">
        <v>1.0005699304684827</v>
      </c>
      <c r="P137">
        <v>0.78902399539518664</v>
      </c>
      <c r="Q137">
        <v>0.78902399539518664</v>
      </c>
      <c r="R137">
        <v>0.78947368421052633</v>
      </c>
      <c r="S137">
        <v>1.2666666666666666</v>
      </c>
      <c r="T137">
        <v>1.2666666666666666</v>
      </c>
      <c r="U137">
        <v>0.99943039416723645</v>
      </c>
      <c r="V137" t="s">
        <v>160</v>
      </c>
    </row>
    <row r="138" spans="1:22" x14ac:dyDescent="0.25">
      <c r="A138" t="s">
        <v>217</v>
      </c>
      <c r="B138" t="s">
        <v>216</v>
      </c>
      <c r="C138" t="s">
        <v>69</v>
      </c>
      <c r="D138">
        <v>0.97058823529411775</v>
      </c>
      <c r="E138">
        <v>0.95</v>
      </c>
      <c r="F138">
        <v>10</v>
      </c>
      <c r="G138">
        <v>0.95</v>
      </c>
      <c r="H138">
        <v>0.96969696969696972</v>
      </c>
      <c r="I138" t="s">
        <v>198</v>
      </c>
      <c r="K138" s="25">
        <v>45580</v>
      </c>
      <c r="L138">
        <v>45580</v>
      </c>
      <c r="M138">
        <v>0.97878787878787865</v>
      </c>
      <c r="N138">
        <v>0.97878787878787865</v>
      </c>
      <c r="O138">
        <v>0.99908172635445358</v>
      </c>
      <c r="P138">
        <v>1.0216718266253872</v>
      </c>
      <c r="Q138">
        <v>1.0216718266253872</v>
      </c>
      <c r="R138">
        <v>1.0207336523125998</v>
      </c>
      <c r="S138">
        <v>0.97968749999999993</v>
      </c>
      <c r="T138">
        <v>0.97968749999999993</v>
      </c>
      <c r="U138">
        <v>1.0009191176470589</v>
      </c>
      <c r="V138" t="s">
        <v>160</v>
      </c>
    </row>
    <row r="139" spans="1:22" x14ac:dyDescent="0.25">
      <c r="A139" t="s">
        <v>217</v>
      </c>
      <c r="B139" t="s">
        <v>216</v>
      </c>
      <c r="C139" t="s">
        <v>70</v>
      </c>
      <c r="D139">
        <v>4.5836142079336275</v>
      </c>
      <c r="E139">
        <v>3.8</v>
      </c>
      <c r="F139">
        <v>10</v>
      </c>
      <c r="G139">
        <v>3.8</v>
      </c>
      <c r="H139">
        <v>2.6229946524064167</v>
      </c>
      <c r="I139" t="s">
        <v>197</v>
      </c>
      <c r="K139" s="25">
        <v>45580</v>
      </c>
      <c r="L139">
        <v>45580</v>
      </c>
      <c r="M139">
        <v>0.82904010407828488</v>
      </c>
      <c r="N139">
        <v>0.82904010407828488</v>
      </c>
      <c r="O139">
        <v>0.57225467358626325</v>
      </c>
      <c r="P139">
        <v>1.2062142652456915</v>
      </c>
      <c r="Q139">
        <v>1.2062142652456915</v>
      </c>
      <c r="R139">
        <v>0.69026175063326756</v>
      </c>
      <c r="S139">
        <v>1.4487257900101937</v>
      </c>
      <c r="T139">
        <v>1.4487257900101937</v>
      </c>
      <c r="U139">
        <v>1.7474737143396299</v>
      </c>
      <c r="V139" t="s">
        <v>160</v>
      </c>
    </row>
    <row r="140" spans="1:22" x14ac:dyDescent="0.25">
      <c r="A140" t="s">
        <v>170</v>
      </c>
      <c r="B140" t="s">
        <v>216</v>
      </c>
      <c r="C140" t="s">
        <v>70</v>
      </c>
      <c r="D140">
        <v>2.1042606516290729</v>
      </c>
      <c r="E140">
        <v>1.9</v>
      </c>
      <c r="F140">
        <v>10</v>
      </c>
      <c r="G140">
        <v>1.9</v>
      </c>
      <c r="H140">
        <v>2.3083164300202839</v>
      </c>
      <c r="I140" t="s">
        <v>200</v>
      </c>
      <c r="J140">
        <v>1</v>
      </c>
      <c r="K140" s="25">
        <v>45581</v>
      </c>
      <c r="L140">
        <v>45581</v>
      </c>
      <c r="M140">
        <v>0.90292996665078595</v>
      </c>
      <c r="N140">
        <v>0.90292996665078595</v>
      </c>
      <c r="O140">
        <v>1.0969726721987769</v>
      </c>
      <c r="P140">
        <v>1.1075056061205648</v>
      </c>
      <c r="Q140">
        <v>1.1075056061205648</v>
      </c>
      <c r="R140">
        <v>1.214903384221202</v>
      </c>
      <c r="S140">
        <v>0.82311072056239021</v>
      </c>
      <c r="T140">
        <v>0.82311072056239021</v>
      </c>
      <c r="U140">
        <v>0.91159973748078471</v>
      </c>
      <c r="V140" t="s">
        <v>160</v>
      </c>
    </row>
    <row r="141" spans="1:22" x14ac:dyDescent="0.25">
      <c r="A141" t="s">
        <v>170</v>
      </c>
      <c r="B141" t="s">
        <v>216</v>
      </c>
      <c r="C141" t="s">
        <v>68</v>
      </c>
      <c r="D141">
        <v>3.1563909774436087</v>
      </c>
      <c r="E141">
        <v>1.9</v>
      </c>
      <c r="F141">
        <v>10</v>
      </c>
      <c r="G141">
        <v>1.9</v>
      </c>
      <c r="H141">
        <v>1.7290552584670236</v>
      </c>
      <c r="I141" t="s">
        <v>202</v>
      </c>
      <c r="J141">
        <v>1</v>
      </c>
      <c r="K141" s="25">
        <v>45581</v>
      </c>
      <c r="L141">
        <v>45581</v>
      </c>
      <c r="M141">
        <v>0.60195331110052408</v>
      </c>
      <c r="N141">
        <v>0.60195331110052408</v>
      </c>
      <c r="O141">
        <v>0.54779501995263025</v>
      </c>
      <c r="P141">
        <v>1.6612584091808469</v>
      </c>
      <c r="Q141">
        <v>1.6612584091808469</v>
      </c>
      <c r="R141">
        <v>0.9100290834036967</v>
      </c>
      <c r="S141">
        <v>1.098865979381443</v>
      </c>
      <c r="T141">
        <v>1.098865979381443</v>
      </c>
      <c r="U141">
        <v>1.8255003488101691</v>
      </c>
      <c r="V141" t="s">
        <v>160</v>
      </c>
    </row>
    <row r="142" spans="1:22" x14ac:dyDescent="0.25">
      <c r="A142" t="s">
        <v>170</v>
      </c>
      <c r="B142" t="s">
        <v>216</v>
      </c>
      <c r="C142" t="s">
        <v>69</v>
      </c>
      <c r="D142">
        <v>1</v>
      </c>
      <c r="E142">
        <v>0</v>
      </c>
      <c r="F142">
        <v>10</v>
      </c>
      <c r="G142">
        <v>0</v>
      </c>
      <c r="H142">
        <v>0</v>
      </c>
      <c r="I142" t="s">
        <v>201</v>
      </c>
      <c r="J142">
        <v>1</v>
      </c>
      <c r="K142" s="25">
        <v>45581</v>
      </c>
      <c r="L142">
        <v>45581</v>
      </c>
      <c r="M142">
        <v>0</v>
      </c>
      <c r="N142">
        <v>0</v>
      </c>
      <c r="O142">
        <v>0</v>
      </c>
      <c r="V142" t="s">
        <v>160</v>
      </c>
    </row>
    <row r="143" spans="1:22" x14ac:dyDescent="0.25">
      <c r="A143" t="s">
        <v>217</v>
      </c>
      <c r="B143" t="s">
        <v>216</v>
      </c>
      <c r="C143" t="s">
        <v>70</v>
      </c>
      <c r="D143">
        <v>4.5836142079336275</v>
      </c>
      <c r="E143">
        <v>2.8499999999999996</v>
      </c>
      <c r="F143">
        <v>10</v>
      </c>
      <c r="G143">
        <v>2.8499999999999996</v>
      </c>
      <c r="H143">
        <v>2.780080213903743</v>
      </c>
      <c r="I143" t="s">
        <v>200</v>
      </c>
      <c r="K143" s="25">
        <v>45581</v>
      </c>
      <c r="L143">
        <v>45581</v>
      </c>
      <c r="M143">
        <v>0.6217800780587136</v>
      </c>
      <c r="N143">
        <v>0.6217800780587136</v>
      </c>
      <c r="O143">
        <v>0.606525786810721</v>
      </c>
      <c r="P143">
        <v>1.6082856869942554</v>
      </c>
      <c r="Q143">
        <v>1.6082856869942554</v>
      </c>
      <c r="R143">
        <v>0.97546674172061176</v>
      </c>
      <c r="S143">
        <v>1.0251502765087761</v>
      </c>
      <c r="T143">
        <v>1.0251502765087761</v>
      </c>
      <c r="U143">
        <v>1.648734516727268</v>
      </c>
      <c r="V143" t="s">
        <v>160</v>
      </c>
    </row>
    <row r="144" spans="1:22" x14ac:dyDescent="0.25">
      <c r="A144" t="s">
        <v>217</v>
      </c>
      <c r="B144" t="s">
        <v>216</v>
      </c>
      <c r="C144" t="s">
        <v>68</v>
      </c>
      <c r="D144">
        <v>3.7478639781271368</v>
      </c>
      <c r="E144">
        <v>6.6499999999999995</v>
      </c>
      <c r="F144">
        <v>10</v>
      </c>
      <c r="G144">
        <v>6.6499999999999995</v>
      </c>
      <c r="H144">
        <v>3.643872549019608</v>
      </c>
      <c r="I144" t="s">
        <v>202</v>
      </c>
      <c r="K144" s="25">
        <v>45581</v>
      </c>
      <c r="L144">
        <v>45581</v>
      </c>
      <c r="M144">
        <v>1.7743440100307757</v>
      </c>
      <c r="N144">
        <v>1.7743440100307757</v>
      </c>
      <c r="O144">
        <v>0.97225314746894986</v>
      </c>
      <c r="P144">
        <v>0.56358856813941915</v>
      </c>
      <c r="Q144">
        <v>0.56358856813941915</v>
      </c>
      <c r="R144">
        <v>0.54795075925106895</v>
      </c>
      <c r="S144">
        <v>1.824981502656891</v>
      </c>
      <c r="T144">
        <v>1.824981502656891</v>
      </c>
      <c r="U144">
        <v>1.0285387119633227</v>
      </c>
      <c r="V144" t="s">
        <v>160</v>
      </c>
    </row>
    <row r="145" spans="1:22" x14ac:dyDescent="0.25">
      <c r="A145" t="s">
        <v>217</v>
      </c>
      <c r="B145" t="s">
        <v>216</v>
      </c>
      <c r="C145" t="s">
        <v>69</v>
      </c>
      <c r="D145">
        <v>0.97058823529411775</v>
      </c>
      <c r="E145">
        <v>0.95</v>
      </c>
      <c r="F145">
        <v>10</v>
      </c>
      <c r="G145">
        <v>0.95</v>
      </c>
      <c r="H145">
        <v>0.99821746880570394</v>
      </c>
      <c r="I145" t="s">
        <v>201</v>
      </c>
      <c r="K145" s="25">
        <v>45581</v>
      </c>
      <c r="L145">
        <v>45581</v>
      </c>
      <c r="M145">
        <v>0.97878787878787865</v>
      </c>
      <c r="N145">
        <v>0.97878787878787865</v>
      </c>
      <c r="O145">
        <v>1.0284664830119372</v>
      </c>
      <c r="P145">
        <v>1.0216718266253872</v>
      </c>
      <c r="Q145">
        <v>1.0216718266253872</v>
      </c>
      <c r="R145">
        <v>1.0507552303217937</v>
      </c>
      <c r="S145">
        <v>0.95169642857142867</v>
      </c>
      <c r="T145">
        <v>0.95169642857142867</v>
      </c>
      <c r="U145">
        <v>0.97232142857142878</v>
      </c>
      <c r="V145" t="s">
        <v>160</v>
      </c>
    </row>
    <row r="146" spans="1:22" x14ac:dyDescent="0.25">
      <c r="A146" t="s">
        <v>170</v>
      </c>
      <c r="B146" t="s">
        <v>216</v>
      </c>
      <c r="C146" t="s">
        <v>69</v>
      </c>
      <c r="D146">
        <v>1</v>
      </c>
      <c r="E146">
        <v>0</v>
      </c>
      <c r="F146">
        <v>10</v>
      </c>
      <c r="G146">
        <v>0</v>
      </c>
      <c r="H146">
        <v>2.7450980392156862E-2</v>
      </c>
      <c r="I146" t="s">
        <v>203</v>
      </c>
      <c r="J146">
        <v>1</v>
      </c>
      <c r="K146" s="25">
        <v>45582</v>
      </c>
      <c r="L146">
        <v>45582</v>
      </c>
      <c r="M146">
        <v>0</v>
      </c>
      <c r="N146">
        <v>0</v>
      </c>
      <c r="O146">
        <v>2.7450980392156862E-2</v>
      </c>
      <c r="S146">
        <v>0</v>
      </c>
      <c r="T146">
        <v>0</v>
      </c>
      <c r="U146">
        <v>36.428571428571431</v>
      </c>
      <c r="V146" t="s">
        <v>160</v>
      </c>
    </row>
    <row r="147" spans="1:22" x14ac:dyDescent="0.25">
      <c r="A147" t="s">
        <v>170</v>
      </c>
      <c r="B147" t="s">
        <v>216</v>
      </c>
      <c r="C147" t="s">
        <v>70</v>
      </c>
      <c r="D147">
        <v>2.1042606516290729</v>
      </c>
      <c r="E147">
        <v>1.9</v>
      </c>
      <c r="F147">
        <v>10</v>
      </c>
      <c r="G147">
        <v>1.9</v>
      </c>
      <c r="H147">
        <v>1.7568627450980394</v>
      </c>
      <c r="I147" t="s">
        <v>204</v>
      </c>
      <c r="J147">
        <v>1</v>
      </c>
      <c r="K147" s="25">
        <v>45582</v>
      </c>
      <c r="L147">
        <v>45582</v>
      </c>
      <c r="M147">
        <v>0.90292996665078595</v>
      </c>
      <c r="N147">
        <v>0.90292996665078595</v>
      </c>
      <c r="O147">
        <v>0.83490737886388477</v>
      </c>
      <c r="P147">
        <v>1.1075056061205648</v>
      </c>
      <c r="Q147">
        <v>1.1075056061205648</v>
      </c>
      <c r="R147">
        <v>0.92466460268317863</v>
      </c>
      <c r="S147">
        <v>1.0814732142857142</v>
      </c>
      <c r="T147">
        <v>1.0814732142857142</v>
      </c>
      <c r="U147">
        <v>1.1977376476906552</v>
      </c>
      <c r="V147" t="s">
        <v>160</v>
      </c>
    </row>
    <row r="148" spans="1:22" x14ac:dyDescent="0.25">
      <c r="A148" t="s">
        <v>170</v>
      </c>
      <c r="B148" t="s">
        <v>216</v>
      </c>
      <c r="C148" t="s">
        <v>68</v>
      </c>
      <c r="D148">
        <v>3.1563909774436087</v>
      </c>
      <c r="E148">
        <v>2.8499999999999996</v>
      </c>
      <c r="F148">
        <v>10</v>
      </c>
      <c r="G148">
        <v>2.8499999999999996</v>
      </c>
      <c r="H148">
        <v>1.882352941176471</v>
      </c>
      <c r="I148" t="s">
        <v>205</v>
      </c>
      <c r="J148">
        <v>1</v>
      </c>
      <c r="K148" s="25">
        <v>45582</v>
      </c>
      <c r="L148">
        <v>45582</v>
      </c>
      <c r="M148">
        <v>0.90292996665078606</v>
      </c>
      <c r="N148">
        <v>0.90292996665078606</v>
      </c>
      <c r="O148">
        <v>0.5963624134742036</v>
      </c>
      <c r="P148">
        <v>1.1075056061205646</v>
      </c>
      <c r="Q148">
        <v>1.1075056061205646</v>
      </c>
      <c r="R148">
        <v>0.66047471620227061</v>
      </c>
      <c r="S148">
        <v>1.5140624999999994</v>
      </c>
      <c r="T148">
        <v>1.5140624999999994</v>
      </c>
      <c r="U148">
        <v>1.6768327067669169</v>
      </c>
      <c r="V148" t="s">
        <v>160</v>
      </c>
    </row>
    <row r="149" spans="1:22" x14ac:dyDescent="0.25">
      <c r="A149" t="s">
        <v>217</v>
      </c>
      <c r="B149" t="s">
        <v>216</v>
      </c>
      <c r="C149" t="s">
        <v>69</v>
      </c>
      <c r="D149">
        <v>0.97058823529411775</v>
      </c>
      <c r="E149">
        <v>0</v>
      </c>
      <c r="F149">
        <v>10</v>
      </c>
      <c r="G149">
        <v>0</v>
      </c>
      <c r="H149">
        <v>5.7040998217468802E-2</v>
      </c>
      <c r="I149" t="s">
        <v>203</v>
      </c>
      <c r="K149" s="25">
        <v>45582</v>
      </c>
      <c r="L149">
        <v>45582</v>
      </c>
      <c r="M149">
        <v>0</v>
      </c>
      <c r="N149">
        <v>0</v>
      </c>
      <c r="O149">
        <v>5.8769513314967853E-2</v>
      </c>
      <c r="S149">
        <v>0</v>
      </c>
      <c r="T149">
        <v>0</v>
      </c>
      <c r="U149">
        <v>17.015625000000004</v>
      </c>
      <c r="V149" t="s">
        <v>160</v>
      </c>
    </row>
    <row r="150" spans="1:22" x14ac:dyDescent="0.25">
      <c r="A150" t="s">
        <v>217</v>
      </c>
      <c r="B150" t="s">
        <v>216</v>
      </c>
      <c r="C150" t="s">
        <v>70</v>
      </c>
      <c r="D150">
        <v>4.5836142079336275</v>
      </c>
      <c r="E150">
        <v>1.9</v>
      </c>
      <c r="F150">
        <v>10</v>
      </c>
      <c r="G150">
        <v>1.9</v>
      </c>
      <c r="H150">
        <v>2.8368983957219247</v>
      </c>
      <c r="I150" t="s">
        <v>204</v>
      </c>
      <c r="K150" s="25">
        <v>45582</v>
      </c>
      <c r="L150">
        <v>45582</v>
      </c>
      <c r="M150">
        <v>0.41452005203914244</v>
      </c>
      <c r="N150">
        <v>0.41452005203914244</v>
      </c>
      <c r="O150">
        <v>0.61892172138126944</v>
      </c>
      <c r="P150">
        <v>2.4124285304913831</v>
      </c>
      <c r="Q150">
        <v>2.4124285304913831</v>
      </c>
      <c r="R150">
        <v>1.493104418801013</v>
      </c>
      <c r="S150">
        <v>0.66974552309142321</v>
      </c>
      <c r="T150">
        <v>0.66974552309142321</v>
      </c>
      <c r="U150">
        <v>1.6157132080746248</v>
      </c>
      <c r="V150" t="s">
        <v>160</v>
      </c>
    </row>
    <row r="151" spans="1:22" x14ac:dyDescent="0.25">
      <c r="A151" t="s">
        <v>217</v>
      </c>
      <c r="B151" t="s">
        <v>216</v>
      </c>
      <c r="C151" t="s">
        <v>68</v>
      </c>
      <c r="D151">
        <v>3.7478639781271368</v>
      </c>
      <c r="E151">
        <v>6.6499999999999995</v>
      </c>
      <c r="F151">
        <v>10</v>
      </c>
      <c r="G151">
        <v>6.6499999999999995</v>
      </c>
      <c r="H151">
        <v>3.7813725490196082</v>
      </c>
      <c r="I151" t="s">
        <v>205</v>
      </c>
      <c r="K151" s="25">
        <v>45582</v>
      </c>
      <c r="L151">
        <v>45582</v>
      </c>
      <c r="M151">
        <v>1.7743440100307757</v>
      </c>
      <c r="N151">
        <v>1.7743440100307757</v>
      </c>
      <c r="O151">
        <v>1.0089407115861275</v>
      </c>
      <c r="P151">
        <v>0.56358856813941915</v>
      </c>
      <c r="Q151">
        <v>0.56358856813941915</v>
      </c>
      <c r="R151">
        <v>0.56862745098039225</v>
      </c>
      <c r="S151">
        <v>1.7586206896551722</v>
      </c>
      <c r="T151">
        <v>1.7586206896551722</v>
      </c>
      <c r="U151">
        <v>0.99113851638311623</v>
      </c>
      <c r="V151" t="s">
        <v>160</v>
      </c>
    </row>
    <row r="152" spans="1:22" x14ac:dyDescent="0.25">
      <c r="A152" t="s">
        <v>170</v>
      </c>
      <c r="B152" t="s">
        <v>216</v>
      </c>
      <c r="C152" t="s">
        <v>68</v>
      </c>
      <c r="D152">
        <v>3.1563909774436096</v>
      </c>
      <c r="E152">
        <v>2.8499999999999996</v>
      </c>
      <c r="F152">
        <v>10</v>
      </c>
      <c r="G152">
        <v>2.8499999999999996</v>
      </c>
      <c r="H152">
        <v>1.882352941176471</v>
      </c>
      <c r="I152" t="s">
        <v>206</v>
      </c>
      <c r="J152">
        <v>1</v>
      </c>
      <c r="K152" s="25">
        <v>45583</v>
      </c>
      <c r="L152">
        <v>45583</v>
      </c>
      <c r="M152">
        <v>0.90292996665078584</v>
      </c>
      <c r="N152">
        <v>0.90292996665078584</v>
      </c>
      <c r="O152">
        <v>0.59636241347420338</v>
      </c>
      <c r="P152">
        <v>1.1075056061205648</v>
      </c>
      <c r="Q152">
        <v>1.1075056061205648</v>
      </c>
      <c r="R152">
        <v>0.66047471620227061</v>
      </c>
      <c r="S152">
        <v>1.5140624999999994</v>
      </c>
      <c r="T152">
        <v>1.5140624999999994</v>
      </c>
      <c r="U152">
        <v>1.6768327067669173</v>
      </c>
      <c r="V152" t="s">
        <v>160</v>
      </c>
    </row>
    <row r="153" spans="1:22" x14ac:dyDescent="0.25">
      <c r="A153" t="s">
        <v>170</v>
      </c>
      <c r="B153" t="s">
        <v>216</v>
      </c>
      <c r="C153" t="s">
        <v>69</v>
      </c>
      <c r="D153">
        <v>1</v>
      </c>
      <c r="E153">
        <v>0</v>
      </c>
      <c r="F153">
        <v>10</v>
      </c>
      <c r="G153">
        <v>0</v>
      </c>
      <c r="H153">
        <v>2.7450980392156862E-2</v>
      </c>
      <c r="I153" t="s">
        <v>207</v>
      </c>
      <c r="J153">
        <v>1</v>
      </c>
      <c r="K153" s="25">
        <v>45583</v>
      </c>
      <c r="L153">
        <v>45583</v>
      </c>
      <c r="M153">
        <v>0</v>
      </c>
      <c r="N153">
        <v>0</v>
      </c>
      <c r="O153">
        <v>2.7450980392156862E-2</v>
      </c>
      <c r="S153">
        <v>0</v>
      </c>
      <c r="T153">
        <v>0</v>
      </c>
      <c r="U153">
        <v>36.428571428571431</v>
      </c>
      <c r="V153" t="s">
        <v>160</v>
      </c>
    </row>
    <row r="154" spans="1:22" x14ac:dyDescent="0.25">
      <c r="A154" t="s">
        <v>170</v>
      </c>
      <c r="B154" t="s">
        <v>216</v>
      </c>
      <c r="C154" t="s">
        <v>70</v>
      </c>
      <c r="D154">
        <v>2.1042606516290729</v>
      </c>
      <c r="E154">
        <v>2.8499999999999996</v>
      </c>
      <c r="F154">
        <v>10</v>
      </c>
      <c r="G154">
        <v>2.8499999999999996</v>
      </c>
      <c r="H154">
        <v>1.7568627450980387</v>
      </c>
      <c r="I154" t="s">
        <v>208</v>
      </c>
      <c r="J154">
        <v>1</v>
      </c>
      <c r="K154" s="25">
        <v>45583</v>
      </c>
      <c r="L154">
        <v>45583</v>
      </c>
      <c r="M154">
        <v>1.3543949499761787</v>
      </c>
      <c r="N154">
        <v>1.3543949499761787</v>
      </c>
      <c r="O154">
        <v>0.83490737886388444</v>
      </c>
      <c r="P154">
        <v>0.73833707074704324</v>
      </c>
      <c r="Q154">
        <v>0.73833707074704324</v>
      </c>
      <c r="R154">
        <v>0.61644306845545227</v>
      </c>
      <c r="S154">
        <v>1.6222098214285716</v>
      </c>
      <c r="T154">
        <v>1.6222098214285716</v>
      </c>
      <c r="U154">
        <v>1.1977376476906556</v>
      </c>
      <c r="V154" t="s">
        <v>160</v>
      </c>
    </row>
    <row r="155" spans="1:22" x14ac:dyDescent="0.25">
      <c r="A155" t="s">
        <v>217</v>
      </c>
      <c r="B155" t="s">
        <v>216</v>
      </c>
      <c r="C155" t="s">
        <v>68</v>
      </c>
      <c r="D155">
        <v>3.7478639781271368</v>
      </c>
      <c r="E155">
        <v>6.6499999999999995</v>
      </c>
      <c r="F155">
        <v>10</v>
      </c>
      <c r="G155">
        <v>6.6499999999999995</v>
      </c>
      <c r="H155">
        <v>3.75</v>
      </c>
      <c r="I155" t="s">
        <v>206</v>
      </c>
      <c r="K155" s="25">
        <v>45583</v>
      </c>
      <c r="L155">
        <v>45583</v>
      </c>
      <c r="M155">
        <v>1.7743440100307757</v>
      </c>
      <c r="N155">
        <v>1.7743440100307757</v>
      </c>
      <c r="O155">
        <v>1.0005699304684827</v>
      </c>
      <c r="P155">
        <v>0.56358856813941915</v>
      </c>
      <c r="Q155">
        <v>0.56358856813941915</v>
      </c>
      <c r="R155">
        <v>0.56390977443609025</v>
      </c>
      <c r="S155">
        <v>1.7733333333333332</v>
      </c>
      <c r="T155">
        <v>1.7733333333333332</v>
      </c>
      <c r="U155">
        <v>0.99943039416723645</v>
      </c>
      <c r="V155" t="s">
        <v>160</v>
      </c>
    </row>
    <row r="156" spans="1:22" x14ac:dyDescent="0.25">
      <c r="A156" t="s">
        <v>217</v>
      </c>
      <c r="B156" t="s">
        <v>216</v>
      </c>
      <c r="C156" t="s">
        <v>69</v>
      </c>
      <c r="D156">
        <v>0.97058823529411775</v>
      </c>
      <c r="E156">
        <v>0.95</v>
      </c>
      <c r="F156">
        <v>10</v>
      </c>
      <c r="G156">
        <v>0.95</v>
      </c>
      <c r="H156">
        <v>0.96969696969696972</v>
      </c>
      <c r="I156" t="s">
        <v>207</v>
      </c>
      <c r="K156" s="25">
        <v>45583</v>
      </c>
      <c r="L156">
        <v>45583</v>
      </c>
      <c r="M156">
        <v>0.97878787878787865</v>
      </c>
      <c r="N156">
        <v>0.97878787878787865</v>
      </c>
      <c r="O156">
        <v>0.99908172635445358</v>
      </c>
      <c r="P156">
        <v>1.0216718266253872</v>
      </c>
      <c r="Q156">
        <v>1.0216718266253872</v>
      </c>
      <c r="R156">
        <v>1.0207336523125998</v>
      </c>
      <c r="S156">
        <v>0.97968749999999993</v>
      </c>
      <c r="T156">
        <v>0.97968749999999993</v>
      </c>
      <c r="U156">
        <v>1.0009191176470589</v>
      </c>
      <c r="V156" t="s">
        <v>160</v>
      </c>
    </row>
    <row r="157" spans="1:22" x14ac:dyDescent="0.25">
      <c r="A157" t="s">
        <v>217</v>
      </c>
      <c r="B157" t="s">
        <v>216</v>
      </c>
      <c r="C157" t="s">
        <v>70</v>
      </c>
      <c r="D157">
        <v>4.5836142079336275</v>
      </c>
      <c r="E157">
        <v>2.8499999999999996</v>
      </c>
      <c r="F157">
        <v>10</v>
      </c>
      <c r="G157">
        <v>2.8499999999999996</v>
      </c>
      <c r="H157">
        <v>2.6229946524064167</v>
      </c>
      <c r="I157" t="s">
        <v>208</v>
      </c>
      <c r="K157" s="25">
        <v>45583</v>
      </c>
      <c r="L157">
        <v>45583</v>
      </c>
      <c r="M157">
        <v>0.6217800780587136</v>
      </c>
      <c r="N157">
        <v>0.6217800780587136</v>
      </c>
      <c r="O157">
        <v>0.57225467358626325</v>
      </c>
      <c r="P157">
        <v>1.6082856869942554</v>
      </c>
      <c r="Q157">
        <v>1.6082856869942554</v>
      </c>
      <c r="R157">
        <v>0.92034900084435689</v>
      </c>
      <c r="S157">
        <v>1.0865443425076453</v>
      </c>
      <c r="T157">
        <v>1.0865443425076453</v>
      </c>
      <c r="U157">
        <v>1.7474737143396299</v>
      </c>
      <c r="V157" t="s">
        <v>160</v>
      </c>
    </row>
    <row r="158" spans="1:22" x14ac:dyDescent="0.25">
      <c r="A158" t="s">
        <v>170</v>
      </c>
      <c r="B158" t="s">
        <v>216</v>
      </c>
      <c r="C158" t="s">
        <v>69</v>
      </c>
      <c r="D158">
        <v>1</v>
      </c>
      <c r="E158">
        <v>0</v>
      </c>
      <c r="F158">
        <v>10</v>
      </c>
      <c r="G158">
        <v>0</v>
      </c>
      <c r="H158">
        <v>0</v>
      </c>
      <c r="I158" t="s">
        <v>210</v>
      </c>
      <c r="J158">
        <v>1</v>
      </c>
      <c r="K158" s="25">
        <v>45584</v>
      </c>
      <c r="L158">
        <v>45584</v>
      </c>
      <c r="M158">
        <v>0</v>
      </c>
      <c r="N158">
        <v>0</v>
      </c>
      <c r="O158">
        <v>0</v>
      </c>
      <c r="V158" t="s">
        <v>160</v>
      </c>
    </row>
    <row r="159" spans="1:22" x14ac:dyDescent="0.25">
      <c r="A159" t="s">
        <v>170</v>
      </c>
      <c r="B159" t="s">
        <v>216</v>
      </c>
      <c r="C159" t="s">
        <v>70</v>
      </c>
      <c r="D159">
        <v>2.1042606516290729</v>
      </c>
      <c r="E159">
        <v>2.8499999999999996</v>
      </c>
      <c r="F159">
        <v>10</v>
      </c>
      <c r="G159">
        <v>2.8499999999999996</v>
      </c>
      <c r="H159">
        <v>1.5821501014198782</v>
      </c>
      <c r="I159" t="s">
        <v>209</v>
      </c>
      <c r="J159">
        <v>1</v>
      </c>
      <c r="K159" s="25">
        <v>45584</v>
      </c>
      <c r="L159">
        <v>45584</v>
      </c>
      <c r="M159">
        <v>1.3543949499761787</v>
      </c>
      <c r="N159">
        <v>1.3543949499761787</v>
      </c>
      <c r="O159">
        <v>0.75187933595346756</v>
      </c>
      <c r="P159">
        <v>0.73833707074704324</v>
      </c>
      <c r="Q159">
        <v>0.73833707074704324</v>
      </c>
      <c r="R159">
        <v>0.55514038646311525</v>
      </c>
      <c r="S159">
        <v>1.8013461538461537</v>
      </c>
      <c r="T159">
        <v>1.8013461538461537</v>
      </c>
      <c r="U159">
        <v>1.3300006426322217</v>
      </c>
      <c r="V159" t="s">
        <v>160</v>
      </c>
    </row>
    <row r="160" spans="1:22" x14ac:dyDescent="0.25">
      <c r="A160" t="s">
        <v>170</v>
      </c>
      <c r="B160" t="s">
        <v>216</v>
      </c>
      <c r="C160" t="s">
        <v>68</v>
      </c>
      <c r="D160">
        <v>3.1563909774436096</v>
      </c>
      <c r="E160">
        <v>2.8499999999999996</v>
      </c>
      <c r="F160">
        <v>10</v>
      </c>
      <c r="G160">
        <v>2.8499999999999996</v>
      </c>
      <c r="H160">
        <v>1.882352941176471</v>
      </c>
      <c r="I160" t="s">
        <v>211</v>
      </c>
      <c r="J160">
        <v>1</v>
      </c>
      <c r="K160" s="25">
        <v>45584</v>
      </c>
      <c r="L160">
        <v>45584</v>
      </c>
      <c r="M160">
        <v>0.90292996665078584</v>
      </c>
      <c r="N160">
        <v>0.90292996665078584</v>
      </c>
      <c r="O160">
        <v>0.59636241347420338</v>
      </c>
      <c r="P160">
        <v>1.1075056061205648</v>
      </c>
      <c r="Q160">
        <v>1.1075056061205648</v>
      </c>
      <c r="R160">
        <v>0.66047471620227061</v>
      </c>
      <c r="S160">
        <v>1.5140624999999994</v>
      </c>
      <c r="T160">
        <v>1.5140624999999994</v>
      </c>
      <c r="U160">
        <v>1.6768327067669173</v>
      </c>
      <c r="V160" t="s">
        <v>160</v>
      </c>
    </row>
    <row r="161" spans="1:22" x14ac:dyDescent="0.25">
      <c r="A161" t="s">
        <v>217</v>
      </c>
      <c r="B161" t="s">
        <v>216</v>
      </c>
      <c r="C161" t="s">
        <v>69</v>
      </c>
      <c r="D161">
        <v>0.97058823529411775</v>
      </c>
      <c r="E161">
        <v>0.95</v>
      </c>
      <c r="F161">
        <v>10</v>
      </c>
      <c r="G161">
        <v>0.95</v>
      </c>
      <c r="H161">
        <v>0.96969696969696972</v>
      </c>
      <c r="I161" t="s">
        <v>210</v>
      </c>
      <c r="K161" s="25">
        <v>45584</v>
      </c>
      <c r="L161">
        <v>45584</v>
      </c>
      <c r="M161">
        <v>0.97878787878787865</v>
      </c>
      <c r="N161">
        <v>0.97878787878787865</v>
      </c>
      <c r="O161">
        <v>0.99908172635445358</v>
      </c>
      <c r="P161">
        <v>1.0216718266253872</v>
      </c>
      <c r="Q161">
        <v>1.0216718266253872</v>
      </c>
      <c r="R161">
        <v>1.0207336523125998</v>
      </c>
      <c r="S161">
        <v>0.97968749999999993</v>
      </c>
      <c r="T161">
        <v>0.97968749999999993</v>
      </c>
      <c r="U161">
        <v>1.0009191176470589</v>
      </c>
      <c r="V161" t="s">
        <v>160</v>
      </c>
    </row>
    <row r="162" spans="1:22" x14ac:dyDescent="0.25">
      <c r="A162" t="s">
        <v>217</v>
      </c>
      <c r="B162" t="s">
        <v>216</v>
      </c>
      <c r="C162" t="s">
        <v>70</v>
      </c>
      <c r="D162">
        <v>4.5836142079336275</v>
      </c>
      <c r="E162">
        <v>3.8</v>
      </c>
      <c r="F162">
        <v>10</v>
      </c>
      <c r="G162">
        <v>3.8</v>
      </c>
      <c r="H162">
        <v>3.3502673796791438</v>
      </c>
      <c r="I162" t="s">
        <v>209</v>
      </c>
      <c r="K162" s="25">
        <v>45584</v>
      </c>
      <c r="L162">
        <v>45584</v>
      </c>
      <c r="M162">
        <v>0.82904010407828488</v>
      </c>
      <c r="N162">
        <v>0.82904010407828488</v>
      </c>
      <c r="O162">
        <v>0.73092263608928432</v>
      </c>
      <c r="P162">
        <v>1.2062142652456915</v>
      </c>
      <c r="Q162">
        <v>1.2062142652456915</v>
      </c>
      <c r="R162">
        <v>0.88164931044188</v>
      </c>
      <c r="S162">
        <v>1.1342378292098965</v>
      </c>
      <c r="T162">
        <v>1.1342378292098965</v>
      </c>
      <c r="U162">
        <v>1.3681338497742832</v>
      </c>
      <c r="V162" t="s">
        <v>160</v>
      </c>
    </row>
    <row r="163" spans="1:22" x14ac:dyDescent="0.25">
      <c r="A163" t="s">
        <v>217</v>
      </c>
      <c r="B163" t="s">
        <v>216</v>
      </c>
      <c r="C163" t="s">
        <v>68</v>
      </c>
      <c r="D163">
        <v>3.7478639781271368</v>
      </c>
      <c r="E163">
        <v>3.8</v>
      </c>
      <c r="F163">
        <v>10</v>
      </c>
      <c r="G163">
        <v>3.8</v>
      </c>
      <c r="H163">
        <v>3.7813725490196082</v>
      </c>
      <c r="I163" t="s">
        <v>211</v>
      </c>
      <c r="K163" s="25">
        <v>45584</v>
      </c>
      <c r="L163">
        <v>45584</v>
      </c>
      <c r="M163">
        <v>1.0139108628747291</v>
      </c>
      <c r="N163">
        <v>1.0139108628747291</v>
      </c>
      <c r="O163">
        <v>1.0089407115861275</v>
      </c>
      <c r="P163">
        <v>0.98627999424398338</v>
      </c>
      <c r="Q163">
        <v>0.98627999424398338</v>
      </c>
      <c r="R163">
        <v>0.9950980392156864</v>
      </c>
      <c r="S163">
        <v>1.0049261083743841</v>
      </c>
      <c r="T163">
        <v>1.0049261083743841</v>
      </c>
      <c r="U163">
        <v>0.99113851638311623</v>
      </c>
      <c r="V163" t="s">
        <v>160</v>
      </c>
    </row>
    <row r="164" spans="1:22" x14ac:dyDescent="0.25">
      <c r="A164" t="s">
        <v>170</v>
      </c>
      <c r="B164" t="s">
        <v>216</v>
      </c>
      <c r="C164" t="s">
        <v>69</v>
      </c>
      <c r="D164">
        <v>1</v>
      </c>
      <c r="E164">
        <v>0</v>
      </c>
      <c r="F164">
        <v>10</v>
      </c>
      <c r="G164">
        <v>0</v>
      </c>
      <c r="H164">
        <v>0</v>
      </c>
      <c r="I164" t="s">
        <v>213</v>
      </c>
      <c r="J164">
        <v>1</v>
      </c>
      <c r="K164" s="25">
        <v>45585</v>
      </c>
      <c r="L164">
        <v>45585</v>
      </c>
      <c r="M164">
        <v>0</v>
      </c>
      <c r="N164">
        <v>0</v>
      </c>
      <c r="O164">
        <v>0</v>
      </c>
      <c r="V164" t="s">
        <v>160</v>
      </c>
    </row>
    <row r="165" spans="1:22" x14ac:dyDescent="0.25">
      <c r="A165" t="s">
        <v>170</v>
      </c>
      <c r="B165" t="s">
        <v>216</v>
      </c>
      <c r="C165" t="s">
        <v>70</v>
      </c>
      <c r="D165">
        <v>2.1042606516290729</v>
      </c>
      <c r="E165">
        <v>2.8499999999999996</v>
      </c>
      <c r="F165">
        <v>10</v>
      </c>
      <c r="G165">
        <v>2.8499999999999996</v>
      </c>
      <c r="H165">
        <v>1.5930393936158855</v>
      </c>
      <c r="I165" t="s">
        <v>212</v>
      </c>
      <c r="J165">
        <v>1</v>
      </c>
      <c r="K165" s="25">
        <v>45585</v>
      </c>
      <c r="L165">
        <v>45585</v>
      </c>
      <c r="M165">
        <v>1.3543949499761787</v>
      </c>
      <c r="N165">
        <v>1.3543949499761787</v>
      </c>
      <c r="O165">
        <v>0.75705421397419992</v>
      </c>
      <c r="P165">
        <v>0.73833707074704324</v>
      </c>
      <c r="Q165">
        <v>0.73833707074704324</v>
      </c>
      <c r="R165">
        <v>0.55896119074241601</v>
      </c>
      <c r="S165">
        <v>1.7890329714515478</v>
      </c>
      <c r="T165">
        <v>1.7890329714515478</v>
      </c>
      <c r="U165">
        <v>1.3209093636114144</v>
      </c>
      <c r="V165" t="s">
        <v>160</v>
      </c>
    </row>
    <row r="166" spans="1:22" x14ac:dyDescent="0.25">
      <c r="A166" t="s">
        <v>170</v>
      </c>
      <c r="B166" t="s">
        <v>216</v>
      </c>
      <c r="C166" t="s">
        <v>68</v>
      </c>
      <c r="D166">
        <v>3.1563909774436087</v>
      </c>
      <c r="E166">
        <v>3.8</v>
      </c>
      <c r="F166">
        <v>10</v>
      </c>
      <c r="G166">
        <v>3.8</v>
      </c>
      <c r="H166">
        <v>2.8121775025799796</v>
      </c>
      <c r="I166" t="s">
        <v>214</v>
      </c>
      <c r="J166">
        <v>1</v>
      </c>
      <c r="K166" s="25">
        <v>45585</v>
      </c>
      <c r="L166">
        <v>45585</v>
      </c>
      <c r="M166">
        <v>1.2039066222010482</v>
      </c>
      <c r="N166">
        <v>1.2039066222010482</v>
      </c>
      <c r="O166">
        <v>0.89094713635811651</v>
      </c>
      <c r="P166">
        <v>0.83062920459042344</v>
      </c>
      <c r="Q166">
        <v>0.83062920459042344</v>
      </c>
      <c r="R166">
        <v>0.74004671120525778</v>
      </c>
      <c r="S166">
        <v>1.3512660550458715</v>
      </c>
      <c r="T166">
        <v>1.3512660550458715</v>
      </c>
      <c r="U166">
        <v>1.1224010484927915</v>
      </c>
      <c r="V166" t="s">
        <v>160</v>
      </c>
    </row>
    <row r="167" spans="1:22" x14ac:dyDescent="0.25">
      <c r="A167" t="s">
        <v>217</v>
      </c>
      <c r="B167" t="s">
        <v>216</v>
      </c>
      <c r="C167" t="s">
        <v>69</v>
      </c>
      <c r="D167">
        <v>0.97058823529411775</v>
      </c>
      <c r="E167">
        <v>0.95</v>
      </c>
      <c r="F167">
        <v>10</v>
      </c>
      <c r="G167">
        <v>0.95</v>
      </c>
      <c r="H167">
        <v>0.99821746880570394</v>
      </c>
      <c r="I167" t="s">
        <v>213</v>
      </c>
      <c r="K167" s="25">
        <v>45585</v>
      </c>
      <c r="L167">
        <v>45585</v>
      </c>
      <c r="M167">
        <v>0.97878787878787865</v>
      </c>
      <c r="N167">
        <v>0.97878787878787865</v>
      </c>
      <c r="O167">
        <v>1.0284664830119372</v>
      </c>
      <c r="P167">
        <v>1.0216718266253872</v>
      </c>
      <c r="Q167">
        <v>1.0216718266253872</v>
      </c>
      <c r="R167">
        <v>1.0507552303217937</v>
      </c>
      <c r="S167">
        <v>0.95169642857142867</v>
      </c>
      <c r="T167">
        <v>0.95169642857142867</v>
      </c>
      <c r="U167">
        <v>0.97232142857142878</v>
      </c>
      <c r="V167" t="s">
        <v>160</v>
      </c>
    </row>
    <row r="168" spans="1:22" x14ac:dyDescent="0.25">
      <c r="A168" t="s">
        <v>217</v>
      </c>
      <c r="B168" t="s">
        <v>216</v>
      </c>
      <c r="C168" t="s">
        <v>70</v>
      </c>
      <c r="D168">
        <v>4.5836142079336275</v>
      </c>
      <c r="E168">
        <v>3.8</v>
      </c>
      <c r="F168">
        <v>10</v>
      </c>
      <c r="G168">
        <v>3.8</v>
      </c>
      <c r="H168">
        <v>3.5641711229946522</v>
      </c>
      <c r="I168" t="s">
        <v>212</v>
      </c>
      <c r="K168" s="25">
        <v>45585</v>
      </c>
      <c r="L168">
        <v>45585</v>
      </c>
      <c r="M168">
        <v>0.82904010407828488</v>
      </c>
      <c r="N168">
        <v>0.82904010407828488</v>
      </c>
      <c r="O168">
        <v>0.77758968388429051</v>
      </c>
      <c r="P168">
        <v>1.2062142652456915</v>
      </c>
      <c r="Q168">
        <v>1.2062142652456915</v>
      </c>
      <c r="R168">
        <v>0.93793976920911903</v>
      </c>
      <c r="S168">
        <v>1.0661665416354089</v>
      </c>
      <c r="T168">
        <v>1.0661665416354089</v>
      </c>
      <c r="U168">
        <v>1.2860252916482946</v>
      </c>
      <c r="V168" t="s">
        <v>160</v>
      </c>
    </row>
    <row r="169" spans="1:22" x14ac:dyDescent="0.25">
      <c r="A169" t="s">
        <v>217</v>
      </c>
      <c r="B169" t="s">
        <v>216</v>
      </c>
      <c r="C169" t="s">
        <v>68</v>
      </c>
      <c r="D169">
        <v>3.7478639781271368</v>
      </c>
      <c r="E169">
        <v>4.75</v>
      </c>
      <c r="F169">
        <v>10</v>
      </c>
      <c r="G169">
        <v>4.75</v>
      </c>
      <c r="H169">
        <v>3.7813725490196082</v>
      </c>
      <c r="I169" t="s">
        <v>214</v>
      </c>
      <c r="K169" s="25">
        <v>45585</v>
      </c>
      <c r="L169">
        <v>45585</v>
      </c>
      <c r="M169">
        <v>1.2673885785934114</v>
      </c>
      <c r="N169">
        <v>1.2673885785934114</v>
      </c>
      <c r="O169">
        <v>1.0089407115861275</v>
      </c>
      <c r="P169">
        <v>0.78902399539518664</v>
      </c>
      <c r="Q169">
        <v>0.78902399539518664</v>
      </c>
      <c r="R169">
        <v>0.79607843137254908</v>
      </c>
      <c r="S169">
        <v>1.2561576354679802</v>
      </c>
      <c r="T169">
        <v>1.2561576354679802</v>
      </c>
      <c r="U169">
        <v>0.99113851638311623</v>
      </c>
      <c r="V169" t="s">
        <v>160</v>
      </c>
    </row>
    <row r="170" spans="1:22" x14ac:dyDescent="0.25">
      <c r="A170" t="s">
        <v>170</v>
      </c>
      <c r="B170" t="s">
        <v>215</v>
      </c>
      <c r="C170" t="s">
        <v>68</v>
      </c>
      <c r="D170">
        <v>5.7593984962406006</v>
      </c>
      <c r="E170">
        <v>4.75</v>
      </c>
      <c r="F170">
        <v>10</v>
      </c>
      <c r="G170">
        <v>4.75</v>
      </c>
      <c r="H170">
        <v>3.6806722689075615</v>
      </c>
      <c r="I170" t="s">
        <v>175</v>
      </c>
      <c r="J170">
        <v>1</v>
      </c>
      <c r="K170" s="25">
        <v>45572</v>
      </c>
      <c r="L170">
        <v>45572</v>
      </c>
      <c r="M170">
        <v>0.82473890339425604</v>
      </c>
      <c r="N170">
        <v>0.82473890339425604</v>
      </c>
      <c r="O170">
        <v>0.63907233911841477</v>
      </c>
      <c r="P170">
        <v>1.2125049465769686</v>
      </c>
      <c r="Q170">
        <v>1.2125049465769686</v>
      </c>
      <c r="R170">
        <v>0.77487837240159185</v>
      </c>
      <c r="S170">
        <v>1.2905251141552516</v>
      </c>
      <c r="T170">
        <v>1.2905251141552516</v>
      </c>
      <c r="U170">
        <v>1.5647680845950498</v>
      </c>
      <c r="V170" t="s">
        <v>160</v>
      </c>
    </row>
    <row r="171" spans="1:22" x14ac:dyDescent="0.25">
      <c r="A171" t="s">
        <v>170</v>
      </c>
      <c r="B171" t="s">
        <v>215</v>
      </c>
      <c r="C171" t="s">
        <v>69</v>
      </c>
      <c r="D171">
        <v>1</v>
      </c>
      <c r="E171">
        <v>0</v>
      </c>
      <c r="F171">
        <v>10</v>
      </c>
      <c r="G171">
        <v>0</v>
      </c>
      <c r="H171">
        <v>1.2607763753274592</v>
      </c>
      <c r="I171" t="s">
        <v>174</v>
      </c>
      <c r="J171">
        <v>1</v>
      </c>
      <c r="K171" s="25">
        <v>45572</v>
      </c>
      <c r="L171">
        <v>45572</v>
      </c>
      <c r="M171">
        <v>0</v>
      </c>
      <c r="N171">
        <v>0</v>
      </c>
      <c r="O171">
        <v>1.2607763753274592</v>
      </c>
      <c r="S171">
        <v>0</v>
      </c>
      <c r="T171">
        <v>0</v>
      </c>
      <c r="U171">
        <v>0.79316207026822794</v>
      </c>
      <c r="V171" t="s">
        <v>160</v>
      </c>
    </row>
    <row r="172" spans="1:22" x14ac:dyDescent="0.25">
      <c r="A172" t="s">
        <v>170</v>
      </c>
      <c r="B172" t="s">
        <v>215</v>
      </c>
      <c r="C172" t="s">
        <v>70</v>
      </c>
      <c r="D172">
        <v>2.8796992481203003</v>
      </c>
      <c r="E172">
        <v>3.8</v>
      </c>
      <c r="F172">
        <v>10</v>
      </c>
      <c r="G172">
        <v>3.8</v>
      </c>
      <c r="H172">
        <v>3.4077079107505077</v>
      </c>
      <c r="I172" t="s">
        <v>173</v>
      </c>
      <c r="J172">
        <v>1</v>
      </c>
      <c r="K172" s="25">
        <v>45572</v>
      </c>
      <c r="L172">
        <v>45572</v>
      </c>
      <c r="M172">
        <v>1.3195822454308095</v>
      </c>
      <c r="N172">
        <v>1.3195822454308095</v>
      </c>
      <c r="O172">
        <v>1.183355488589602</v>
      </c>
      <c r="P172">
        <v>0.75781559161060541</v>
      </c>
      <c r="Q172">
        <v>0.75781559161060541</v>
      </c>
      <c r="R172">
        <v>0.89676523967118627</v>
      </c>
      <c r="S172">
        <v>1.1151190476190473</v>
      </c>
      <c r="T172">
        <v>1.1151190476190473</v>
      </c>
      <c r="U172">
        <v>0.84505460078768324</v>
      </c>
      <c r="V172" t="s">
        <v>160</v>
      </c>
    </row>
    <row r="173" spans="1:22" x14ac:dyDescent="0.25">
      <c r="A173" t="s">
        <v>217</v>
      </c>
      <c r="B173" t="s">
        <v>215</v>
      </c>
      <c r="C173" t="s">
        <v>68</v>
      </c>
      <c r="D173">
        <v>6.8471096572600336</v>
      </c>
      <c r="E173">
        <v>3.8</v>
      </c>
      <c r="F173">
        <v>10</v>
      </c>
      <c r="G173">
        <v>3.8</v>
      </c>
      <c r="H173">
        <v>3.75</v>
      </c>
      <c r="I173" t="s">
        <v>175</v>
      </c>
      <c r="K173" s="25">
        <v>45572</v>
      </c>
      <c r="L173">
        <v>45572</v>
      </c>
      <c r="M173">
        <v>0.55497869761306307</v>
      </c>
      <c r="N173">
        <v>0.55497869761306307</v>
      </c>
      <c r="O173">
        <v>0.54767634632868067</v>
      </c>
      <c r="P173">
        <v>1.801870962436851</v>
      </c>
      <c r="Q173">
        <v>1.801870962436851</v>
      </c>
      <c r="R173">
        <v>0.98684210526315796</v>
      </c>
      <c r="S173">
        <v>1.0133333333333332</v>
      </c>
      <c r="T173">
        <v>1.0133333333333332</v>
      </c>
      <c r="U173">
        <v>1.8258959086026756</v>
      </c>
      <c r="V173" t="s">
        <v>160</v>
      </c>
    </row>
    <row r="174" spans="1:22" x14ac:dyDescent="0.25">
      <c r="A174" t="s">
        <v>217</v>
      </c>
      <c r="B174" t="s">
        <v>215</v>
      </c>
      <c r="C174" t="s">
        <v>69</v>
      </c>
      <c r="D174">
        <v>0.84615384615384603</v>
      </c>
      <c r="E174">
        <v>1.9</v>
      </c>
      <c r="F174">
        <v>10</v>
      </c>
      <c r="G174">
        <v>1.9</v>
      </c>
      <c r="H174">
        <v>1.9962624345926052</v>
      </c>
      <c r="I174" t="s">
        <v>174</v>
      </c>
      <c r="K174" s="25">
        <v>45572</v>
      </c>
      <c r="L174">
        <v>45572</v>
      </c>
      <c r="M174">
        <v>2.2454545454545456</v>
      </c>
      <c r="N174">
        <v>2.2454545454545456</v>
      </c>
      <c r="O174">
        <v>2.3592192408821702</v>
      </c>
      <c r="P174">
        <v>0.44534412955465585</v>
      </c>
      <c r="Q174">
        <v>0.44534412955465585</v>
      </c>
      <c r="R174">
        <v>1.0506644392592659</v>
      </c>
      <c r="S174">
        <v>0.95177866751159379</v>
      </c>
      <c r="T174">
        <v>0.95177866751159379</v>
      </c>
      <c r="U174">
        <v>0.4238690422116409</v>
      </c>
      <c r="V174" t="s">
        <v>160</v>
      </c>
    </row>
    <row r="175" spans="1:22" x14ac:dyDescent="0.25">
      <c r="A175" t="s">
        <v>217</v>
      </c>
      <c r="B175" t="s">
        <v>215</v>
      </c>
      <c r="C175" t="s">
        <v>70</v>
      </c>
      <c r="D175">
        <v>2.5351191458269504</v>
      </c>
      <c r="E175">
        <v>3.8</v>
      </c>
      <c r="F175">
        <v>10</v>
      </c>
      <c r="G175">
        <v>3.8</v>
      </c>
      <c r="H175">
        <v>3.9012420217353809</v>
      </c>
      <c r="I175" t="s">
        <v>173</v>
      </c>
      <c r="K175" s="25">
        <v>45572</v>
      </c>
      <c r="L175">
        <v>45572</v>
      </c>
      <c r="M175">
        <v>1.498943355879413</v>
      </c>
      <c r="N175">
        <v>1.498943355879413</v>
      </c>
      <c r="O175">
        <v>1.538879160041531</v>
      </c>
      <c r="P175">
        <v>0.66713661732288176</v>
      </c>
      <c r="Q175">
        <v>0.66713661732288176</v>
      </c>
      <c r="R175">
        <v>1.0266426372987845</v>
      </c>
      <c r="S175">
        <v>0.97404877186000738</v>
      </c>
      <c r="T175">
        <v>0.97404877186000738</v>
      </c>
      <c r="U175">
        <v>0.64982360276619267</v>
      </c>
      <c r="V175" t="s">
        <v>160</v>
      </c>
    </row>
    <row r="176" spans="1:22" x14ac:dyDescent="0.25">
      <c r="A176" t="s">
        <v>170</v>
      </c>
      <c r="B176" t="s">
        <v>215</v>
      </c>
      <c r="C176" t="s">
        <v>68</v>
      </c>
      <c r="D176">
        <v>5.7593984962406006</v>
      </c>
      <c r="E176">
        <v>3.8</v>
      </c>
      <c r="F176">
        <v>10</v>
      </c>
      <c r="G176">
        <v>3.8</v>
      </c>
      <c r="H176">
        <v>3.5676377851649996</v>
      </c>
      <c r="I176" t="s">
        <v>177</v>
      </c>
      <c r="J176">
        <v>1</v>
      </c>
      <c r="K176" s="25">
        <v>45573</v>
      </c>
      <c r="L176">
        <v>45573</v>
      </c>
      <c r="M176">
        <v>0.65979112271540474</v>
      </c>
      <c r="N176">
        <v>0.65979112271540474</v>
      </c>
      <c r="O176">
        <v>0.61944624729366193</v>
      </c>
      <c r="P176">
        <v>1.5156311832212108</v>
      </c>
      <c r="Q176">
        <v>1.5156311832212108</v>
      </c>
      <c r="R176">
        <v>0.93885204872763151</v>
      </c>
      <c r="S176">
        <v>1.0651305510332949</v>
      </c>
      <c r="T176">
        <v>1.0651305510332949</v>
      </c>
      <c r="U176">
        <v>1.6143450773476529</v>
      </c>
      <c r="V176" t="s">
        <v>160</v>
      </c>
    </row>
    <row r="177" spans="1:22" x14ac:dyDescent="0.25">
      <c r="A177" t="s">
        <v>170</v>
      </c>
      <c r="B177" t="s">
        <v>215</v>
      </c>
      <c r="C177" t="s">
        <v>70</v>
      </c>
      <c r="D177">
        <v>2.8796992481203003</v>
      </c>
      <c r="E177">
        <v>2.8499999999999996</v>
      </c>
      <c r="F177">
        <v>10</v>
      </c>
      <c r="G177">
        <v>2.8499999999999996</v>
      </c>
      <c r="H177">
        <v>3.205666426748675</v>
      </c>
      <c r="I177" t="s">
        <v>178</v>
      </c>
      <c r="J177">
        <v>1</v>
      </c>
      <c r="K177" s="25">
        <v>45573</v>
      </c>
      <c r="L177">
        <v>45573</v>
      </c>
      <c r="M177">
        <v>0.98968668407310711</v>
      </c>
      <c r="N177">
        <v>0.98968668407310711</v>
      </c>
      <c r="O177">
        <v>1.1131948688187305</v>
      </c>
      <c r="P177">
        <v>1.0104207888141405</v>
      </c>
      <c r="Q177">
        <v>1.0104207888141405</v>
      </c>
      <c r="R177">
        <v>1.1247952374556756</v>
      </c>
      <c r="S177">
        <v>0.88905070603075587</v>
      </c>
      <c r="T177">
        <v>0.88905070603075587</v>
      </c>
      <c r="U177">
        <v>0.89831531568336487</v>
      </c>
      <c r="V177" t="s">
        <v>160</v>
      </c>
    </row>
    <row r="178" spans="1:22" x14ac:dyDescent="0.25">
      <c r="A178" t="s">
        <v>170</v>
      </c>
      <c r="B178" t="s">
        <v>215</v>
      </c>
      <c r="C178" t="s">
        <v>69</v>
      </c>
      <c r="D178">
        <v>1</v>
      </c>
      <c r="E178">
        <v>0</v>
      </c>
      <c r="F178">
        <v>10</v>
      </c>
      <c r="G178">
        <v>0</v>
      </c>
      <c r="H178">
        <v>1.3112611297620786</v>
      </c>
      <c r="I178" t="s">
        <v>176</v>
      </c>
      <c r="J178">
        <v>1</v>
      </c>
      <c r="K178" s="25">
        <v>45573</v>
      </c>
      <c r="L178">
        <v>45573</v>
      </c>
      <c r="M178">
        <v>0</v>
      </c>
      <c r="N178">
        <v>0</v>
      </c>
      <c r="O178">
        <v>1.3112611297620786</v>
      </c>
      <c r="S178">
        <v>0</v>
      </c>
      <c r="T178">
        <v>0</v>
      </c>
      <c r="U178">
        <v>0.76262460413315591</v>
      </c>
      <c r="V178" t="s">
        <v>160</v>
      </c>
    </row>
    <row r="179" spans="1:22" x14ac:dyDescent="0.25">
      <c r="A179" t="s">
        <v>217</v>
      </c>
      <c r="B179" t="s">
        <v>215</v>
      </c>
      <c r="C179" t="s">
        <v>68</v>
      </c>
      <c r="D179">
        <v>6.8471096572600336</v>
      </c>
      <c r="E179">
        <v>3.8</v>
      </c>
      <c r="F179">
        <v>10</v>
      </c>
      <c r="G179">
        <v>3.8</v>
      </c>
      <c r="H179">
        <v>2.8752450980392155</v>
      </c>
      <c r="I179" t="s">
        <v>177</v>
      </c>
      <c r="K179" s="25">
        <v>45573</v>
      </c>
      <c r="L179">
        <v>45573</v>
      </c>
      <c r="M179">
        <v>0.55497869761306307</v>
      </c>
      <c r="N179">
        <v>0.55497869761306307</v>
      </c>
      <c r="O179">
        <v>0.41992099469161781</v>
      </c>
      <c r="P179">
        <v>1.801870962436851</v>
      </c>
      <c r="Q179">
        <v>1.801870962436851</v>
      </c>
      <c r="R179">
        <v>0.75664344685242513</v>
      </c>
      <c r="S179">
        <v>1.3216264598073482</v>
      </c>
      <c r="T179">
        <v>1.3216264598073482</v>
      </c>
      <c r="U179">
        <v>2.3814003411150746</v>
      </c>
      <c r="V179" t="s">
        <v>160</v>
      </c>
    </row>
    <row r="180" spans="1:22" x14ac:dyDescent="0.25">
      <c r="A180" t="s">
        <v>217</v>
      </c>
      <c r="B180" t="s">
        <v>215</v>
      </c>
      <c r="C180" t="s">
        <v>70</v>
      </c>
      <c r="D180">
        <v>2.5351191458269504</v>
      </c>
      <c r="E180">
        <v>3.8</v>
      </c>
      <c r="F180">
        <v>10</v>
      </c>
      <c r="G180">
        <v>3.8</v>
      </c>
      <c r="H180">
        <v>3.9351604278074865</v>
      </c>
      <c r="I180" t="s">
        <v>178</v>
      </c>
      <c r="K180" s="25">
        <v>45573</v>
      </c>
      <c r="L180">
        <v>45573</v>
      </c>
      <c r="M180">
        <v>1.498943355879413</v>
      </c>
      <c r="N180">
        <v>1.498943355879413</v>
      </c>
      <c r="O180">
        <v>1.5522585730477949</v>
      </c>
      <c r="P180">
        <v>0.66713661732288176</v>
      </c>
      <c r="Q180">
        <v>0.66713661732288176</v>
      </c>
      <c r="R180">
        <v>1.0355685336335492</v>
      </c>
      <c r="S180">
        <v>0.9656531340241209</v>
      </c>
      <c r="T180">
        <v>0.9656531340241209</v>
      </c>
      <c r="U180">
        <v>0.64422256534009137</v>
      </c>
      <c r="V180" t="s">
        <v>160</v>
      </c>
    </row>
    <row r="181" spans="1:22" x14ac:dyDescent="0.25">
      <c r="A181" t="s">
        <v>217</v>
      </c>
      <c r="B181" t="s">
        <v>215</v>
      </c>
      <c r="C181" t="s">
        <v>69</v>
      </c>
      <c r="D181">
        <v>0.84615384615384603</v>
      </c>
      <c r="E181">
        <v>1.9</v>
      </c>
      <c r="F181">
        <v>10</v>
      </c>
      <c r="G181">
        <v>1.9</v>
      </c>
      <c r="H181">
        <v>1.9964349376114079</v>
      </c>
      <c r="I181" t="s">
        <v>176</v>
      </c>
      <c r="K181" s="25">
        <v>45573</v>
      </c>
      <c r="L181">
        <v>45573</v>
      </c>
      <c r="M181">
        <v>2.2454545454545456</v>
      </c>
      <c r="N181">
        <v>2.2454545454545456</v>
      </c>
      <c r="O181">
        <v>2.3594231080862098</v>
      </c>
      <c r="P181">
        <v>0.44534412955465585</v>
      </c>
      <c r="Q181">
        <v>0.44534412955465585</v>
      </c>
      <c r="R181">
        <v>1.0507552303217937</v>
      </c>
      <c r="S181">
        <v>0.95169642857142867</v>
      </c>
      <c r="T181">
        <v>0.95169642857142867</v>
      </c>
      <c r="U181">
        <v>0.42383241758241758</v>
      </c>
      <c r="V181" t="s">
        <v>160</v>
      </c>
    </row>
    <row r="182" spans="1:22" x14ac:dyDescent="0.25">
      <c r="A182" t="s">
        <v>170</v>
      </c>
      <c r="B182" t="s">
        <v>215</v>
      </c>
      <c r="C182" t="s">
        <v>68</v>
      </c>
      <c r="D182">
        <v>5.7593984962406006</v>
      </c>
      <c r="E182">
        <v>3.8</v>
      </c>
      <c r="F182">
        <v>10</v>
      </c>
      <c r="G182">
        <v>3.8</v>
      </c>
      <c r="H182">
        <v>3.6431722689075623</v>
      </c>
      <c r="I182" t="s">
        <v>180</v>
      </c>
      <c r="J182">
        <v>1</v>
      </c>
      <c r="K182" s="25">
        <v>45574</v>
      </c>
      <c r="L182">
        <v>45574</v>
      </c>
      <c r="M182">
        <v>0.65979112271540474</v>
      </c>
      <c r="N182">
        <v>0.65979112271540474</v>
      </c>
      <c r="O182">
        <v>0.63256124251267087</v>
      </c>
      <c r="P182">
        <v>1.5156311832212108</v>
      </c>
      <c r="Q182">
        <v>1.5156311832212108</v>
      </c>
      <c r="R182">
        <v>0.95872954444935854</v>
      </c>
      <c r="S182">
        <v>1.04304702592048</v>
      </c>
      <c r="T182">
        <v>1.04304702592048</v>
      </c>
      <c r="U182">
        <v>1.580874598051222</v>
      </c>
      <c r="V182" t="s">
        <v>160</v>
      </c>
    </row>
    <row r="183" spans="1:22" x14ac:dyDescent="0.25">
      <c r="A183" t="s">
        <v>170</v>
      </c>
      <c r="B183" t="s">
        <v>215</v>
      </c>
      <c r="C183" t="s">
        <v>69</v>
      </c>
      <c r="D183">
        <v>1</v>
      </c>
      <c r="E183">
        <v>0</v>
      </c>
      <c r="F183">
        <v>10</v>
      </c>
      <c r="G183">
        <v>0</v>
      </c>
      <c r="H183">
        <v>1.1913273001508298</v>
      </c>
      <c r="I183" t="s">
        <v>181</v>
      </c>
      <c r="J183">
        <v>1</v>
      </c>
      <c r="K183" s="25">
        <v>45574</v>
      </c>
      <c r="L183">
        <v>45574</v>
      </c>
      <c r="M183">
        <v>0</v>
      </c>
      <c r="N183">
        <v>0</v>
      </c>
      <c r="O183">
        <v>1.1913273001508298</v>
      </c>
      <c r="S183">
        <v>0</v>
      </c>
      <c r="T183">
        <v>0</v>
      </c>
      <c r="U183">
        <v>0.83939988605431393</v>
      </c>
      <c r="V183" t="s">
        <v>160</v>
      </c>
    </row>
    <row r="184" spans="1:22" x14ac:dyDescent="0.25">
      <c r="A184" t="s">
        <v>170</v>
      </c>
      <c r="B184" t="s">
        <v>215</v>
      </c>
      <c r="C184" t="s">
        <v>70</v>
      </c>
      <c r="D184">
        <v>2.8796992481203008</v>
      </c>
      <c r="E184">
        <v>4.75</v>
      </c>
      <c r="F184">
        <v>10</v>
      </c>
      <c r="G184">
        <v>4.75</v>
      </c>
      <c r="H184">
        <v>2.4665314401622722</v>
      </c>
      <c r="I184" t="s">
        <v>179</v>
      </c>
      <c r="J184">
        <v>1</v>
      </c>
      <c r="K184" s="25">
        <v>45574</v>
      </c>
      <c r="L184">
        <v>45574</v>
      </c>
      <c r="M184">
        <v>1.6494778067885116</v>
      </c>
      <c r="N184">
        <v>1.6494778067885116</v>
      </c>
      <c r="O184">
        <v>0.85652397269342617</v>
      </c>
      <c r="P184">
        <v>0.60625247328848442</v>
      </c>
      <c r="Q184">
        <v>0.60625247328848442</v>
      </c>
      <c r="R184">
        <v>0.51926977687626785</v>
      </c>
      <c r="S184">
        <v>1.9257812499999998</v>
      </c>
      <c r="T184">
        <v>1.9257812499999998</v>
      </c>
      <c r="U184">
        <v>1.1675096458250889</v>
      </c>
      <c r="V184" t="s">
        <v>160</v>
      </c>
    </row>
    <row r="185" spans="1:22" x14ac:dyDescent="0.25">
      <c r="A185" t="s">
        <v>217</v>
      </c>
      <c r="B185" t="s">
        <v>215</v>
      </c>
      <c r="C185" t="s">
        <v>68</v>
      </c>
      <c r="D185">
        <v>6.8471096572600336</v>
      </c>
      <c r="E185">
        <v>2.8499999999999996</v>
      </c>
      <c r="F185">
        <v>10</v>
      </c>
      <c r="G185">
        <v>2.8499999999999996</v>
      </c>
      <c r="H185">
        <v>2.8752450980392155</v>
      </c>
      <c r="I185" t="s">
        <v>180</v>
      </c>
      <c r="K185" s="25">
        <v>45574</v>
      </c>
      <c r="L185">
        <v>45574</v>
      </c>
      <c r="M185">
        <v>0.41623402320979724</v>
      </c>
      <c r="N185">
        <v>0.41623402320979724</v>
      </c>
      <c r="O185">
        <v>0.41992099469161781</v>
      </c>
      <c r="P185">
        <v>2.4024946165824681</v>
      </c>
      <c r="Q185">
        <v>2.4024946165824681</v>
      </c>
      <c r="R185">
        <v>1.0088579291365669</v>
      </c>
      <c r="S185">
        <v>0.99121984485551096</v>
      </c>
      <c r="T185">
        <v>0.99121984485551096</v>
      </c>
      <c r="U185">
        <v>2.3814003411150746</v>
      </c>
      <c r="V185" t="s">
        <v>160</v>
      </c>
    </row>
    <row r="186" spans="1:22" x14ac:dyDescent="0.25">
      <c r="A186" t="s">
        <v>217</v>
      </c>
      <c r="B186" t="s">
        <v>215</v>
      </c>
      <c r="C186" t="s">
        <v>69</v>
      </c>
      <c r="D186">
        <v>0.84615384615384603</v>
      </c>
      <c r="E186">
        <v>1.9</v>
      </c>
      <c r="F186">
        <v>10</v>
      </c>
      <c r="G186">
        <v>1.9</v>
      </c>
      <c r="H186">
        <v>1.9964349376114079</v>
      </c>
      <c r="I186" t="s">
        <v>181</v>
      </c>
      <c r="K186" s="25">
        <v>45574</v>
      </c>
      <c r="L186">
        <v>45574</v>
      </c>
      <c r="M186">
        <v>2.2454545454545456</v>
      </c>
      <c r="N186">
        <v>2.2454545454545456</v>
      </c>
      <c r="O186">
        <v>2.3594231080862098</v>
      </c>
      <c r="P186">
        <v>0.44534412955465585</v>
      </c>
      <c r="Q186">
        <v>0.44534412955465585</v>
      </c>
      <c r="R186">
        <v>1.0507552303217937</v>
      </c>
      <c r="S186">
        <v>0.95169642857142867</v>
      </c>
      <c r="T186">
        <v>0.95169642857142867</v>
      </c>
      <c r="U186">
        <v>0.42383241758241758</v>
      </c>
      <c r="V186" t="s">
        <v>160</v>
      </c>
    </row>
    <row r="187" spans="1:22" x14ac:dyDescent="0.25">
      <c r="A187" t="s">
        <v>217</v>
      </c>
      <c r="B187" t="s">
        <v>215</v>
      </c>
      <c r="C187" t="s">
        <v>70</v>
      </c>
      <c r="D187">
        <v>2.5351191458269504</v>
      </c>
      <c r="E187">
        <v>2.8499999999999996</v>
      </c>
      <c r="F187">
        <v>10</v>
      </c>
      <c r="G187">
        <v>2.8499999999999996</v>
      </c>
      <c r="H187">
        <v>3.9351604278074865</v>
      </c>
      <c r="I187" t="s">
        <v>179</v>
      </c>
      <c r="K187" s="25">
        <v>45574</v>
      </c>
      <c r="L187">
        <v>45574</v>
      </c>
      <c r="M187">
        <v>1.1242075169095596</v>
      </c>
      <c r="N187">
        <v>1.1242075169095596</v>
      </c>
      <c r="O187">
        <v>1.5522585730477949</v>
      </c>
      <c r="P187">
        <v>0.88951548976384232</v>
      </c>
      <c r="Q187">
        <v>0.88951548976384232</v>
      </c>
      <c r="R187">
        <v>1.3807580448447323</v>
      </c>
      <c r="S187">
        <v>0.72423985051809059</v>
      </c>
      <c r="T187">
        <v>0.72423985051809059</v>
      </c>
      <c r="U187">
        <v>0.64422256534009137</v>
      </c>
      <c r="V187" t="s">
        <v>160</v>
      </c>
    </row>
    <row r="188" spans="1:22" x14ac:dyDescent="0.25">
      <c r="A188" t="s">
        <v>170</v>
      </c>
      <c r="B188" t="s">
        <v>215</v>
      </c>
      <c r="C188" t="s">
        <v>68</v>
      </c>
      <c r="D188">
        <v>5.7593984962406006</v>
      </c>
      <c r="E188">
        <v>1.9</v>
      </c>
      <c r="F188">
        <v>10</v>
      </c>
      <c r="G188">
        <v>1.9</v>
      </c>
      <c r="H188">
        <v>2.857457983193278</v>
      </c>
      <c r="I188" t="s">
        <v>184</v>
      </c>
      <c r="J188">
        <v>1</v>
      </c>
      <c r="K188" s="25">
        <v>45575</v>
      </c>
      <c r="L188">
        <v>45575</v>
      </c>
      <c r="M188">
        <v>0.32989556135770237</v>
      </c>
      <c r="N188">
        <v>0.32989556135770237</v>
      </c>
      <c r="O188">
        <v>0.49613826601136557</v>
      </c>
      <c r="P188">
        <v>3.0312623664424216</v>
      </c>
      <c r="Q188">
        <v>3.0312623664424216</v>
      </c>
      <c r="R188">
        <v>1.5039252543122517</v>
      </c>
      <c r="S188">
        <v>0.66492666250045929</v>
      </c>
      <c r="T188">
        <v>0.66492666250045929</v>
      </c>
      <c r="U188">
        <v>2.0155671684818035</v>
      </c>
      <c r="V188" t="s">
        <v>160</v>
      </c>
    </row>
    <row r="189" spans="1:22" x14ac:dyDescent="0.25">
      <c r="A189" t="s">
        <v>170</v>
      </c>
      <c r="B189" t="s">
        <v>215</v>
      </c>
      <c r="C189" t="s">
        <v>69</v>
      </c>
      <c r="D189">
        <v>1</v>
      </c>
      <c r="E189">
        <v>0</v>
      </c>
      <c r="F189">
        <v>10</v>
      </c>
      <c r="G189">
        <v>0</v>
      </c>
      <c r="H189">
        <v>1.2607763753274592</v>
      </c>
      <c r="I189" t="s">
        <v>183</v>
      </c>
      <c r="J189">
        <v>1</v>
      </c>
      <c r="K189" s="25">
        <v>45575</v>
      </c>
      <c r="L189">
        <v>45575</v>
      </c>
      <c r="M189">
        <v>0</v>
      </c>
      <c r="N189">
        <v>0</v>
      </c>
      <c r="O189">
        <v>1.2607763753274592</v>
      </c>
      <c r="S189">
        <v>0</v>
      </c>
      <c r="T189">
        <v>0</v>
      </c>
      <c r="U189">
        <v>0.79316207026822794</v>
      </c>
      <c r="V189" t="s">
        <v>160</v>
      </c>
    </row>
    <row r="190" spans="1:22" x14ac:dyDescent="0.25">
      <c r="A190" t="s">
        <v>170</v>
      </c>
      <c r="B190" t="s">
        <v>215</v>
      </c>
      <c r="C190" t="s">
        <v>70</v>
      </c>
      <c r="D190">
        <v>2.8796992481203003</v>
      </c>
      <c r="E190">
        <v>4.75</v>
      </c>
      <c r="F190">
        <v>10</v>
      </c>
      <c r="G190">
        <v>4.75</v>
      </c>
      <c r="H190">
        <v>3.4077079107505077</v>
      </c>
      <c r="I190" t="s">
        <v>182</v>
      </c>
      <c r="J190">
        <v>1</v>
      </c>
      <c r="K190" s="25">
        <v>45575</v>
      </c>
      <c r="L190">
        <v>45575</v>
      </c>
      <c r="M190">
        <v>1.6494778067885121</v>
      </c>
      <c r="N190">
        <v>1.6494778067885121</v>
      </c>
      <c r="O190">
        <v>1.183355488589602</v>
      </c>
      <c r="P190">
        <v>0.60625247328848431</v>
      </c>
      <c r="Q190">
        <v>0.60625247328848431</v>
      </c>
      <c r="R190">
        <v>0.71741219173694903</v>
      </c>
      <c r="S190">
        <v>1.3938988095238092</v>
      </c>
      <c r="T190">
        <v>1.3938988095238092</v>
      </c>
      <c r="U190">
        <v>0.84505460078768324</v>
      </c>
      <c r="V190" t="s">
        <v>160</v>
      </c>
    </row>
    <row r="191" spans="1:22" x14ac:dyDescent="0.25">
      <c r="A191" t="s">
        <v>217</v>
      </c>
      <c r="B191" t="s">
        <v>215</v>
      </c>
      <c r="C191" t="s">
        <v>68</v>
      </c>
      <c r="D191">
        <v>6.8471096572600327</v>
      </c>
      <c r="E191">
        <v>3.8</v>
      </c>
      <c r="F191">
        <v>10</v>
      </c>
      <c r="G191">
        <v>3.8</v>
      </c>
      <c r="H191">
        <v>2.8752450980392155</v>
      </c>
      <c r="I191" t="s">
        <v>184</v>
      </c>
      <c r="K191" s="25">
        <v>45575</v>
      </c>
      <c r="L191">
        <v>45575</v>
      </c>
      <c r="M191">
        <v>0.55497869761306307</v>
      </c>
      <c r="N191">
        <v>0.55497869761306307</v>
      </c>
      <c r="O191">
        <v>0.41992099469161787</v>
      </c>
      <c r="P191">
        <v>1.8018709624368507</v>
      </c>
      <c r="Q191">
        <v>1.8018709624368507</v>
      </c>
      <c r="R191">
        <v>0.75664344685242513</v>
      </c>
      <c r="S191">
        <v>1.3216264598073482</v>
      </c>
      <c r="T191">
        <v>1.3216264598073482</v>
      </c>
      <c r="U191">
        <v>2.3814003411150741</v>
      </c>
      <c r="V191" t="s">
        <v>160</v>
      </c>
    </row>
    <row r="192" spans="1:22" x14ac:dyDescent="0.25">
      <c r="A192" t="s">
        <v>217</v>
      </c>
      <c r="B192" t="s">
        <v>215</v>
      </c>
      <c r="C192" t="s">
        <v>69</v>
      </c>
      <c r="D192">
        <v>0.84615384615384603</v>
      </c>
      <c r="E192">
        <v>1.9</v>
      </c>
      <c r="F192">
        <v>10</v>
      </c>
      <c r="G192">
        <v>1.9</v>
      </c>
      <c r="H192">
        <v>1.9393939393939392</v>
      </c>
      <c r="I192" t="s">
        <v>183</v>
      </c>
      <c r="K192" s="25">
        <v>45575</v>
      </c>
      <c r="L192">
        <v>45575</v>
      </c>
      <c r="M192">
        <v>2.2454545454545456</v>
      </c>
      <c r="N192">
        <v>2.2454545454545456</v>
      </c>
      <c r="O192">
        <v>2.2920110192837466</v>
      </c>
      <c r="P192">
        <v>0.44534412955465585</v>
      </c>
      <c r="Q192">
        <v>0.44534412955465585</v>
      </c>
      <c r="R192">
        <v>1.0207336523125996</v>
      </c>
      <c r="S192">
        <v>0.97968750000000004</v>
      </c>
      <c r="T192">
        <v>0.97968750000000004</v>
      </c>
      <c r="U192">
        <v>0.43629807692307687</v>
      </c>
      <c r="V192" t="s">
        <v>160</v>
      </c>
    </row>
    <row r="193" spans="1:22" x14ac:dyDescent="0.25">
      <c r="A193" t="s">
        <v>217</v>
      </c>
      <c r="B193" t="s">
        <v>215</v>
      </c>
      <c r="C193" t="s">
        <v>70</v>
      </c>
      <c r="D193">
        <v>2.5351191458269504</v>
      </c>
      <c r="E193">
        <v>4.75</v>
      </c>
      <c r="F193">
        <v>10</v>
      </c>
      <c r="G193">
        <v>4.75</v>
      </c>
      <c r="H193">
        <v>2.780080213903743</v>
      </c>
      <c r="I193" t="s">
        <v>182</v>
      </c>
      <c r="K193" s="25">
        <v>45575</v>
      </c>
      <c r="L193">
        <v>45575</v>
      </c>
      <c r="M193">
        <v>1.8736791948492661</v>
      </c>
      <c r="N193">
        <v>1.8736791948492661</v>
      </c>
      <c r="O193">
        <v>1.0966270435375876</v>
      </c>
      <c r="P193">
        <v>0.53370929385830534</v>
      </c>
      <c r="Q193">
        <v>0.53370929385830534</v>
      </c>
      <c r="R193">
        <v>0.58528004503236697</v>
      </c>
      <c r="S193">
        <v>1.7085837941812938</v>
      </c>
      <c r="T193">
        <v>1.7085837941812938</v>
      </c>
      <c r="U193">
        <v>0.91188705029024242</v>
      </c>
      <c r="V193" t="s">
        <v>160</v>
      </c>
    </row>
    <row r="194" spans="1:22" x14ac:dyDescent="0.25">
      <c r="A194" t="s">
        <v>170</v>
      </c>
      <c r="B194" t="s">
        <v>215</v>
      </c>
      <c r="C194" t="s">
        <v>68</v>
      </c>
      <c r="D194">
        <v>5.7593984962406006</v>
      </c>
      <c r="E194">
        <v>2.8499999999999996</v>
      </c>
      <c r="F194">
        <v>10</v>
      </c>
      <c r="G194">
        <v>2.8499999999999996</v>
      </c>
      <c r="H194">
        <v>3.714506855373727</v>
      </c>
      <c r="I194" t="s">
        <v>186</v>
      </c>
      <c r="J194">
        <v>1</v>
      </c>
      <c r="K194" s="25">
        <v>45576</v>
      </c>
      <c r="L194">
        <v>45576</v>
      </c>
      <c r="M194">
        <v>0.49484334203655356</v>
      </c>
      <c r="N194">
        <v>0.49484334203655356</v>
      </c>
      <c r="O194">
        <v>0.64494701274765764</v>
      </c>
      <c r="P194">
        <v>2.0208415776282811</v>
      </c>
      <c r="Q194">
        <v>2.0208415776282811</v>
      </c>
      <c r="R194">
        <v>1.3033357387276236</v>
      </c>
      <c r="S194">
        <v>0.76726201107340619</v>
      </c>
      <c r="T194">
        <v>0.76726201107340619</v>
      </c>
      <c r="U194">
        <v>1.5505149729118299</v>
      </c>
      <c r="V194" t="s">
        <v>160</v>
      </c>
    </row>
    <row r="195" spans="1:22" x14ac:dyDescent="0.25">
      <c r="A195" t="s">
        <v>170</v>
      </c>
      <c r="B195" t="s">
        <v>215</v>
      </c>
      <c r="C195" t="s">
        <v>70</v>
      </c>
      <c r="D195">
        <v>2.8796992481203008</v>
      </c>
      <c r="E195">
        <v>2.8499999999999996</v>
      </c>
      <c r="F195">
        <v>10</v>
      </c>
      <c r="G195">
        <v>2.8499999999999996</v>
      </c>
      <c r="H195">
        <v>2.6236195627676362</v>
      </c>
      <c r="I195" t="s">
        <v>187</v>
      </c>
      <c r="J195">
        <v>1</v>
      </c>
      <c r="K195" s="25">
        <v>45576</v>
      </c>
      <c r="L195">
        <v>45576</v>
      </c>
      <c r="M195">
        <v>0.98968668407310689</v>
      </c>
      <c r="N195">
        <v>0.98968668407310689</v>
      </c>
      <c r="O195">
        <v>0.91107415626134625</v>
      </c>
      <c r="P195">
        <v>1.0104207888141408</v>
      </c>
      <c r="Q195">
        <v>1.0104207888141408</v>
      </c>
      <c r="R195">
        <v>0.92056826763776722</v>
      </c>
      <c r="S195">
        <v>1.0862855424791682</v>
      </c>
      <c r="T195">
        <v>1.0862855424791682</v>
      </c>
      <c r="U195">
        <v>1.0976054947091978</v>
      </c>
      <c r="V195" t="s">
        <v>160</v>
      </c>
    </row>
    <row r="196" spans="1:22" x14ac:dyDescent="0.25">
      <c r="A196" t="s">
        <v>170</v>
      </c>
      <c r="B196" t="s">
        <v>215</v>
      </c>
      <c r="C196" t="s">
        <v>69</v>
      </c>
      <c r="D196">
        <v>1</v>
      </c>
      <c r="E196">
        <v>0</v>
      </c>
      <c r="F196">
        <v>10</v>
      </c>
      <c r="G196">
        <v>0</v>
      </c>
      <c r="H196">
        <v>1.1524384112619406</v>
      </c>
      <c r="I196" t="s">
        <v>185</v>
      </c>
      <c r="J196">
        <v>1</v>
      </c>
      <c r="K196" s="25">
        <v>45576</v>
      </c>
      <c r="L196">
        <v>45576</v>
      </c>
      <c r="M196">
        <v>0</v>
      </c>
      <c r="N196">
        <v>0</v>
      </c>
      <c r="O196">
        <v>1.1524384112619406</v>
      </c>
      <c r="S196">
        <v>0</v>
      </c>
      <c r="T196">
        <v>0</v>
      </c>
      <c r="U196">
        <v>0.86772532937789026</v>
      </c>
      <c r="V196" t="s">
        <v>160</v>
      </c>
    </row>
    <row r="197" spans="1:22" x14ac:dyDescent="0.25">
      <c r="A197" t="s">
        <v>217</v>
      </c>
      <c r="B197" t="s">
        <v>215</v>
      </c>
      <c r="C197" t="s">
        <v>68</v>
      </c>
      <c r="D197">
        <v>6.8471096572600336</v>
      </c>
      <c r="E197">
        <v>2.8499999999999996</v>
      </c>
      <c r="F197">
        <v>10</v>
      </c>
      <c r="G197">
        <v>2.8499999999999996</v>
      </c>
      <c r="H197">
        <v>2.8420461733080331</v>
      </c>
      <c r="I197" t="s">
        <v>186</v>
      </c>
      <c r="K197" s="25">
        <v>45576</v>
      </c>
      <c r="L197">
        <v>45576</v>
      </c>
      <c r="M197">
        <v>0.41623402320979724</v>
      </c>
      <c r="N197">
        <v>0.41623402320979724</v>
      </c>
      <c r="O197">
        <v>0.41507239047860051</v>
      </c>
      <c r="P197">
        <v>2.4024946165824681</v>
      </c>
      <c r="Q197">
        <v>2.4024946165824681</v>
      </c>
      <c r="R197">
        <v>0.99720918361685384</v>
      </c>
      <c r="S197">
        <v>1.0027986268367726</v>
      </c>
      <c r="T197">
        <v>1.0027986268367726</v>
      </c>
      <c r="U197">
        <v>2.4092183024916376</v>
      </c>
      <c r="V197" t="s">
        <v>160</v>
      </c>
    </row>
    <row r="198" spans="1:22" x14ac:dyDescent="0.25">
      <c r="A198" t="s">
        <v>217</v>
      </c>
      <c r="B198" t="s">
        <v>215</v>
      </c>
      <c r="C198" t="s">
        <v>70</v>
      </c>
      <c r="D198">
        <v>2.5351191458269504</v>
      </c>
      <c r="E198">
        <v>3.8</v>
      </c>
      <c r="F198">
        <v>10</v>
      </c>
      <c r="G198">
        <v>3.8</v>
      </c>
      <c r="H198">
        <v>2.993861767580932</v>
      </c>
      <c r="I198" t="s">
        <v>187</v>
      </c>
      <c r="K198" s="25">
        <v>45576</v>
      </c>
      <c r="L198">
        <v>45576</v>
      </c>
      <c r="M198">
        <v>1.498943355879413</v>
      </c>
      <c r="N198">
        <v>1.498943355879413</v>
      </c>
      <c r="O198">
        <v>1.1809550539307456</v>
      </c>
      <c r="P198">
        <v>0.66713661732288176</v>
      </c>
      <c r="Q198">
        <v>0.66713661732288176</v>
      </c>
      <c r="R198">
        <v>0.78785835988971897</v>
      </c>
      <c r="S198">
        <v>1.2692636784865439</v>
      </c>
      <c r="T198">
        <v>1.2692636784865439</v>
      </c>
      <c r="U198">
        <v>0.84677227695631052</v>
      </c>
      <c r="V198" t="s">
        <v>160</v>
      </c>
    </row>
    <row r="199" spans="1:22" x14ac:dyDescent="0.25">
      <c r="A199" t="s">
        <v>217</v>
      </c>
      <c r="B199" t="s">
        <v>215</v>
      </c>
      <c r="C199" t="s">
        <v>69</v>
      </c>
      <c r="D199">
        <v>0.84615384615384603</v>
      </c>
      <c r="E199">
        <v>1.9</v>
      </c>
      <c r="F199">
        <v>10</v>
      </c>
      <c r="G199">
        <v>1.9</v>
      </c>
      <c r="H199">
        <v>1.9679144385026737</v>
      </c>
      <c r="I199" t="s">
        <v>185</v>
      </c>
      <c r="K199" s="25">
        <v>45576</v>
      </c>
      <c r="L199">
        <v>45576</v>
      </c>
      <c r="M199">
        <v>2.2454545454545456</v>
      </c>
      <c r="N199">
        <v>2.2454545454545456</v>
      </c>
      <c r="O199">
        <v>2.3257170636849782</v>
      </c>
      <c r="P199">
        <v>0.44534412955465585</v>
      </c>
      <c r="Q199">
        <v>0.44534412955465585</v>
      </c>
      <c r="R199">
        <v>1.0357444413171968</v>
      </c>
      <c r="S199">
        <v>0.96548913043478257</v>
      </c>
      <c r="T199">
        <v>0.96548913043478257</v>
      </c>
      <c r="U199">
        <v>0.42997491638795982</v>
      </c>
      <c r="V199" t="s">
        <v>160</v>
      </c>
    </row>
    <row r="200" spans="1:22" x14ac:dyDescent="0.25">
      <c r="A200" t="s">
        <v>170</v>
      </c>
      <c r="B200" t="s">
        <v>215</v>
      </c>
      <c r="C200" t="s">
        <v>68</v>
      </c>
      <c r="D200">
        <v>5.7593984962406006</v>
      </c>
      <c r="E200">
        <v>3.8</v>
      </c>
      <c r="F200">
        <v>10</v>
      </c>
      <c r="G200">
        <v>3.8</v>
      </c>
      <c r="H200">
        <v>2.6288885669210211</v>
      </c>
      <c r="I200" t="s">
        <v>189</v>
      </c>
      <c r="J200">
        <v>1</v>
      </c>
      <c r="K200" s="25">
        <v>45577</v>
      </c>
      <c r="L200">
        <v>45577</v>
      </c>
      <c r="M200">
        <v>0.65979112271540474</v>
      </c>
      <c r="N200">
        <v>0.65979112271540474</v>
      </c>
      <c r="O200">
        <v>0.45645193133224005</v>
      </c>
      <c r="P200">
        <v>1.5156311832212108</v>
      </c>
      <c r="Q200">
        <v>1.5156311832212108</v>
      </c>
      <c r="R200">
        <v>0.69181278076868979</v>
      </c>
      <c r="S200">
        <v>1.4454777763557303</v>
      </c>
      <c r="T200">
        <v>1.4454777763557303</v>
      </c>
      <c r="U200">
        <v>2.1908111924979998</v>
      </c>
      <c r="V200" t="s">
        <v>160</v>
      </c>
    </row>
    <row r="201" spans="1:22" x14ac:dyDescent="0.25">
      <c r="A201" t="s">
        <v>170</v>
      </c>
      <c r="B201" t="s">
        <v>215</v>
      </c>
      <c r="C201" t="s">
        <v>69</v>
      </c>
      <c r="D201">
        <v>1</v>
      </c>
      <c r="E201">
        <v>0.95</v>
      </c>
      <c r="F201">
        <v>10</v>
      </c>
      <c r="G201">
        <v>0.95</v>
      </c>
      <c r="H201">
        <v>1.113207918481752</v>
      </c>
      <c r="I201" t="s">
        <v>188</v>
      </c>
      <c r="J201">
        <v>1</v>
      </c>
      <c r="K201" s="25">
        <v>45577</v>
      </c>
      <c r="L201">
        <v>45577</v>
      </c>
      <c r="M201">
        <v>0.95</v>
      </c>
      <c r="N201">
        <v>0.95</v>
      </c>
      <c r="O201">
        <v>1.113207918481752</v>
      </c>
      <c r="P201">
        <v>1.0526315789473684</v>
      </c>
      <c r="Q201">
        <v>1.0526315789473684</v>
      </c>
      <c r="R201">
        <v>1.1717978089281602</v>
      </c>
      <c r="S201">
        <v>0.85338954585919302</v>
      </c>
      <c r="T201">
        <v>0.85338954585919302</v>
      </c>
      <c r="U201">
        <v>0.89830478511494005</v>
      </c>
      <c r="V201" t="s">
        <v>160</v>
      </c>
    </row>
    <row r="202" spans="1:22" x14ac:dyDescent="0.25">
      <c r="A202" t="s">
        <v>170</v>
      </c>
      <c r="B202" t="s">
        <v>215</v>
      </c>
      <c r="C202" t="s">
        <v>70</v>
      </c>
      <c r="D202">
        <v>2.8796992481203008</v>
      </c>
      <c r="E202">
        <v>0.95</v>
      </c>
      <c r="F202">
        <v>10</v>
      </c>
      <c r="G202">
        <v>0.95</v>
      </c>
      <c r="H202">
        <v>2.0669371196754565</v>
      </c>
      <c r="I202" t="s">
        <v>190</v>
      </c>
      <c r="J202">
        <v>1</v>
      </c>
      <c r="K202" s="25">
        <v>45577</v>
      </c>
      <c r="L202">
        <v>45577</v>
      </c>
      <c r="M202">
        <v>0.32989556135770232</v>
      </c>
      <c r="N202">
        <v>0.32989556135770232</v>
      </c>
      <c r="O202">
        <v>0.71776145409095482</v>
      </c>
      <c r="P202">
        <v>3.0312623664424221</v>
      </c>
      <c r="Q202">
        <v>3.0312623664424221</v>
      </c>
      <c r="R202">
        <v>2.1757232838689018</v>
      </c>
      <c r="S202">
        <v>0.45961727183513246</v>
      </c>
      <c r="T202">
        <v>0.45961727183513246</v>
      </c>
      <c r="U202">
        <v>1.3932205390807735</v>
      </c>
      <c r="V202" t="s">
        <v>160</v>
      </c>
    </row>
    <row r="203" spans="1:22" x14ac:dyDescent="0.25">
      <c r="A203" t="s">
        <v>217</v>
      </c>
      <c r="B203" t="s">
        <v>215</v>
      </c>
      <c r="C203" t="s">
        <v>68</v>
      </c>
      <c r="D203">
        <v>6.8471096572600327</v>
      </c>
      <c r="E203">
        <v>3.8</v>
      </c>
      <c r="F203">
        <v>10</v>
      </c>
      <c r="G203">
        <v>3.8</v>
      </c>
      <c r="H203">
        <v>3.812745098039215</v>
      </c>
      <c r="I203" t="s">
        <v>189</v>
      </c>
      <c r="K203" s="25">
        <v>45577</v>
      </c>
      <c r="L203">
        <v>45577</v>
      </c>
      <c r="M203">
        <v>0.55497869761306307</v>
      </c>
      <c r="N203">
        <v>0.55497869761306307</v>
      </c>
      <c r="O203">
        <v>0.55684008127378792</v>
      </c>
      <c r="P203">
        <v>1.8018709624368507</v>
      </c>
      <c r="Q203">
        <v>1.8018709624368507</v>
      </c>
      <c r="R203">
        <v>1.0033539731682146</v>
      </c>
      <c r="S203">
        <v>0.99665723836461828</v>
      </c>
      <c r="T203">
        <v>0.99665723836461828</v>
      </c>
      <c r="U203">
        <v>1.7958477373117085</v>
      </c>
      <c r="V203" t="s">
        <v>160</v>
      </c>
    </row>
    <row r="204" spans="1:22" x14ac:dyDescent="0.25">
      <c r="A204" t="s">
        <v>217</v>
      </c>
      <c r="B204" t="s">
        <v>215</v>
      </c>
      <c r="C204" t="s">
        <v>69</v>
      </c>
      <c r="D204">
        <v>0.84615384615384603</v>
      </c>
      <c r="E204">
        <v>1.9</v>
      </c>
      <c r="F204">
        <v>10</v>
      </c>
      <c r="G204">
        <v>1.9</v>
      </c>
      <c r="H204">
        <v>1.9963235294117645</v>
      </c>
      <c r="I204" t="s">
        <v>188</v>
      </c>
      <c r="K204" s="25">
        <v>45577</v>
      </c>
      <c r="L204">
        <v>45577</v>
      </c>
      <c r="M204">
        <v>2.2454545454545456</v>
      </c>
      <c r="N204">
        <v>2.2454545454545456</v>
      </c>
      <c r="O204">
        <v>2.3592914438502675</v>
      </c>
      <c r="P204">
        <v>0.44534412955465585</v>
      </c>
      <c r="Q204">
        <v>0.44534412955465585</v>
      </c>
      <c r="R204">
        <v>1.0506965944272446</v>
      </c>
      <c r="S204">
        <v>0.95174953959484354</v>
      </c>
      <c r="T204">
        <v>0.95174953959484354</v>
      </c>
      <c r="U204">
        <v>0.42385607026491001</v>
      </c>
      <c r="V204" t="s">
        <v>160</v>
      </c>
    </row>
    <row r="205" spans="1:22" x14ac:dyDescent="0.25">
      <c r="A205" t="s">
        <v>217</v>
      </c>
      <c r="B205" t="s">
        <v>215</v>
      </c>
      <c r="C205" t="s">
        <v>70</v>
      </c>
      <c r="D205">
        <v>2.5351191458269504</v>
      </c>
      <c r="E205">
        <v>3.8</v>
      </c>
      <c r="F205">
        <v>10</v>
      </c>
      <c r="G205">
        <v>3.8</v>
      </c>
      <c r="H205">
        <v>3.9314839572192506</v>
      </c>
      <c r="I205" t="s">
        <v>190</v>
      </c>
      <c r="K205" s="25">
        <v>45577</v>
      </c>
      <c r="L205">
        <v>45577</v>
      </c>
      <c r="M205">
        <v>1.498943355879413</v>
      </c>
      <c r="N205">
        <v>1.498943355879413</v>
      </c>
      <c r="O205">
        <v>1.55080835695271</v>
      </c>
      <c r="P205">
        <v>0.66713661732288176</v>
      </c>
      <c r="Q205">
        <v>0.66713661732288176</v>
      </c>
      <c r="R205">
        <v>1.034601041373487</v>
      </c>
      <c r="S205">
        <v>0.96655615064184319</v>
      </c>
      <c r="T205">
        <v>0.96655615064184319</v>
      </c>
      <c r="U205">
        <v>0.64482500079182492</v>
      </c>
      <c r="V205" t="s">
        <v>160</v>
      </c>
    </row>
    <row r="206" spans="1:22" x14ac:dyDescent="0.25">
      <c r="A206" t="s">
        <v>170</v>
      </c>
      <c r="B206" t="s">
        <v>215</v>
      </c>
      <c r="C206" t="s">
        <v>68</v>
      </c>
      <c r="D206">
        <v>5.7593984962406006</v>
      </c>
      <c r="E206">
        <v>5.6999999999999993</v>
      </c>
      <c r="F206">
        <v>10</v>
      </c>
      <c r="G206">
        <v>5.6999999999999993</v>
      </c>
      <c r="H206">
        <v>2.7228594140358848</v>
      </c>
      <c r="I206" t="s">
        <v>193</v>
      </c>
      <c r="J206">
        <v>1</v>
      </c>
      <c r="K206" s="25">
        <v>45578</v>
      </c>
      <c r="L206">
        <v>45578</v>
      </c>
      <c r="M206">
        <v>0.98968668407310711</v>
      </c>
      <c r="N206">
        <v>0.98968668407310711</v>
      </c>
      <c r="O206">
        <v>0.47276801836393306</v>
      </c>
      <c r="P206">
        <v>1.0104207888141405</v>
      </c>
      <c r="Q206">
        <v>1.0104207888141405</v>
      </c>
      <c r="R206">
        <v>0.47769463404138335</v>
      </c>
      <c r="S206">
        <v>2.0933875508289015</v>
      </c>
      <c r="T206">
        <v>2.0933875508289015</v>
      </c>
      <c r="U206">
        <v>2.1152023004022404</v>
      </c>
      <c r="V206" t="s">
        <v>160</v>
      </c>
    </row>
    <row r="207" spans="1:22" x14ac:dyDescent="0.25">
      <c r="A207" t="s">
        <v>170</v>
      </c>
      <c r="B207" t="s">
        <v>215</v>
      </c>
      <c r="C207" t="s">
        <v>69</v>
      </c>
      <c r="D207">
        <v>1</v>
      </c>
      <c r="E207">
        <v>0</v>
      </c>
      <c r="F207">
        <v>10</v>
      </c>
      <c r="G207">
        <v>0</v>
      </c>
      <c r="H207">
        <v>1.1401127252520442</v>
      </c>
      <c r="I207" t="s">
        <v>192</v>
      </c>
      <c r="J207">
        <v>1</v>
      </c>
      <c r="K207" s="25">
        <v>45578</v>
      </c>
      <c r="L207">
        <v>45578</v>
      </c>
      <c r="M207">
        <v>0</v>
      </c>
      <c r="N207">
        <v>0</v>
      </c>
      <c r="O207">
        <v>1.1401127252520442</v>
      </c>
      <c r="S207">
        <v>0</v>
      </c>
      <c r="T207">
        <v>0</v>
      </c>
      <c r="U207">
        <v>0.8771062526110569</v>
      </c>
      <c r="V207" t="s">
        <v>160</v>
      </c>
    </row>
    <row r="208" spans="1:22" x14ac:dyDescent="0.25">
      <c r="A208" t="s">
        <v>170</v>
      </c>
      <c r="B208" t="s">
        <v>215</v>
      </c>
      <c r="C208" t="s">
        <v>70</v>
      </c>
      <c r="D208">
        <v>2.8796992481203003</v>
      </c>
      <c r="E208">
        <v>0.95</v>
      </c>
      <c r="F208">
        <v>10</v>
      </c>
      <c r="G208">
        <v>0.95</v>
      </c>
      <c r="H208">
        <v>2.5963488843813378</v>
      </c>
      <c r="I208" t="s">
        <v>191</v>
      </c>
      <c r="J208">
        <v>1</v>
      </c>
      <c r="K208" s="25">
        <v>45578</v>
      </c>
      <c r="L208">
        <v>45578</v>
      </c>
      <c r="M208">
        <v>0.32989556135770237</v>
      </c>
      <c r="N208">
        <v>0.32989556135770237</v>
      </c>
      <c r="O208">
        <v>0.90160418178255353</v>
      </c>
      <c r="P208">
        <v>3.0312623664424216</v>
      </c>
      <c r="Q208">
        <v>3.0312623664424216</v>
      </c>
      <c r="R208">
        <v>2.7329988256645663</v>
      </c>
      <c r="S208">
        <v>0.36589843750000012</v>
      </c>
      <c r="T208">
        <v>0.36589843750000012</v>
      </c>
      <c r="U208">
        <v>1.1091341635338348</v>
      </c>
      <c r="V208" t="s">
        <v>160</v>
      </c>
    </row>
    <row r="209" spans="1:22" x14ac:dyDescent="0.25">
      <c r="A209" t="s">
        <v>217</v>
      </c>
      <c r="B209" t="s">
        <v>215</v>
      </c>
      <c r="C209" t="s">
        <v>68</v>
      </c>
      <c r="D209">
        <v>6.8471096572600327</v>
      </c>
      <c r="E209">
        <v>3.8</v>
      </c>
      <c r="F209">
        <v>10</v>
      </c>
      <c r="G209">
        <v>3.8</v>
      </c>
      <c r="H209">
        <v>3.812745098039215</v>
      </c>
      <c r="I209" t="s">
        <v>193</v>
      </c>
      <c r="K209" s="25">
        <v>45578</v>
      </c>
      <c r="L209">
        <v>45578</v>
      </c>
      <c r="M209">
        <v>0.55497869761306307</v>
      </c>
      <c r="N209">
        <v>0.55497869761306307</v>
      </c>
      <c r="O209">
        <v>0.55684008127378792</v>
      </c>
      <c r="P209">
        <v>1.8018709624368507</v>
      </c>
      <c r="Q209">
        <v>1.8018709624368507</v>
      </c>
      <c r="R209">
        <v>1.0033539731682146</v>
      </c>
      <c r="S209">
        <v>0.99665723836461828</v>
      </c>
      <c r="T209">
        <v>0.99665723836461828</v>
      </c>
      <c r="U209">
        <v>1.7958477373117085</v>
      </c>
      <c r="V209" t="s">
        <v>160</v>
      </c>
    </row>
    <row r="210" spans="1:22" x14ac:dyDescent="0.25">
      <c r="A210" t="s">
        <v>217</v>
      </c>
      <c r="B210" t="s">
        <v>215</v>
      </c>
      <c r="C210" t="s">
        <v>69</v>
      </c>
      <c r="D210">
        <v>0.84615384615384603</v>
      </c>
      <c r="E210">
        <v>1.9</v>
      </c>
      <c r="F210">
        <v>10</v>
      </c>
      <c r="G210">
        <v>1.9</v>
      </c>
      <c r="H210">
        <v>1.9964349376114079</v>
      </c>
      <c r="I210" t="s">
        <v>192</v>
      </c>
      <c r="K210" s="25">
        <v>45578</v>
      </c>
      <c r="L210">
        <v>45578</v>
      </c>
      <c r="M210">
        <v>2.2454545454545456</v>
      </c>
      <c r="N210">
        <v>2.2454545454545456</v>
      </c>
      <c r="O210">
        <v>2.3594231080862098</v>
      </c>
      <c r="P210">
        <v>0.44534412955465585</v>
      </c>
      <c r="Q210">
        <v>0.44534412955465585</v>
      </c>
      <c r="R210">
        <v>1.0507552303217937</v>
      </c>
      <c r="S210">
        <v>0.95169642857142867</v>
      </c>
      <c r="T210">
        <v>0.95169642857142867</v>
      </c>
      <c r="U210">
        <v>0.42383241758241758</v>
      </c>
      <c r="V210" t="s">
        <v>160</v>
      </c>
    </row>
    <row r="211" spans="1:22" x14ac:dyDescent="0.25">
      <c r="A211" t="s">
        <v>217</v>
      </c>
      <c r="B211" t="s">
        <v>215</v>
      </c>
      <c r="C211" t="s">
        <v>70</v>
      </c>
      <c r="D211">
        <v>2.5351191458269504</v>
      </c>
      <c r="E211">
        <v>5.6999999999999993</v>
      </c>
      <c r="F211">
        <v>10</v>
      </c>
      <c r="G211">
        <v>5.6999999999999993</v>
      </c>
      <c r="H211">
        <v>3.9919786096256682</v>
      </c>
      <c r="I211" t="s">
        <v>191</v>
      </c>
      <c r="K211" s="25">
        <v>45578</v>
      </c>
      <c r="L211">
        <v>45578</v>
      </c>
      <c r="M211">
        <v>2.2484150338191191</v>
      </c>
      <c r="N211">
        <v>2.2484150338191191</v>
      </c>
      <c r="O211">
        <v>1.5746710036081928</v>
      </c>
      <c r="P211">
        <v>0.44475774488192116</v>
      </c>
      <c r="Q211">
        <v>0.44475774488192116</v>
      </c>
      <c r="R211">
        <v>0.70034712449573133</v>
      </c>
      <c r="S211">
        <v>1.4278633623576691</v>
      </c>
      <c r="T211">
        <v>1.4278633623576691</v>
      </c>
      <c r="U211">
        <v>0.63505328904171432</v>
      </c>
      <c r="V211" t="s">
        <v>160</v>
      </c>
    </row>
    <row r="212" spans="1:22" x14ac:dyDescent="0.25">
      <c r="A212" t="s">
        <v>170</v>
      </c>
      <c r="B212" t="s">
        <v>215</v>
      </c>
      <c r="C212" t="s">
        <v>68</v>
      </c>
      <c r="D212">
        <v>5.7593984962406006</v>
      </c>
      <c r="E212">
        <v>4.75</v>
      </c>
      <c r="F212">
        <v>10</v>
      </c>
      <c r="G212">
        <v>4.75</v>
      </c>
      <c r="H212">
        <v>3.714506855373727</v>
      </c>
      <c r="I212" t="s">
        <v>194</v>
      </c>
      <c r="J212">
        <v>1</v>
      </c>
      <c r="K212" s="25">
        <v>45579</v>
      </c>
      <c r="L212">
        <v>45579</v>
      </c>
      <c r="M212">
        <v>0.82473890339425604</v>
      </c>
      <c r="N212">
        <v>0.82473890339425604</v>
      </c>
      <c r="O212">
        <v>0.64494701274765764</v>
      </c>
      <c r="P212">
        <v>1.2125049465769686</v>
      </c>
      <c r="Q212">
        <v>1.2125049465769686</v>
      </c>
      <c r="R212">
        <v>0.78200144323657417</v>
      </c>
      <c r="S212">
        <v>1.2787700184556772</v>
      </c>
      <c r="T212">
        <v>1.2787700184556772</v>
      </c>
      <c r="U212">
        <v>1.5505149729118299</v>
      </c>
      <c r="V212" t="s">
        <v>160</v>
      </c>
    </row>
    <row r="213" spans="1:22" x14ac:dyDescent="0.25">
      <c r="A213" t="s">
        <v>170</v>
      </c>
      <c r="B213" t="s">
        <v>215</v>
      </c>
      <c r="C213" t="s">
        <v>69</v>
      </c>
      <c r="D213">
        <v>1</v>
      </c>
      <c r="E213">
        <v>0</v>
      </c>
      <c r="F213">
        <v>10</v>
      </c>
      <c r="G213">
        <v>0</v>
      </c>
      <c r="H213">
        <v>1.1401127252520442</v>
      </c>
      <c r="I213" t="s">
        <v>195</v>
      </c>
      <c r="J213">
        <v>1</v>
      </c>
      <c r="K213" s="25">
        <v>45579</v>
      </c>
      <c r="L213">
        <v>45579</v>
      </c>
      <c r="M213">
        <v>0</v>
      </c>
      <c r="N213">
        <v>0</v>
      </c>
      <c r="O213">
        <v>1.1401127252520442</v>
      </c>
      <c r="S213">
        <v>0</v>
      </c>
      <c r="T213">
        <v>0</v>
      </c>
      <c r="U213">
        <v>0.8771062526110569</v>
      </c>
      <c r="V213" t="s">
        <v>160</v>
      </c>
    </row>
    <row r="214" spans="1:22" x14ac:dyDescent="0.25">
      <c r="A214" t="s">
        <v>170</v>
      </c>
      <c r="B214" t="s">
        <v>215</v>
      </c>
      <c r="C214" t="s">
        <v>70</v>
      </c>
      <c r="D214">
        <v>2.8796992481203003</v>
      </c>
      <c r="E214">
        <v>3.8</v>
      </c>
      <c r="F214">
        <v>10</v>
      </c>
      <c r="G214">
        <v>3.8</v>
      </c>
      <c r="H214">
        <v>2.4665314401622722</v>
      </c>
      <c r="I214" t="s">
        <v>196</v>
      </c>
      <c r="J214">
        <v>1</v>
      </c>
      <c r="K214" s="25">
        <v>45579</v>
      </c>
      <c r="L214">
        <v>45579</v>
      </c>
      <c r="M214">
        <v>1.3195822454308095</v>
      </c>
      <c r="N214">
        <v>1.3195822454308095</v>
      </c>
      <c r="O214">
        <v>0.85652397269342628</v>
      </c>
      <c r="P214">
        <v>0.75781559161060541</v>
      </c>
      <c r="Q214">
        <v>0.75781559161060541</v>
      </c>
      <c r="R214">
        <v>0.64908722109533479</v>
      </c>
      <c r="S214">
        <v>1.5406249999999997</v>
      </c>
      <c r="T214">
        <v>1.5406249999999997</v>
      </c>
      <c r="U214">
        <v>1.1675096458250886</v>
      </c>
      <c r="V214" t="s">
        <v>160</v>
      </c>
    </row>
    <row r="215" spans="1:22" x14ac:dyDescent="0.25">
      <c r="A215" t="s">
        <v>217</v>
      </c>
      <c r="B215" t="s">
        <v>215</v>
      </c>
      <c r="C215" t="s">
        <v>68</v>
      </c>
      <c r="D215">
        <v>6.8471096572600345</v>
      </c>
      <c r="E215">
        <v>3.8</v>
      </c>
      <c r="F215">
        <v>10</v>
      </c>
      <c r="G215">
        <v>3.8</v>
      </c>
      <c r="H215">
        <v>2.2407754010695187</v>
      </c>
      <c r="I215" t="s">
        <v>194</v>
      </c>
      <c r="K215" s="25">
        <v>45579</v>
      </c>
      <c r="L215">
        <v>45579</v>
      </c>
      <c r="M215">
        <v>0.55497869761306295</v>
      </c>
      <c r="N215">
        <v>0.55497869761306295</v>
      </c>
      <c r="O215">
        <v>0.32725858256025009</v>
      </c>
      <c r="P215">
        <v>1.8018709624368512</v>
      </c>
      <c r="Q215">
        <v>1.8018709624368512</v>
      </c>
      <c r="R215">
        <v>0.58967773712355753</v>
      </c>
      <c r="S215">
        <v>1.6958415369011395</v>
      </c>
      <c r="T215">
        <v>1.6958415369011395</v>
      </c>
      <c r="U215">
        <v>3.0556876222364453</v>
      </c>
      <c r="V215" t="s">
        <v>160</v>
      </c>
    </row>
    <row r="216" spans="1:22" x14ac:dyDescent="0.25">
      <c r="A216" t="s">
        <v>217</v>
      </c>
      <c r="B216" t="s">
        <v>215</v>
      </c>
      <c r="C216" t="s">
        <v>69</v>
      </c>
      <c r="D216">
        <v>0.84615384615384603</v>
      </c>
      <c r="E216">
        <v>1.9</v>
      </c>
      <c r="F216">
        <v>10</v>
      </c>
      <c r="G216">
        <v>1.9</v>
      </c>
      <c r="H216">
        <v>1.9282047025623392</v>
      </c>
      <c r="I216" t="s">
        <v>195</v>
      </c>
      <c r="K216" s="25">
        <v>45579</v>
      </c>
      <c r="L216">
        <v>45579</v>
      </c>
      <c r="M216">
        <v>2.2454545454545456</v>
      </c>
      <c r="N216">
        <v>2.2454545454545456</v>
      </c>
      <c r="O216">
        <v>2.278787375755492</v>
      </c>
      <c r="P216">
        <v>0.44534412955465585</v>
      </c>
      <c r="Q216">
        <v>0.44534412955465585</v>
      </c>
      <c r="R216">
        <v>1.014844580295968</v>
      </c>
      <c r="S216">
        <v>0.98537255794218381</v>
      </c>
      <c r="T216">
        <v>0.98537255794218381</v>
      </c>
      <c r="U216">
        <v>0.43882988410380652</v>
      </c>
      <c r="V216" t="s">
        <v>160</v>
      </c>
    </row>
    <row r="217" spans="1:22" x14ac:dyDescent="0.25">
      <c r="A217" t="s">
        <v>217</v>
      </c>
      <c r="B217" t="s">
        <v>215</v>
      </c>
      <c r="C217" t="s">
        <v>70</v>
      </c>
      <c r="D217">
        <v>2.5351191458269504</v>
      </c>
      <c r="E217">
        <v>3.8</v>
      </c>
      <c r="F217">
        <v>10</v>
      </c>
      <c r="G217">
        <v>3.8</v>
      </c>
      <c r="H217">
        <v>3.0965066736228852</v>
      </c>
      <c r="I217" t="s">
        <v>196</v>
      </c>
      <c r="K217" s="25">
        <v>45579</v>
      </c>
      <c r="L217">
        <v>45579</v>
      </c>
      <c r="M217">
        <v>1.498943355879413</v>
      </c>
      <c r="N217">
        <v>1.498943355879413</v>
      </c>
      <c r="O217">
        <v>1.2214442381219173</v>
      </c>
      <c r="P217">
        <v>0.66713661732288176</v>
      </c>
      <c r="Q217">
        <v>0.66713661732288176</v>
      </c>
      <c r="R217">
        <v>0.81487017726918032</v>
      </c>
      <c r="S217">
        <v>1.2271893461007897</v>
      </c>
      <c r="T217">
        <v>1.2271893461007897</v>
      </c>
      <c r="U217">
        <v>0.81870294917235997</v>
      </c>
      <c r="V217" t="s">
        <v>160</v>
      </c>
    </row>
    <row r="218" spans="1:22" x14ac:dyDescent="0.25">
      <c r="A218" t="s">
        <v>170</v>
      </c>
      <c r="B218" t="s">
        <v>215</v>
      </c>
      <c r="C218" t="s">
        <v>68</v>
      </c>
      <c r="D218">
        <v>5.7593984962406006</v>
      </c>
      <c r="E218">
        <v>3.8</v>
      </c>
      <c r="F218">
        <v>10</v>
      </c>
      <c r="G218">
        <v>3.8</v>
      </c>
      <c r="H218">
        <v>2.8447589562140649</v>
      </c>
      <c r="I218" t="s">
        <v>199</v>
      </c>
      <c r="J218">
        <v>1</v>
      </c>
      <c r="K218" s="25">
        <v>45580</v>
      </c>
      <c r="L218">
        <v>45580</v>
      </c>
      <c r="M218">
        <v>0.65979112271540474</v>
      </c>
      <c r="N218">
        <v>0.65979112271540474</v>
      </c>
      <c r="O218">
        <v>0.49393334357241603</v>
      </c>
      <c r="P218">
        <v>1.5156311832212108</v>
      </c>
      <c r="Q218">
        <v>1.5156311832212108</v>
      </c>
      <c r="R218">
        <v>0.74862077795106974</v>
      </c>
      <c r="S218">
        <v>1.3357898009950246</v>
      </c>
      <c r="T218">
        <v>1.3357898009950246</v>
      </c>
      <c r="U218">
        <v>2.0245646766169147</v>
      </c>
      <c r="V218" t="s">
        <v>160</v>
      </c>
    </row>
    <row r="219" spans="1:22" x14ac:dyDescent="0.25">
      <c r="A219" t="s">
        <v>170</v>
      </c>
      <c r="B219" t="s">
        <v>215</v>
      </c>
      <c r="C219" t="s">
        <v>69</v>
      </c>
      <c r="D219">
        <v>1</v>
      </c>
      <c r="E219">
        <v>0</v>
      </c>
      <c r="F219">
        <v>10</v>
      </c>
      <c r="G219">
        <v>0</v>
      </c>
      <c r="H219">
        <v>0.24132730015082957</v>
      </c>
      <c r="I219" t="s">
        <v>198</v>
      </c>
      <c r="J219">
        <v>1</v>
      </c>
      <c r="K219" s="25">
        <v>45580</v>
      </c>
      <c r="L219">
        <v>45580</v>
      </c>
      <c r="M219">
        <v>0</v>
      </c>
      <c r="N219">
        <v>0</v>
      </c>
      <c r="O219">
        <v>0.24132730015082957</v>
      </c>
      <c r="S219">
        <v>0</v>
      </c>
      <c r="T219">
        <v>0</v>
      </c>
      <c r="U219">
        <v>4.1437499999999998</v>
      </c>
      <c r="V219" t="s">
        <v>160</v>
      </c>
    </row>
    <row r="220" spans="1:22" x14ac:dyDescent="0.25">
      <c r="A220" t="s">
        <v>170</v>
      </c>
      <c r="B220" t="s">
        <v>215</v>
      </c>
      <c r="C220" t="s">
        <v>70</v>
      </c>
      <c r="D220">
        <v>2.8796992481203003</v>
      </c>
      <c r="E220">
        <v>2.8499999999999996</v>
      </c>
      <c r="F220">
        <v>10</v>
      </c>
      <c r="G220">
        <v>2.8499999999999996</v>
      </c>
      <c r="H220">
        <v>3.1683569979716029</v>
      </c>
      <c r="I220" t="s">
        <v>197</v>
      </c>
      <c r="J220">
        <v>1</v>
      </c>
      <c r="K220" s="25">
        <v>45580</v>
      </c>
      <c r="L220">
        <v>45580</v>
      </c>
      <c r="M220">
        <v>0.98968668407310711</v>
      </c>
      <c r="N220">
        <v>0.98968668407310711</v>
      </c>
      <c r="O220">
        <v>1.1002388530815228</v>
      </c>
      <c r="P220">
        <v>1.0104207888141405</v>
      </c>
      <c r="Q220">
        <v>1.0104207888141405</v>
      </c>
      <c r="R220">
        <v>1.1117042098145977</v>
      </c>
      <c r="S220">
        <v>0.89951984635083204</v>
      </c>
      <c r="T220">
        <v>0.89951984635083204</v>
      </c>
      <c r="U220">
        <v>0.90889355270378225</v>
      </c>
      <c r="V220" t="s">
        <v>160</v>
      </c>
    </row>
    <row r="221" spans="1:22" x14ac:dyDescent="0.25">
      <c r="A221" t="s">
        <v>217</v>
      </c>
      <c r="B221" t="s">
        <v>215</v>
      </c>
      <c r="C221" t="s">
        <v>68</v>
      </c>
      <c r="D221">
        <v>6.8471096572600336</v>
      </c>
      <c r="E221">
        <v>3.8</v>
      </c>
      <c r="F221">
        <v>10</v>
      </c>
      <c r="G221">
        <v>3.8</v>
      </c>
      <c r="H221">
        <v>0.99895384983261604</v>
      </c>
      <c r="I221" t="s">
        <v>199</v>
      </c>
      <c r="K221" s="25">
        <v>45580</v>
      </c>
      <c r="L221">
        <v>45580</v>
      </c>
      <c r="M221">
        <v>0.55497869761306307</v>
      </c>
      <c r="N221">
        <v>0.55497869761306307</v>
      </c>
      <c r="O221">
        <v>0.14589423856727912</v>
      </c>
      <c r="P221">
        <v>1.801870962436851</v>
      </c>
      <c r="Q221">
        <v>1.801870962436851</v>
      </c>
      <c r="R221">
        <v>0.26288259206121478</v>
      </c>
      <c r="S221">
        <v>3.8039795338260372</v>
      </c>
      <c r="T221">
        <v>3.8039795338260372</v>
      </c>
      <c r="U221">
        <v>6.8542802637052054</v>
      </c>
      <c r="V221" t="s">
        <v>160</v>
      </c>
    </row>
    <row r="222" spans="1:22" x14ac:dyDescent="0.25">
      <c r="A222" t="s">
        <v>217</v>
      </c>
      <c r="B222" t="s">
        <v>215</v>
      </c>
      <c r="C222" t="s">
        <v>69</v>
      </c>
      <c r="D222">
        <v>0.84615384615384603</v>
      </c>
      <c r="E222">
        <v>1.9</v>
      </c>
      <c r="F222">
        <v>10</v>
      </c>
      <c r="G222">
        <v>1.9</v>
      </c>
      <c r="H222">
        <v>1.9964349376114079</v>
      </c>
      <c r="I222" t="s">
        <v>198</v>
      </c>
      <c r="K222" s="25">
        <v>45580</v>
      </c>
      <c r="L222">
        <v>45580</v>
      </c>
      <c r="M222">
        <v>2.2454545454545456</v>
      </c>
      <c r="N222">
        <v>2.2454545454545456</v>
      </c>
      <c r="O222">
        <v>2.3594231080862098</v>
      </c>
      <c r="P222">
        <v>0.44534412955465585</v>
      </c>
      <c r="Q222">
        <v>0.44534412955465585</v>
      </c>
      <c r="R222">
        <v>1.0507552303217937</v>
      </c>
      <c r="S222">
        <v>0.95169642857142867</v>
      </c>
      <c r="T222">
        <v>0.95169642857142867</v>
      </c>
      <c r="U222">
        <v>0.42383241758241758</v>
      </c>
      <c r="V222" t="s">
        <v>160</v>
      </c>
    </row>
    <row r="223" spans="1:22" x14ac:dyDescent="0.25">
      <c r="A223" t="s">
        <v>217</v>
      </c>
      <c r="B223" t="s">
        <v>215</v>
      </c>
      <c r="C223" t="s">
        <v>70</v>
      </c>
      <c r="D223">
        <v>2.5351191458269504</v>
      </c>
      <c r="E223">
        <v>3.8</v>
      </c>
      <c r="F223">
        <v>10</v>
      </c>
      <c r="G223">
        <v>3.8</v>
      </c>
      <c r="H223">
        <v>3.8215240641711223</v>
      </c>
      <c r="I223" t="s">
        <v>197</v>
      </c>
      <c r="K223" s="25">
        <v>45580</v>
      </c>
      <c r="L223">
        <v>45580</v>
      </c>
      <c r="M223">
        <v>1.498943355879413</v>
      </c>
      <c r="N223">
        <v>1.498943355879413</v>
      </c>
      <c r="O223">
        <v>1.5074337119269987</v>
      </c>
      <c r="P223">
        <v>0.66713661732288176</v>
      </c>
      <c r="Q223">
        <v>0.66713661732288176</v>
      </c>
      <c r="R223">
        <v>1.0056642274134533</v>
      </c>
      <c r="S223">
        <v>0.99436767535420689</v>
      </c>
      <c r="T223">
        <v>0.99436767535420689</v>
      </c>
      <c r="U223">
        <v>0.66337908731102302</v>
      </c>
      <c r="V223" t="s">
        <v>160</v>
      </c>
    </row>
    <row r="224" spans="1:22" x14ac:dyDescent="0.25">
      <c r="A224" t="s">
        <v>170</v>
      </c>
      <c r="B224" t="s">
        <v>215</v>
      </c>
      <c r="C224" t="s">
        <v>70</v>
      </c>
      <c r="D224">
        <v>2.8796992481203003</v>
      </c>
      <c r="E224">
        <v>4.75</v>
      </c>
      <c r="F224">
        <v>10</v>
      </c>
      <c r="G224">
        <v>4.75</v>
      </c>
      <c r="H224">
        <v>1.5253549695740365</v>
      </c>
      <c r="I224" t="s">
        <v>200</v>
      </c>
      <c r="J224">
        <v>1</v>
      </c>
      <c r="K224" s="25">
        <v>45581</v>
      </c>
      <c r="L224">
        <v>45581</v>
      </c>
      <c r="M224">
        <v>1.6494778067885121</v>
      </c>
      <c r="N224">
        <v>1.6494778067885121</v>
      </c>
      <c r="O224">
        <v>0.5296924567972503</v>
      </c>
      <c r="P224">
        <v>0.60625247328848431</v>
      </c>
      <c r="Q224">
        <v>0.60625247328848431</v>
      </c>
      <c r="R224">
        <v>0.32112736201558661</v>
      </c>
      <c r="S224">
        <v>3.1140292553191489</v>
      </c>
      <c r="T224">
        <v>3.1140292553191489</v>
      </c>
      <c r="U224">
        <v>1.8878879379299309</v>
      </c>
      <c r="V224" t="s">
        <v>160</v>
      </c>
    </row>
    <row r="225" spans="1:22" x14ac:dyDescent="0.25">
      <c r="A225" t="s">
        <v>170</v>
      </c>
      <c r="B225" t="s">
        <v>215</v>
      </c>
      <c r="C225" t="s">
        <v>68</v>
      </c>
      <c r="D225">
        <v>5.7593984962406006</v>
      </c>
      <c r="E225">
        <v>3.8</v>
      </c>
      <c r="F225">
        <v>10</v>
      </c>
      <c r="G225">
        <v>3.8</v>
      </c>
      <c r="H225">
        <v>3.6806722689075615</v>
      </c>
      <c r="I225" t="s">
        <v>202</v>
      </c>
      <c r="J225">
        <v>1</v>
      </c>
      <c r="K225" s="25">
        <v>45581</v>
      </c>
      <c r="L225">
        <v>45581</v>
      </c>
      <c r="M225">
        <v>0.65979112271540474</v>
      </c>
      <c r="N225">
        <v>0.65979112271540474</v>
      </c>
      <c r="O225">
        <v>0.63907233911841477</v>
      </c>
      <c r="P225">
        <v>1.5156311832212108</v>
      </c>
      <c r="Q225">
        <v>1.5156311832212108</v>
      </c>
      <c r="R225">
        <v>0.96859796550198995</v>
      </c>
      <c r="S225">
        <v>1.0324200913242012</v>
      </c>
      <c r="T225">
        <v>1.0324200913242012</v>
      </c>
      <c r="U225">
        <v>1.5647680845950498</v>
      </c>
      <c r="V225" t="s">
        <v>160</v>
      </c>
    </row>
    <row r="226" spans="1:22" x14ac:dyDescent="0.25">
      <c r="A226" t="s">
        <v>170</v>
      </c>
      <c r="B226" t="s">
        <v>215</v>
      </c>
      <c r="C226" t="s">
        <v>69</v>
      </c>
      <c r="D226">
        <v>1</v>
      </c>
      <c r="E226">
        <v>0</v>
      </c>
      <c r="F226">
        <v>10</v>
      </c>
      <c r="G226">
        <v>0</v>
      </c>
      <c r="H226">
        <v>0.12066365007541478</v>
      </c>
      <c r="I226" t="s">
        <v>201</v>
      </c>
      <c r="J226">
        <v>1</v>
      </c>
      <c r="K226" s="25">
        <v>45581</v>
      </c>
      <c r="L226">
        <v>45581</v>
      </c>
      <c r="M226">
        <v>0</v>
      </c>
      <c r="N226">
        <v>0</v>
      </c>
      <c r="O226">
        <v>0.12066365007541478</v>
      </c>
      <c r="S226">
        <v>0</v>
      </c>
      <c r="T226">
        <v>0</v>
      </c>
      <c r="U226">
        <v>8.2874999999999996</v>
      </c>
      <c r="V226" t="s">
        <v>160</v>
      </c>
    </row>
    <row r="227" spans="1:22" x14ac:dyDescent="0.25">
      <c r="A227" t="s">
        <v>217</v>
      </c>
      <c r="B227" t="s">
        <v>215</v>
      </c>
      <c r="C227" t="s">
        <v>70</v>
      </c>
      <c r="D227">
        <v>2.5351191458269504</v>
      </c>
      <c r="E227">
        <v>2.8499999999999996</v>
      </c>
      <c r="F227">
        <v>10</v>
      </c>
      <c r="G227">
        <v>2.8499999999999996</v>
      </c>
      <c r="H227">
        <v>2.9371657754010689</v>
      </c>
      <c r="I227" t="s">
        <v>200</v>
      </c>
      <c r="K227" s="25">
        <v>45581</v>
      </c>
      <c r="L227">
        <v>45581</v>
      </c>
      <c r="M227">
        <v>1.1242075169095596</v>
      </c>
      <c r="N227">
        <v>1.1242075169095596</v>
      </c>
      <c r="O227">
        <v>1.1585908221457464</v>
      </c>
      <c r="P227">
        <v>0.88951548976384232</v>
      </c>
      <c r="Q227">
        <v>0.88951548976384232</v>
      </c>
      <c r="R227">
        <v>1.0305844825968664</v>
      </c>
      <c r="S227">
        <v>0.97032316795630413</v>
      </c>
      <c r="T227">
        <v>0.97032316795630413</v>
      </c>
      <c r="U227">
        <v>0.8631174879738549</v>
      </c>
      <c r="V227" t="s">
        <v>160</v>
      </c>
    </row>
    <row r="228" spans="1:22" x14ac:dyDescent="0.25">
      <c r="A228" t="s">
        <v>217</v>
      </c>
      <c r="B228" t="s">
        <v>215</v>
      </c>
      <c r="C228" t="s">
        <v>68</v>
      </c>
      <c r="D228">
        <v>6.8471096572600336</v>
      </c>
      <c r="E228">
        <v>3.8</v>
      </c>
      <c r="F228">
        <v>10</v>
      </c>
      <c r="G228">
        <v>3.8</v>
      </c>
      <c r="H228">
        <v>1.9377450980392157</v>
      </c>
      <c r="I228" t="s">
        <v>202</v>
      </c>
      <c r="K228" s="25">
        <v>45581</v>
      </c>
      <c r="L228">
        <v>45581</v>
      </c>
      <c r="M228">
        <v>0.55497869761306307</v>
      </c>
      <c r="N228">
        <v>0.55497869761306307</v>
      </c>
      <c r="O228">
        <v>0.28300190810944764</v>
      </c>
      <c r="P228">
        <v>1.801870962436851</v>
      </c>
      <c r="Q228">
        <v>1.801870962436851</v>
      </c>
      <c r="R228">
        <v>0.50993292053663575</v>
      </c>
      <c r="S228">
        <v>1.9610422463951429</v>
      </c>
      <c r="T228">
        <v>1.9610422463951429</v>
      </c>
      <c r="U228">
        <v>3.5335450798913404</v>
      </c>
      <c r="V228" t="s">
        <v>160</v>
      </c>
    </row>
    <row r="229" spans="1:22" x14ac:dyDescent="0.25">
      <c r="A229" t="s">
        <v>217</v>
      </c>
      <c r="B229" t="s">
        <v>215</v>
      </c>
      <c r="C229" t="s">
        <v>69</v>
      </c>
      <c r="D229">
        <v>0.84615384615384603</v>
      </c>
      <c r="E229">
        <v>1.9</v>
      </c>
      <c r="F229">
        <v>10</v>
      </c>
      <c r="G229">
        <v>1.9</v>
      </c>
      <c r="H229">
        <v>1.9679144385026737</v>
      </c>
      <c r="I229" t="s">
        <v>201</v>
      </c>
      <c r="K229" s="25">
        <v>45581</v>
      </c>
      <c r="L229">
        <v>45581</v>
      </c>
      <c r="M229">
        <v>2.2454545454545456</v>
      </c>
      <c r="N229">
        <v>2.2454545454545456</v>
      </c>
      <c r="O229">
        <v>2.3257170636849782</v>
      </c>
      <c r="P229">
        <v>0.44534412955465585</v>
      </c>
      <c r="Q229">
        <v>0.44534412955465585</v>
      </c>
      <c r="R229">
        <v>1.0357444413171968</v>
      </c>
      <c r="S229">
        <v>0.96548913043478257</v>
      </c>
      <c r="T229">
        <v>0.96548913043478257</v>
      </c>
      <c r="U229">
        <v>0.42997491638795982</v>
      </c>
      <c r="V229" t="s">
        <v>160</v>
      </c>
    </row>
    <row r="230" spans="1:22" x14ac:dyDescent="0.25">
      <c r="A230" t="s">
        <v>170</v>
      </c>
      <c r="B230" t="s">
        <v>215</v>
      </c>
      <c r="C230" t="s">
        <v>70</v>
      </c>
      <c r="D230">
        <v>2.8796992481203003</v>
      </c>
      <c r="E230">
        <v>5.6999999999999993</v>
      </c>
      <c r="F230">
        <v>10</v>
      </c>
      <c r="G230">
        <v>5.6999999999999993</v>
      </c>
      <c r="H230">
        <v>3.4020153111300142</v>
      </c>
      <c r="I230" t="s">
        <v>204</v>
      </c>
      <c r="J230">
        <v>1</v>
      </c>
      <c r="K230" s="25">
        <v>45582</v>
      </c>
      <c r="L230">
        <v>45582</v>
      </c>
      <c r="M230">
        <v>1.9793733681462142</v>
      </c>
      <c r="N230">
        <v>1.9793733681462142</v>
      </c>
      <c r="O230">
        <v>1.1813786850660364</v>
      </c>
      <c r="P230">
        <v>0.50521039440707027</v>
      </c>
      <c r="Q230">
        <v>0.50521039440707027</v>
      </c>
      <c r="R230">
        <v>0.59684479142631841</v>
      </c>
      <c r="S230">
        <v>1.6754774681207081</v>
      </c>
      <c r="T230">
        <v>1.6754774681207081</v>
      </c>
      <c r="U230">
        <v>0.8464686324894225</v>
      </c>
      <c r="V230" t="s">
        <v>160</v>
      </c>
    </row>
    <row r="231" spans="1:22" x14ac:dyDescent="0.25">
      <c r="A231" t="s">
        <v>170</v>
      </c>
      <c r="B231" t="s">
        <v>215</v>
      </c>
      <c r="C231" t="s">
        <v>69</v>
      </c>
      <c r="D231">
        <v>1</v>
      </c>
      <c r="E231">
        <v>0</v>
      </c>
      <c r="F231">
        <v>10</v>
      </c>
      <c r="G231">
        <v>0</v>
      </c>
      <c r="H231">
        <v>1.2600465548632931</v>
      </c>
      <c r="I231" t="s">
        <v>203</v>
      </c>
      <c r="J231">
        <v>1</v>
      </c>
      <c r="K231" s="25">
        <v>45582</v>
      </c>
      <c r="L231">
        <v>45582</v>
      </c>
      <c r="M231">
        <v>0</v>
      </c>
      <c r="N231">
        <v>0</v>
      </c>
      <c r="O231">
        <v>1.2600465548632931</v>
      </c>
      <c r="S231">
        <v>0</v>
      </c>
      <c r="T231">
        <v>0</v>
      </c>
      <c r="U231">
        <v>0.79362147068327449</v>
      </c>
      <c r="V231" t="s">
        <v>160</v>
      </c>
    </row>
    <row r="232" spans="1:22" x14ac:dyDescent="0.25">
      <c r="A232" t="s">
        <v>170</v>
      </c>
      <c r="B232" t="s">
        <v>215</v>
      </c>
      <c r="C232" t="s">
        <v>68</v>
      </c>
      <c r="D232">
        <v>5.7593984962406006</v>
      </c>
      <c r="E232">
        <v>0.95</v>
      </c>
      <c r="F232">
        <v>10</v>
      </c>
      <c r="G232">
        <v>0.95</v>
      </c>
      <c r="H232">
        <v>3.7590132827324472</v>
      </c>
      <c r="I232" t="s">
        <v>205</v>
      </c>
      <c r="J232">
        <v>1</v>
      </c>
      <c r="K232" s="25">
        <v>45582</v>
      </c>
      <c r="L232">
        <v>45582</v>
      </c>
      <c r="M232">
        <v>0.16494778067885119</v>
      </c>
      <c r="N232">
        <v>0.16494778067885119</v>
      </c>
      <c r="O232">
        <v>0.65267463003056858</v>
      </c>
      <c r="P232">
        <v>6.0625247328848433</v>
      </c>
      <c r="Q232">
        <v>6.0625247328848433</v>
      </c>
      <c r="R232">
        <v>3.9568560870867868</v>
      </c>
      <c r="S232">
        <v>0.25272589601211515</v>
      </c>
      <c r="T232">
        <v>0.25272589601211515</v>
      </c>
      <c r="U232">
        <v>1.5321569952139309</v>
      </c>
      <c r="V232" t="s">
        <v>160</v>
      </c>
    </row>
    <row r="233" spans="1:22" x14ac:dyDescent="0.25">
      <c r="A233" t="s">
        <v>217</v>
      </c>
      <c r="B233" t="s">
        <v>215</v>
      </c>
      <c r="C233" t="s">
        <v>70</v>
      </c>
      <c r="D233">
        <v>2.5351191458269504</v>
      </c>
      <c r="E233">
        <v>4.75</v>
      </c>
      <c r="F233">
        <v>10</v>
      </c>
      <c r="G233">
        <v>4.75</v>
      </c>
      <c r="H233">
        <v>3.7212566844919786</v>
      </c>
      <c r="I233" t="s">
        <v>204</v>
      </c>
      <c r="K233" s="25">
        <v>45582</v>
      </c>
      <c r="L233">
        <v>45582</v>
      </c>
      <c r="M233">
        <v>1.8736791948492661</v>
      </c>
      <c r="N233">
        <v>1.8736791948492661</v>
      </c>
      <c r="O233">
        <v>1.467882363879238</v>
      </c>
      <c r="P233">
        <v>0.53370929385830534</v>
      </c>
      <c r="Q233">
        <v>0.53370929385830534</v>
      </c>
      <c r="R233">
        <v>0.78342245989304815</v>
      </c>
      <c r="S233">
        <v>1.2764505119453926</v>
      </c>
      <c r="T233">
        <v>1.2764505119453926</v>
      </c>
      <c r="U233">
        <v>0.68125350137544782</v>
      </c>
      <c r="V233" t="s">
        <v>160</v>
      </c>
    </row>
    <row r="234" spans="1:22" x14ac:dyDescent="0.25">
      <c r="A234" t="s">
        <v>217</v>
      </c>
      <c r="B234" t="s">
        <v>215</v>
      </c>
      <c r="C234" t="s">
        <v>69</v>
      </c>
      <c r="D234">
        <v>0.84615384615384603</v>
      </c>
      <c r="E234">
        <v>1.9</v>
      </c>
      <c r="F234">
        <v>10</v>
      </c>
      <c r="G234">
        <v>1.9</v>
      </c>
      <c r="H234">
        <v>1.9679144385026737</v>
      </c>
      <c r="I234" t="s">
        <v>203</v>
      </c>
      <c r="K234" s="25">
        <v>45582</v>
      </c>
      <c r="L234">
        <v>45582</v>
      </c>
      <c r="M234">
        <v>2.2454545454545456</v>
      </c>
      <c r="N234">
        <v>2.2454545454545456</v>
      </c>
      <c r="O234">
        <v>2.3257170636849782</v>
      </c>
      <c r="P234">
        <v>0.44534412955465585</v>
      </c>
      <c r="Q234">
        <v>0.44534412955465585</v>
      </c>
      <c r="R234">
        <v>1.0357444413171968</v>
      </c>
      <c r="S234">
        <v>0.96548913043478257</v>
      </c>
      <c r="T234">
        <v>0.96548913043478257</v>
      </c>
      <c r="U234">
        <v>0.42997491638795982</v>
      </c>
      <c r="V234" t="s">
        <v>160</v>
      </c>
    </row>
    <row r="235" spans="1:22" x14ac:dyDescent="0.25">
      <c r="A235" t="s">
        <v>217</v>
      </c>
      <c r="B235" t="s">
        <v>215</v>
      </c>
      <c r="C235" t="s">
        <v>68</v>
      </c>
      <c r="D235">
        <v>6.8471096572600327</v>
      </c>
      <c r="E235">
        <v>3.8</v>
      </c>
      <c r="F235">
        <v>10</v>
      </c>
      <c r="G235">
        <v>3.8</v>
      </c>
      <c r="H235">
        <v>2.8752450980392155</v>
      </c>
      <c r="I235" t="s">
        <v>205</v>
      </c>
      <c r="K235" s="25">
        <v>45582</v>
      </c>
      <c r="L235">
        <v>45582</v>
      </c>
      <c r="M235">
        <v>0.55497869761306307</v>
      </c>
      <c r="N235">
        <v>0.55497869761306307</v>
      </c>
      <c r="O235">
        <v>0.41992099469161787</v>
      </c>
      <c r="P235">
        <v>1.8018709624368507</v>
      </c>
      <c r="Q235">
        <v>1.8018709624368507</v>
      </c>
      <c r="R235">
        <v>0.75664344685242513</v>
      </c>
      <c r="S235">
        <v>1.3216264598073482</v>
      </c>
      <c r="T235">
        <v>1.3216264598073482</v>
      </c>
      <c r="U235">
        <v>2.3814003411150741</v>
      </c>
      <c r="V235" t="s">
        <v>160</v>
      </c>
    </row>
    <row r="236" spans="1:22" x14ac:dyDescent="0.25">
      <c r="A236" t="s">
        <v>170</v>
      </c>
      <c r="B236" t="s">
        <v>215</v>
      </c>
      <c r="C236" t="s">
        <v>68</v>
      </c>
      <c r="D236">
        <v>5.7593984962406006</v>
      </c>
      <c r="E236">
        <v>2.8499999999999996</v>
      </c>
      <c r="F236">
        <v>10</v>
      </c>
      <c r="G236">
        <v>2.8499999999999996</v>
      </c>
      <c r="H236">
        <v>3.502922221520187</v>
      </c>
      <c r="I236" t="s">
        <v>206</v>
      </c>
      <c r="J236">
        <v>1</v>
      </c>
      <c r="K236" s="25">
        <v>45583</v>
      </c>
      <c r="L236">
        <v>45583</v>
      </c>
      <c r="M236">
        <v>0.49484334203655356</v>
      </c>
      <c r="N236">
        <v>0.49484334203655356</v>
      </c>
      <c r="O236">
        <v>0.60820973297935366</v>
      </c>
      <c r="P236">
        <v>2.0208415776282811</v>
      </c>
      <c r="Q236">
        <v>2.0208415776282811</v>
      </c>
      <c r="R236">
        <v>1.2290955163228727</v>
      </c>
      <c r="S236">
        <v>0.81360641766209862</v>
      </c>
      <c r="T236">
        <v>0.81360641766209862</v>
      </c>
      <c r="U236">
        <v>1.6441696766367697</v>
      </c>
      <c r="V236" t="s">
        <v>160</v>
      </c>
    </row>
    <row r="237" spans="1:22" x14ac:dyDescent="0.25">
      <c r="A237" t="s">
        <v>170</v>
      </c>
      <c r="B237" t="s">
        <v>215</v>
      </c>
      <c r="C237" t="s">
        <v>69</v>
      </c>
      <c r="D237">
        <v>1</v>
      </c>
      <c r="E237">
        <v>0</v>
      </c>
      <c r="F237">
        <v>10</v>
      </c>
      <c r="G237">
        <v>0</v>
      </c>
      <c r="H237">
        <v>1.1913273001508298</v>
      </c>
      <c r="I237" t="s">
        <v>207</v>
      </c>
      <c r="J237">
        <v>1</v>
      </c>
      <c r="K237" s="25">
        <v>45583</v>
      </c>
      <c r="L237">
        <v>45583</v>
      </c>
      <c r="M237">
        <v>0</v>
      </c>
      <c r="N237">
        <v>0</v>
      </c>
      <c r="O237">
        <v>1.1913273001508298</v>
      </c>
      <c r="S237">
        <v>0</v>
      </c>
      <c r="T237">
        <v>0</v>
      </c>
      <c r="U237">
        <v>0.83939988605431393</v>
      </c>
      <c r="V237" t="s">
        <v>160</v>
      </c>
    </row>
    <row r="238" spans="1:22" x14ac:dyDescent="0.25">
      <c r="A238" t="s">
        <v>170</v>
      </c>
      <c r="B238" t="s">
        <v>215</v>
      </c>
      <c r="C238" t="s">
        <v>70</v>
      </c>
      <c r="D238">
        <v>2.8796992481203003</v>
      </c>
      <c r="E238">
        <v>2.8499999999999996</v>
      </c>
      <c r="F238">
        <v>10</v>
      </c>
      <c r="G238">
        <v>2.8499999999999996</v>
      </c>
      <c r="H238">
        <v>2.4639235004346567</v>
      </c>
      <c r="I238" t="s">
        <v>208</v>
      </c>
      <c r="J238">
        <v>1</v>
      </c>
      <c r="K238" s="25">
        <v>45583</v>
      </c>
      <c r="L238">
        <v>45583</v>
      </c>
      <c r="M238">
        <v>0.98968668407310711</v>
      </c>
      <c r="N238">
        <v>0.98968668407310711</v>
      </c>
      <c r="O238">
        <v>0.85561834349297494</v>
      </c>
      <c r="P238">
        <v>1.0104207888141405</v>
      </c>
      <c r="Q238">
        <v>1.0104207888141405</v>
      </c>
      <c r="R238">
        <v>0.86453456155602004</v>
      </c>
      <c r="S238">
        <v>1.156691755850876</v>
      </c>
      <c r="T238">
        <v>1.156691755850876</v>
      </c>
      <c r="U238">
        <v>1.1687453963616554</v>
      </c>
      <c r="V238" t="s">
        <v>160</v>
      </c>
    </row>
    <row r="239" spans="1:22" x14ac:dyDescent="0.25">
      <c r="A239" t="s">
        <v>217</v>
      </c>
      <c r="B239" t="s">
        <v>215</v>
      </c>
      <c r="C239" t="s">
        <v>68</v>
      </c>
      <c r="D239">
        <v>6.8471096572600336</v>
      </c>
      <c r="E239">
        <v>2.8499999999999996</v>
      </c>
      <c r="F239">
        <v>10</v>
      </c>
      <c r="G239">
        <v>2.8499999999999996</v>
      </c>
      <c r="H239">
        <v>3.812745098039215</v>
      </c>
      <c r="I239" t="s">
        <v>206</v>
      </c>
      <c r="K239" s="25">
        <v>45583</v>
      </c>
      <c r="L239">
        <v>45583</v>
      </c>
      <c r="M239">
        <v>0.41623402320979724</v>
      </c>
      <c r="N239">
        <v>0.41623402320979724</v>
      </c>
      <c r="O239">
        <v>0.55684008127378792</v>
      </c>
      <c r="P239">
        <v>2.4024946165824681</v>
      </c>
      <c r="Q239">
        <v>2.4024946165824681</v>
      </c>
      <c r="R239">
        <v>1.3378052975576196</v>
      </c>
      <c r="S239">
        <v>0.74749292877346363</v>
      </c>
      <c r="T239">
        <v>0.74749292877346363</v>
      </c>
      <c r="U239">
        <v>1.7958477373117088</v>
      </c>
      <c r="V239" t="s">
        <v>160</v>
      </c>
    </row>
    <row r="240" spans="1:22" x14ac:dyDescent="0.25">
      <c r="A240" t="s">
        <v>217</v>
      </c>
      <c r="B240" t="s">
        <v>215</v>
      </c>
      <c r="C240" t="s">
        <v>69</v>
      </c>
      <c r="D240">
        <v>0.84615384615384603</v>
      </c>
      <c r="E240">
        <v>1.9</v>
      </c>
      <c r="F240">
        <v>10</v>
      </c>
      <c r="G240">
        <v>1.9</v>
      </c>
      <c r="H240">
        <v>1.9964349376114079</v>
      </c>
      <c r="I240" t="s">
        <v>207</v>
      </c>
      <c r="K240" s="25">
        <v>45583</v>
      </c>
      <c r="L240">
        <v>45583</v>
      </c>
      <c r="M240">
        <v>2.2454545454545456</v>
      </c>
      <c r="N240">
        <v>2.2454545454545456</v>
      </c>
      <c r="O240">
        <v>2.3594231080862098</v>
      </c>
      <c r="P240">
        <v>0.44534412955465585</v>
      </c>
      <c r="Q240">
        <v>0.44534412955465585</v>
      </c>
      <c r="R240">
        <v>1.0507552303217937</v>
      </c>
      <c r="S240">
        <v>0.95169642857142867</v>
      </c>
      <c r="T240">
        <v>0.95169642857142867</v>
      </c>
      <c r="U240">
        <v>0.42383241758241758</v>
      </c>
      <c r="V240" t="s">
        <v>160</v>
      </c>
    </row>
    <row r="241" spans="1:22" x14ac:dyDescent="0.25">
      <c r="A241" t="s">
        <v>217</v>
      </c>
      <c r="B241" t="s">
        <v>215</v>
      </c>
      <c r="C241" t="s">
        <v>70</v>
      </c>
      <c r="D241">
        <v>2.5351191458269504</v>
      </c>
      <c r="E241">
        <v>3.8</v>
      </c>
      <c r="F241">
        <v>10</v>
      </c>
      <c r="G241">
        <v>3.8</v>
      </c>
      <c r="H241">
        <v>3.9919786096256682</v>
      </c>
      <c r="I241" t="s">
        <v>208</v>
      </c>
      <c r="K241" s="25">
        <v>45583</v>
      </c>
      <c r="L241">
        <v>45583</v>
      </c>
      <c r="M241">
        <v>1.498943355879413</v>
      </c>
      <c r="N241">
        <v>1.498943355879413</v>
      </c>
      <c r="O241">
        <v>1.5746710036081928</v>
      </c>
      <c r="P241">
        <v>0.66713661732288176</v>
      </c>
      <c r="Q241">
        <v>0.66713661732288176</v>
      </c>
      <c r="R241">
        <v>1.050520686743597</v>
      </c>
      <c r="S241">
        <v>0.95190890823844609</v>
      </c>
      <c r="T241">
        <v>0.95190890823844609</v>
      </c>
      <c r="U241">
        <v>0.63505328904171432</v>
      </c>
      <c r="V241" t="s">
        <v>160</v>
      </c>
    </row>
    <row r="242" spans="1:22" x14ac:dyDescent="0.25">
      <c r="A242" t="s">
        <v>170</v>
      </c>
      <c r="B242" t="s">
        <v>215</v>
      </c>
      <c r="C242" t="s">
        <v>69</v>
      </c>
      <c r="D242">
        <v>1</v>
      </c>
      <c r="E242">
        <v>0.95</v>
      </c>
      <c r="F242">
        <v>10</v>
      </c>
      <c r="G242">
        <v>0.95</v>
      </c>
      <c r="H242">
        <v>1.1401127252520442</v>
      </c>
      <c r="I242" t="s">
        <v>210</v>
      </c>
      <c r="J242">
        <v>1</v>
      </c>
      <c r="K242" s="25">
        <v>45584</v>
      </c>
      <c r="L242">
        <v>45584</v>
      </c>
      <c r="M242">
        <v>0.95</v>
      </c>
      <c r="N242">
        <v>0.95</v>
      </c>
      <c r="O242">
        <v>1.1401127252520442</v>
      </c>
      <c r="P242">
        <v>1.0526315789473684</v>
      </c>
      <c r="Q242">
        <v>1.0526315789473684</v>
      </c>
      <c r="R242">
        <v>1.2001186581600467</v>
      </c>
      <c r="S242">
        <v>0.83325093998050404</v>
      </c>
      <c r="T242">
        <v>0.83325093998050404</v>
      </c>
      <c r="U242">
        <v>0.8771062526110569</v>
      </c>
      <c r="V242" t="s">
        <v>160</v>
      </c>
    </row>
    <row r="243" spans="1:22" x14ac:dyDescent="0.25">
      <c r="A243" t="s">
        <v>170</v>
      </c>
      <c r="B243" t="s">
        <v>215</v>
      </c>
      <c r="C243" t="s">
        <v>70</v>
      </c>
      <c r="D243">
        <v>2.8796992481203003</v>
      </c>
      <c r="E243">
        <v>0.95</v>
      </c>
      <c r="F243">
        <v>10</v>
      </c>
      <c r="G243">
        <v>0.95</v>
      </c>
      <c r="H243">
        <v>2.5963488843813387</v>
      </c>
      <c r="I243" t="s">
        <v>209</v>
      </c>
      <c r="J243">
        <v>1</v>
      </c>
      <c r="K243" s="25">
        <v>45584</v>
      </c>
      <c r="L243">
        <v>45584</v>
      </c>
      <c r="M243">
        <v>0.32989556135770237</v>
      </c>
      <c r="N243">
        <v>0.32989556135770237</v>
      </c>
      <c r="O243">
        <v>0.90160418178255375</v>
      </c>
      <c r="P243">
        <v>3.0312623664424216</v>
      </c>
      <c r="Q243">
        <v>3.0312623664424216</v>
      </c>
      <c r="R243">
        <v>2.7329988256645672</v>
      </c>
      <c r="S243">
        <v>0.36589843750000001</v>
      </c>
      <c r="T243">
        <v>0.36589843750000001</v>
      </c>
      <c r="U243">
        <v>1.1091341635338345</v>
      </c>
      <c r="V243" t="s">
        <v>160</v>
      </c>
    </row>
    <row r="244" spans="1:22" x14ac:dyDescent="0.25">
      <c r="A244" t="s">
        <v>170</v>
      </c>
      <c r="B244" t="s">
        <v>215</v>
      </c>
      <c r="C244" t="s">
        <v>68</v>
      </c>
      <c r="D244">
        <v>5.7593984962406006</v>
      </c>
      <c r="E244">
        <v>3.8</v>
      </c>
      <c r="F244">
        <v>10</v>
      </c>
      <c r="G244">
        <v>3.8</v>
      </c>
      <c r="H244">
        <v>2.723004201680673</v>
      </c>
      <c r="I244" t="s">
        <v>211</v>
      </c>
      <c r="J244">
        <v>1</v>
      </c>
      <c r="K244" s="25">
        <v>45584</v>
      </c>
      <c r="L244">
        <v>45584</v>
      </c>
      <c r="M244">
        <v>0.65979112271540474</v>
      </c>
      <c r="N244">
        <v>0.65979112271540474</v>
      </c>
      <c r="O244">
        <v>0.47279315773306735</v>
      </c>
      <c r="P244">
        <v>1.5156311832212108</v>
      </c>
      <c r="Q244">
        <v>1.5156311832212108</v>
      </c>
      <c r="R244">
        <v>0.71658005307386141</v>
      </c>
      <c r="S244">
        <v>1.3955174941171928</v>
      </c>
      <c r="T244">
        <v>1.3955174941171928</v>
      </c>
      <c r="U244">
        <v>2.1150898308147399</v>
      </c>
      <c r="V244" t="s">
        <v>160</v>
      </c>
    </row>
    <row r="245" spans="1:22" x14ac:dyDescent="0.25">
      <c r="A245" t="s">
        <v>217</v>
      </c>
      <c r="B245" t="s">
        <v>215</v>
      </c>
      <c r="C245" t="s">
        <v>69</v>
      </c>
      <c r="D245">
        <v>0.84615384615384603</v>
      </c>
      <c r="E245">
        <v>1.9</v>
      </c>
      <c r="F245">
        <v>10</v>
      </c>
      <c r="G245">
        <v>1.9</v>
      </c>
      <c r="H245">
        <v>1.9964349376114079</v>
      </c>
      <c r="I245" t="s">
        <v>210</v>
      </c>
      <c r="K245" s="25">
        <v>45584</v>
      </c>
      <c r="L245">
        <v>45584</v>
      </c>
      <c r="M245">
        <v>2.2454545454545456</v>
      </c>
      <c r="N245">
        <v>2.2454545454545456</v>
      </c>
      <c r="O245">
        <v>2.3594231080862098</v>
      </c>
      <c r="P245">
        <v>0.44534412955465585</v>
      </c>
      <c r="Q245">
        <v>0.44534412955465585</v>
      </c>
      <c r="R245">
        <v>1.0507552303217937</v>
      </c>
      <c r="S245">
        <v>0.95169642857142867</v>
      </c>
      <c r="T245">
        <v>0.95169642857142867</v>
      </c>
      <c r="U245">
        <v>0.42383241758241758</v>
      </c>
      <c r="V245" t="s">
        <v>160</v>
      </c>
    </row>
    <row r="246" spans="1:22" x14ac:dyDescent="0.25">
      <c r="A246" t="s">
        <v>217</v>
      </c>
      <c r="B246" t="s">
        <v>215</v>
      </c>
      <c r="C246" t="s">
        <v>70</v>
      </c>
      <c r="D246">
        <v>2.5351191458269504</v>
      </c>
      <c r="E246">
        <v>4.75</v>
      </c>
      <c r="F246">
        <v>10</v>
      </c>
      <c r="G246">
        <v>4.75</v>
      </c>
      <c r="H246">
        <v>3.9919786096256682</v>
      </c>
      <c r="I246" t="s">
        <v>209</v>
      </c>
      <c r="K246" s="25">
        <v>45584</v>
      </c>
      <c r="L246">
        <v>45584</v>
      </c>
      <c r="M246">
        <v>1.8736791948492661</v>
      </c>
      <c r="N246">
        <v>1.8736791948492661</v>
      </c>
      <c r="O246">
        <v>1.5746710036081928</v>
      </c>
      <c r="P246">
        <v>0.53370929385830534</v>
      </c>
      <c r="Q246">
        <v>0.53370929385830534</v>
      </c>
      <c r="R246">
        <v>0.84041654939487753</v>
      </c>
      <c r="S246">
        <v>1.1898861352980576</v>
      </c>
      <c r="T246">
        <v>1.1898861352980576</v>
      </c>
      <c r="U246">
        <v>0.63505328904171432</v>
      </c>
      <c r="V246" t="s">
        <v>160</v>
      </c>
    </row>
    <row r="247" spans="1:22" x14ac:dyDescent="0.25">
      <c r="A247" t="s">
        <v>217</v>
      </c>
      <c r="B247" t="s">
        <v>215</v>
      </c>
      <c r="C247" t="s">
        <v>68</v>
      </c>
      <c r="D247">
        <v>6.8471096572600327</v>
      </c>
      <c r="E247">
        <v>3.8</v>
      </c>
      <c r="F247">
        <v>10</v>
      </c>
      <c r="G247">
        <v>3.8</v>
      </c>
      <c r="H247">
        <v>3.812745098039215</v>
      </c>
      <c r="I247" t="s">
        <v>211</v>
      </c>
      <c r="K247" s="25">
        <v>45584</v>
      </c>
      <c r="L247">
        <v>45584</v>
      </c>
      <c r="M247">
        <v>0.55497869761306307</v>
      </c>
      <c r="N247">
        <v>0.55497869761306307</v>
      </c>
      <c r="O247">
        <v>0.55684008127378792</v>
      </c>
      <c r="P247">
        <v>1.8018709624368507</v>
      </c>
      <c r="Q247">
        <v>1.8018709624368507</v>
      </c>
      <c r="R247">
        <v>1.0033539731682146</v>
      </c>
      <c r="S247">
        <v>0.99665723836461828</v>
      </c>
      <c r="T247">
        <v>0.99665723836461828</v>
      </c>
      <c r="U247">
        <v>1.7958477373117085</v>
      </c>
      <c r="V247" t="s">
        <v>160</v>
      </c>
    </row>
    <row r="248" spans="1:22" x14ac:dyDescent="0.25">
      <c r="A248" t="s">
        <v>170</v>
      </c>
      <c r="B248" t="s">
        <v>215</v>
      </c>
      <c r="C248" t="s">
        <v>69</v>
      </c>
      <c r="D248">
        <v>1</v>
      </c>
      <c r="E248">
        <v>0</v>
      </c>
      <c r="F248">
        <v>10</v>
      </c>
      <c r="G248">
        <v>0</v>
      </c>
      <c r="H248">
        <v>0.24132730015082957</v>
      </c>
      <c r="I248" t="s">
        <v>213</v>
      </c>
      <c r="J248">
        <v>1</v>
      </c>
      <c r="K248" s="25">
        <v>45585</v>
      </c>
      <c r="L248">
        <v>45585</v>
      </c>
      <c r="M248">
        <v>0</v>
      </c>
      <c r="N248">
        <v>0</v>
      </c>
      <c r="O248">
        <v>0.24132730015082957</v>
      </c>
      <c r="S248">
        <v>0</v>
      </c>
      <c r="T248">
        <v>0</v>
      </c>
      <c r="U248">
        <v>4.1437499999999998</v>
      </c>
      <c r="V248" t="s">
        <v>160</v>
      </c>
    </row>
    <row r="249" spans="1:22" x14ac:dyDescent="0.25">
      <c r="A249" t="s">
        <v>170</v>
      </c>
      <c r="B249" t="s">
        <v>215</v>
      </c>
      <c r="C249" t="s">
        <v>70</v>
      </c>
      <c r="D249">
        <v>2.8796992481203003</v>
      </c>
      <c r="E249">
        <v>1.9</v>
      </c>
      <c r="F249">
        <v>10</v>
      </c>
      <c r="G249">
        <v>1.9</v>
      </c>
      <c r="H249">
        <v>2.5309330628803242</v>
      </c>
      <c r="I249" t="s">
        <v>212</v>
      </c>
      <c r="J249">
        <v>1</v>
      </c>
      <c r="K249" s="25">
        <v>45585</v>
      </c>
      <c r="L249">
        <v>45585</v>
      </c>
      <c r="M249">
        <v>0.65979112271540474</v>
      </c>
      <c r="N249">
        <v>0.65979112271540474</v>
      </c>
      <c r="O249">
        <v>0.87888798267123547</v>
      </c>
      <c r="P249">
        <v>1.5156311832212108</v>
      </c>
      <c r="Q249">
        <v>1.5156311832212108</v>
      </c>
      <c r="R249">
        <v>1.3320700330949076</v>
      </c>
      <c r="S249">
        <v>0.75071128030454826</v>
      </c>
      <c r="T249">
        <v>0.75071128030454826</v>
      </c>
      <c r="U249">
        <v>1.1378014260254925</v>
      </c>
      <c r="V249" t="s">
        <v>160</v>
      </c>
    </row>
    <row r="250" spans="1:22" x14ac:dyDescent="0.25">
      <c r="A250" t="s">
        <v>170</v>
      </c>
      <c r="B250" t="s">
        <v>215</v>
      </c>
      <c r="C250" t="s">
        <v>68</v>
      </c>
      <c r="D250">
        <v>5.7593984962406006</v>
      </c>
      <c r="E250">
        <v>3.8</v>
      </c>
      <c r="F250">
        <v>10</v>
      </c>
      <c r="G250">
        <v>3.8</v>
      </c>
      <c r="H250">
        <v>2.7192337461300311</v>
      </c>
      <c r="I250" t="s">
        <v>214</v>
      </c>
      <c r="J250">
        <v>1</v>
      </c>
      <c r="K250" s="25">
        <v>45585</v>
      </c>
      <c r="L250">
        <v>45585</v>
      </c>
      <c r="M250">
        <v>0.65979112271540474</v>
      </c>
      <c r="N250">
        <v>0.65979112271540474</v>
      </c>
      <c r="O250">
        <v>0.47213849639072347</v>
      </c>
      <c r="P250">
        <v>1.5156311832212108</v>
      </c>
      <c r="Q250">
        <v>1.5156311832212108</v>
      </c>
      <c r="R250">
        <v>0.71558782792895559</v>
      </c>
      <c r="S250">
        <v>1.3974525012452856</v>
      </c>
      <c r="T250">
        <v>1.3974525012452856</v>
      </c>
      <c r="U250">
        <v>2.1180225879578325</v>
      </c>
      <c r="V250" t="s">
        <v>160</v>
      </c>
    </row>
    <row r="251" spans="1:22" x14ac:dyDescent="0.25">
      <c r="A251" t="s">
        <v>217</v>
      </c>
      <c r="B251" t="s">
        <v>215</v>
      </c>
      <c r="C251" t="s">
        <v>69</v>
      </c>
      <c r="D251">
        <v>0.84615384615384603</v>
      </c>
      <c r="E251">
        <v>1.9</v>
      </c>
      <c r="F251">
        <v>10</v>
      </c>
      <c r="G251">
        <v>1.9</v>
      </c>
      <c r="H251">
        <v>1.9964349376114079</v>
      </c>
      <c r="I251" t="s">
        <v>213</v>
      </c>
      <c r="K251" s="25">
        <v>45585</v>
      </c>
      <c r="L251">
        <v>45585</v>
      </c>
      <c r="M251">
        <v>2.2454545454545456</v>
      </c>
      <c r="N251">
        <v>2.2454545454545456</v>
      </c>
      <c r="O251">
        <v>2.3594231080862098</v>
      </c>
      <c r="P251">
        <v>0.44534412955465585</v>
      </c>
      <c r="Q251">
        <v>0.44534412955465585</v>
      </c>
      <c r="R251">
        <v>1.0507552303217937</v>
      </c>
      <c r="S251">
        <v>0.95169642857142867</v>
      </c>
      <c r="T251">
        <v>0.95169642857142867</v>
      </c>
      <c r="U251">
        <v>0.42383241758241758</v>
      </c>
      <c r="V251" t="s">
        <v>160</v>
      </c>
    </row>
    <row r="252" spans="1:22" x14ac:dyDescent="0.25">
      <c r="A252" t="s">
        <v>217</v>
      </c>
      <c r="B252" t="s">
        <v>215</v>
      </c>
      <c r="C252" t="s">
        <v>70</v>
      </c>
      <c r="D252">
        <v>2.5351191458269504</v>
      </c>
      <c r="E252">
        <v>5.6999999999999993</v>
      </c>
      <c r="F252">
        <v>10</v>
      </c>
      <c r="G252">
        <v>5.6999999999999993</v>
      </c>
      <c r="H252">
        <v>3.9919786096256682</v>
      </c>
      <c r="I252" t="s">
        <v>212</v>
      </c>
      <c r="K252" s="25">
        <v>45585</v>
      </c>
      <c r="L252">
        <v>45585</v>
      </c>
      <c r="M252">
        <v>2.2484150338191191</v>
      </c>
      <c r="N252">
        <v>2.2484150338191191</v>
      </c>
      <c r="O252">
        <v>1.5746710036081928</v>
      </c>
      <c r="P252">
        <v>0.44475774488192116</v>
      </c>
      <c r="Q252">
        <v>0.44475774488192116</v>
      </c>
      <c r="R252">
        <v>0.70034712449573133</v>
      </c>
      <c r="S252">
        <v>1.4278633623576691</v>
      </c>
      <c r="T252">
        <v>1.4278633623576691</v>
      </c>
      <c r="U252">
        <v>0.63505328904171432</v>
      </c>
      <c r="V252" t="s">
        <v>160</v>
      </c>
    </row>
    <row r="253" spans="1:22" x14ac:dyDescent="0.25">
      <c r="A253" t="s">
        <v>217</v>
      </c>
      <c r="B253" t="s">
        <v>215</v>
      </c>
      <c r="C253" t="s">
        <v>68</v>
      </c>
      <c r="D253">
        <v>6.8471096572600327</v>
      </c>
      <c r="E253">
        <v>3.8</v>
      </c>
      <c r="F253">
        <v>10</v>
      </c>
      <c r="G253">
        <v>3.8</v>
      </c>
      <c r="H253">
        <v>3.812745098039215</v>
      </c>
      <c r="I253" t="s">
        <v>214</v>
      </c>
      <c r="K253" s="25">
        <v>45585</v>
      </c>
      <c r="L253">
        <v>45585</v>
      </c>
      <c r="M253">
        <v>0.55497869761306307</v>
      </c>
      <c r="N253">
        <v>0.55497869761306307</v>
      </c>
      <c r="O253">
        <v>0.55684008127378792</v>
      </c>
      <c r="P253">
        <v>1.8018709624368507</v>
      </c>
      <c r="Q253">
        <v>1.8018709624368507</v>
      </c>
      <c r="R253">
        <v>1.0033539731682146</v>
      </c>
      <c r="S253">
        <v>0.99665723836461828</v>
      </c>
      <c r="T253">
        <v>0.99665723836461828</v>
      </c>
      <c r="U253">
        <v>1.7958477373117085</v>
      </c>
      <c r="V253" t="s">
        <v>160</v>
      </c>
    </row>
  </sheetData>
  <phoneticPr fontId="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F76A-6426-474D-BC67-040150676D9B}">
  <sheetPr>
    <tabColor theme="2"/>
  </sheetPr>
  <dimension ref="A1:CE253"/>
  <sheetViews>
    <sheetView workbookViewId="0">
      <selection activeCell="AH5" sqref="AH5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8" bestFit="1" customWidth="1"/>
    <col min="4" max="4" width="10.7109375" bestFit="1" customWidth="1"/>
    <col min="5" max="6" width="6.7109375" bestFit="1" customWidth="1"/>
    <col min="7" max="7" width="12" bestFit="1" customWidth="1"/>
    <col min="8" max="8" width="6" bestFit="1" customWidth="1"/>
    <col min="9" max="9" width="17.140625" bestFit="1" customWidth="1"/>
    <col min="10" max="10" width="29" bestFit="1" customWidth="1"/>
    <col min="11" max="11" width="6" bestFit="1" customWidth="1"/>
    <col min="12" max="12" width="8.5703125" bestFit="1" customWidth="1"/>
    <col min="13" max="13" width="16.42578125" bestFit="1" customWidth="1"/>
    <col min="14" max="17" width="12" bestFit="1" customWidth="1"/>
    <col min="18" max="18" width="30.28515625" bestFit="1" customWidth="1"/>
    <col min="19" max="19" width="20" bestFit="1" customWidth="1"/>
    <col min="20" max="20" width="17.7109375" bestFit="1" customWidth="1"/>
    <col min="21" max="21" width="30.85546875" bestFit="1" customWidth="1"/>
    <col min="22" max="22" width="28.7109375" bestFit="1" customWidth="1"/>
    <col min="23" max="23" width="33.140625" bestFit="1" customWidth="1"/>
    <col min="24" max="24" width="29.42578125" bestFit="1" customWidth="1"/>
    <col min="25" max="25" width="20.7109375" bestFit="1" customWidth="1"/>
    <col min="26" max="26" width="18.42578125" bestFit="1" customWidth="1"/>
    <col min="27" max="27" width="44.85546875" bestFit="1" customWidth="1"/>
    <col min="28" max="28" width="26.5703125" bestFit="1" customWidth="1"/>
    <col min="29" max="29" width="22" bestFit="1" customWidth="1"/>
    <col min="30" max="30" width="19.85546875" bestFit="1" customWidth="1"/>
    <col min="31" max="31" width="24.7109375" bestFit="1" customWidth="1"/>
    <col min="32" max="32" width="22.42578125" bestFit="1" customWidth="1"/>
    <col min="33" max="33" width="25.42578125" bestFit="1" customWidth="1"/>
    <col min="34" max="34" width="12.7109375" bestFit="1" customWidth="1"/>
    <col min="35" max="35" width="23.85546875" bestFit="1" customWidth="1"/>
    <col min="36" max="36" width="29.28515625" bestFit="1" customWidth="1"/>
    <col min="37" max="37" width="14.28515625" bestFit="1" customWidth="1"/>
    <col min="38" max="40" width="12" bestFit="1" customWidth="1"/>
    <col min="41" max="41" width="29.85546875" bestFit="1" customWidth="1"/>
    <col min="42" max="42" width="19.5703125" bestFit="1" customWidth="1"/>
    <col min="43" max="43" width="17.28515625" bestFit="1" customWidth="1"/>
    <col min="44" max="44" width="30.42578125" bestFit="1" customWidth="1"/>
    <col min="45" max="45" width="28.28515625" bestFit="1" customWidth="1"/>
    <col min="46" max="46" width="32.7109375" bestFit="1" customWidth="1"/>
    <col min="47" max="47" width="29" bestFit="1" customWidth="1"/>
    <col min="48" max="48" width="20.28515625" bestFit="1" customWidth="1"/>
    <col min="49" max="49" width="18" bestFit="1" customWidth="1"/>
    <col min="50" max="50" width="44.42578125" bestFit="1" customWidth="1"/>
    <col min="51" max="51" width="26.140625" bestFit="1" customWidth="1"/>
    <col min="52" max="52" width="21.5703125" bestFit="1" customWidth="1"/>
    <col min="53" max="53" width="19.28515625" bestFit="1" customWidth="1"/>
    <col min="54" max="54" width="24.28515625" bestFit="1" customWidth="1"/>
    <col min="55" max="55" width="22" bestFit="1" customWidth="1"/>
    <col min="56" max="56" width="25" bestFit="1" customWidth="1"/>
    <col min="57" max="57" width="12.28515625" bestFit="1" customWidth="1"/>
    <col min="58" max="58" width="23.28515625" bestFit="1" customWidth="1"/>
    <col min="59" max="59" width="28.42578125" bestFit="1" customWidth="1"/>
    <col min="60" max="60" width="13.85546875" bestFit="1" customWidth="1"/>
    <col min="61" max="63" width="12" bestFit="1" customWidth="1"/>
    <col min="64" max="64" width="29.85546875" bestFit="1" customWidth="1"/>
    <col min="65" max="65" width="19.5703125" bestFit="1" customWidth="1"/>
    <col min="66" max="66" width="17.28515625" bestFit="1" customWidth="1"/>
    <col min="67" max="67" width="30.42578125" bestFit="1" customWidth="1"/>
    <col min="68" max="68" width="28.28515625" bestFit="1" customWidth="1"/>
    <col min="69" max="69" width="32.7109375" bestFit="1" customWidth="1"/>
    <col min="70" max="70" width="29" bestFit="1" customWidth="1"/>
    <col min="71" max="71" width="20.28515625" bestFit="1" customWidth="1"/>
    <col min="72" max="72" width="18" bestFit="1" customWidth="1"/>
    <col min="73" max="73" width="44.42578125" bestFit="1" customWidth="1"/>
    <col min="74" max="74" width="26.140625" bestFit="1" customWidth="1"/>
    <col min="75" max="75" width="21.5703125" bestFit="1" customWidth="1"/>
    <col min="76" max="76" width="19.28515625" bestFit="1" customWidth="1"/>
    <col min="77" max="77" width="24.28515625" bestFit="1" customWidth="1"/>
    <col min="78" max="78" width="22" bestFit="1" customWidth="1"/>
    <col min="79" max="79" width="25" bestFit="1" customWidth="1"/>
    <col min="80" max="80" width="12.28515625" bestFit="1" customWidth="1"/>
    <col min="81" max="81" width="23.28515625" bestFit="1" customWidth="1"/>
    <col min="82" max="82" width="28.42578125" bestFit="1" customWidth="1"/>
    <col min="83" max="84" width="13.85546875" customWidth="1"/>
  </cols>
  <sheetData>
    <row r="1" spans="1:83" x14ac:dyDescent="0.25">
      <c r="A1" t="s">
        <v>154</v>
      </c>
      <c r="B1" t="s">
        <v>142</v>
      </c>
      <c r="C1" t="s">
        <v>0</v>
      </c>
      <c r="D1" t="s">
        <v>1</v>
      </c>
      <c r="E1" t="s">
        <v>53</v>
      </c>
      <c r="F1" t="s">
        <v>54</v>
      </c>
      <c r="G1" t="s">
        <v>2</v>
      </c>
      <c r="H1" t="s">
        <v>4</v>
      </c>
      <c r="I1" t="s">
        <v>139</v>
      </c>
      <c r="J1" t="s">
        <v>169</v>
      </c>
      <c r="K1" t="s">
        <v>5</v>
      </c>
      <c r="L1" t="s">
        <v>171</v>
      </c>
      <c r="M1" t="s">
        <v>141</v>
      </c>
      <c r="N1" t="s">
        <v>3</v>
      </c>
      <c r="O1" t="s">
        <v>59</v>
      </c>
      <c r="P1" t="s">
        <v>60</v>
      </c>
      <c r="Q1" t="s">
        <v>61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31</v>
      </c>
      <c r="AL1" t="s">
        <v>62</v>
      </c>
      <c r="AM1" t="s">
        <v>63</v>
      </c>
      <c r="AN1" t="s">
        <v>64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128</v>
      </c>
      <c r="BA1" t="s">
        <v>129</v>
      </c>
      <c r="BB1" t="s">
        <v>130</v>
      </c>
      <c r="BC1" t="s">
        <v>131</v>
      </c>
      <c r="BD1" t="s">
        <v>132</v>
      </c>
      <c r="BE1" t="s">
        <v>133</v>
      </c>
      <c r="BF1" t="s">
        <v>134</v>
      </c>
      <c r="BG1" t="s">
        <v>135</v>
      </c>
      <c r="BH1" t="s">
        <v>136</v>
      </c>
      <c r="BI1" t="s">
        <v>65</v>
      </c>
      <c r="BJ1" t="s">
        <v>66</v>
      </c>
      <c r="BK1" t="s">
        <v>67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</row>
    <row r="2" spans="1:83" hidden="1" x14ac:dyDescent="0.25">
      <c r="A2" t="s">
        <v>160</v>
      </c>
      <c r="B2" t="s">
        <v>170</v>
      </c>
      <c r="C2" t="s">
        <v>52</v>
      </c>
      <c r="D2" s="25">
        <v>45572</v>
      </c>
      <c r="E2" t="s">
        <v>172</v>
      </c>
      <c r="F2" t="s">
        <v>68</v>
      </c>
      <c r="G2">
        <v>14.310060866451844</v>
      </c>
      <c r="H2">
        <v>13.3</v>
      </c>
      <c r="I2">
        <v>10</v>
      </c>
      <c r="J2">
        <v>1</v>
      </c>
      <c r="K2">
        <v>13.3</v>
      </c>
      <c r="L2">
        <v>45572</v>
      </c>
      <c r="M2" t="s">
        <v>175</v>
      </c>
      <c r="N2">
        <v>13.775401069518708</v>
      </c>
      <c r="O2">
        <v>0.92941603282626095</v>
      </c>
      <c r="P2">
        <v>0.92941603282626095</v>
      </c>
      <c r="Q2">
        <v>0.96263748967088048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3.3221456844619524E-2</v>
      </c>
      <c r="AB2">
        <v>3.7362510329119525E-2</v>
      </c>
      <c r="AC2">
        <v>0</v>
      </c>
      <c r="AD2">
        <v>0</v>
      </c>
      <c r="AE2">
        <v>0</v>
      </c>
      <c r="AF2">
        <v>0.92941603282626095</v>
      </c>
      <c r="AG2">
        <v>0</v>
      </c>
      <c r="AH2">
        <v>0</v>
      </c>
      <c r="AI2">
        <v>0</v>
      </c>
      <c r="AJ2">
        <v>0</v>
      </c>
      <c r="AK2">
        <v>0</v>
      </c>
      <c r="AL2">
        <v>1.075944426049011</v>
      </c>
      <c r="AM2">
        <v>1.075944426049011</v>
      </c>
      <c r="AN2">
        <v>1.0357444413171961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3.5744441317196118E-2</v>
      </c>
      <c r="AV2">
        <v>0</v>
      </c>
      <c r="AW2">
        <v>4.0199984731814853E-2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0.96548913043478313</v>
      </c>
      <c r="BJ2">
        <v>0.96548913043478313</v>
      </c>
      <c r="BK2">
        <v>1.0388126483022113</v>
      </c>
      <c r="BL2">
        <v>3.8812648302211317E-2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7.0583967173739048E-2</v>
      </c>
      <c r="BV2">
        <v>0</v>
      </c>
      <c r="BW2">
        <v>0</v>
      </c>
      <c r="BX2">
        <v>0</v>
      </c>
      <c r="BY2">
        <v>0</v>
      </c>
      <c r="BZ2">
        <v>0.96548913043478313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83" hidden="1" x14ac:dyDescent="0.25">
      <c r="A3" t="s">
        <v>160</v>
      </c>
      <c r="B3" t="s">
        <v>217</v>
      </c>
      <c r="C3" t="s">
        <v>52</v>
      </c>
      <c r="D3" s="25">
        <v>45572</v>
      </c>
      <c r="E3" t="s">
        <v>172</v>
      </c>
      <c r="F3" t="s">
        <v>68</v>
      </c>
      <c r="G3">
        <v>14.129216521561023</v>
      </c>
      <c r="H3">
        <v>22.799999999999997</v>
      </c>
      <c r="I3">
        <v>10</v>
      </c>
      <c r="K3">
        <v>22.799999999999997</v>
      </c>
      <c r="L3">
        <v>45572</v>
      </c>
      <c r="M3" t="s">
        <v>175</v>
      </c>
      <c r="N3">
        <v>12.620833333333332</v>
      </c>
      <c r="O3">
        <v>1.6136775853924707</v>
      </c>
      <c r="P3">
        <v>1.6136775853924707</v>
      </c>
      <c r="Q3">
        <v>0.89324367802518168</v>
      </c>
      <c r="R3">
        <v>0</v>
      </c>
      <c r="S3">
        <v>0</v>
      </c>
      <c r="T3">
        <v>0.36367758539247075</v>
      </c>
      <c r="U3">
        <v>0</v>
      </c>
      <c r="V3">
        <v>0</v>
      </c>
      <c r="W3">
        <v>0</v>
      </c>
      <c r="X3">
        <v>0</v>
      </c>
      <c r="Y3">
        <v>0</v>
      </c>
      <c r="Z3">
        <v>0.25</v>
      </c>
      <c r="AA3">
        <v>0</v>
      </c>
      <c r="AB3">
        <v>0</v>
      </c>
      <c r="AC3">
        <v>0</v>
      </c>
      <c r="AD3">
        <v>0.10675632197481832</v>
      </c>
      <c r="AE3">
        <v>0</v>
      </c>
      <c r="AF3">
        <v>0.89324367802518168</v>
      </c>
      <c r="AG3">
        <v>0</v>
      </c>
      <c r="AH3">
        <v>0</v>
      </c>
      <c r="AI3">
        <v>0</v>
      </c>
      <c r="AJ3">
        <v>0</v>
      </c>
      <c r="AK3">
        <v>0</v>
      </c>
      <c r="AL3">
        <v>0.61970247901583442</v>
      </c>
      <c r="AM3">
        <v>0.61970247901583442</v>
      </c>
      <c r="AN3">
        <v>0.55354532163742687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0.38029752098416558</v>
      </c>
      <c r="AZ3">
        <v>0</v>
      </c>
      <c r="BA3">
        <v>6.615715737840755E-2</v>
      </c>
      <c r="BB3">
        <v>0</v>
      </c>
      <c r="BC3">
        <v>0.55354532163742687</v>
      </c>
      <c r="BD3">
        <v>0</v>
      </c>
      <c r="BE3">
        <v>0</v>
      </c>
      <c r="BF3">
        <v>0</v>
      </c>
      <c r="BG3">
        <v>0</v>
      </c>
      <c r="BH3">
        <v>0</v>
      </c>
      <c r="BI3">
        <v>1.8065368108286564</v>
      </c>
      <c r="BJ3">
        <v>1.8065368108286564</v>
      </c>
      <c r="BK3">
        <v>1.1195153401038778</v>
      </c>
      <c r="CB3">
        <v>0</v>
      </c>
      <c r="CC3">
        <v>0</v>
      </c>
      <c r="CD3">
        <v>0</v>
      </c>
    </row>
    <row r="4" spans="1:83" hidden="1" x14ac:dyDescent="0.25">
      <c r="A4" t="s">
        <v>160</v>
      </c>
      <c r="B4" t="s">
        <v>170</v>
      </c>
      <c r="C4" t="s">
        <v>52</v>
      </c>
      <c r="D4" s="25">
        <v>45572</v>
      </c>
      <c r="E4" t="s">
        <v>172</v>
      </c>
      <c r="F4" t="s">
        <v>69</v>
      </c>
      <c r="G4">
        <v>5.3662728249194425</v>
      </c>
      <c r="H4">
        <v>5.6999999999999993</v>
      </c>
      <c r="I4">
        <v>10</v>
      </c>
      <c r="J4">
        <v>1</v>
      </c>
      <c r="K4">
        <v>5.6999999999999993</v>
      </c>
      <c r="L4">
        <v>45572</v>
      </c>
      <c r="M4" t="s">
        <v>174</v>
      </c>
      <c r="N4">
        <v>5.7943977591036422</v>
      </c>
      <c r="O4">
        <v>1.0621897518014409</v>
      </c>
      <c r="P4">
        <v>1.0621897518014409</v>
      </c>
      <c r="Q4">
        <v>1.0797806872949338</v>
      </c>
      <c r="R4">
        <v>1.7590935493492887E-2</v>
      </c>
      <c r="S4">
        <v>0</v>
      </c>
      <c r="T4">
        <v>0</v>
      </c>
      <c r="U4">
        <v>0</v>
      </c>
      <c r="V4">
        <v>0</v>
      </c>
      <c r="W4">
        <v>0</v>
      </c>
      <c r="X4">
        <v>6.2189751801440929E-2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0.94145137279288471</v>
      </c>
      <c r="AM4">
        <v>0.94145137279288471</v>
      </c>
      <c r="AN4">
        <v>1.0165610103690601</v>
      </c>
      <c r="AO4">
        <v>1.6561010369060103E-2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0.94145137279288471</v>
      </c>
      <c r="BD4">
        <v>0</v>
      </c>
      <c r="BE4">
        <v>0</v>
      </c>
      <c r="BF4">
        <v>0</v>
      </c>
      <c r="BG4">
        <v>0</v>
      </c>
      <c r="BH4">
        <v>0</v>
      </c>
      <c r="BI4">
        <v>0.9837087885526441</v>
      </c>
      <c r="BJ4">
        <v>0.9837087885526441</v>
      </c>
      <c r="BK4">
        <v>0.9261139894113124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1.6291211447355902E-2</v>
      </c>
      <c r="BW4">
        <v>0</v>
      </c>
      <c r="BX4">
        <v>5.7594799141331698E-2</v>
      </c>
      <c r="BY4">
        <v>0</v>
      </c>
      <c r="BZ4">
        <v>0.9261139894113124</v>
      </c>
      <c r="CA4">
        <v>0</v>
      </c>
      <c r="CB4">
        <v>0</v>
      </c>
      <c r="CC4">
        <v>0</v>
      </c>
      <c r="CD4">
        <v>0</v>
      </c>
      <c r="CE4">
        <v>0</v>
      </c>
    </row>
    <row r="5" spans="1:83" hidden="1" x14ac:dyDescent="0.25">
      <c r="A5" t="s">
        <v>160</v>
      </c>
      <c r="B5" t="s">
        <v>217</v>
      </c>
      <c r="C5" t="s">
        <v>52</v>
      </c>
      <c r="D5" s="25">
        <v>45572</v>
      </c>
      <c r="E5" t="s">
        <v>172</v>
      </c>
      <c r="F5" t="s">
        <v>69</v>
      </c>
      <c r="G5">
        <v>3.5111676249447159</v>
      </c>
      <c r="H5">
        <v>9.5</v>
      </c>
      <c r="I5">
        <v>10</v>
      </c>
      <c r="K5">
        <v>9.5</v>
      </c>
      <c r="L5">
        <v>45572</v>
      </c>
      <c r="M5" t="s">
        <v>174</v>
      </c>
      <c r="N5">
        <v>6.7878787878787872</v>
      </c>
      <c r="O5">
        <v>2.7056526531254912</v>
      </c>
      <c r="P5">
        <v>2.7056526531254912</v>
      </c>
      <c r="Q5">
        <v>1.9332255001598404</v>
      </c>
      <c r="R5">
        <v>0</v>
      </c>
      <c r="S5">
        <v>0</v>
      </c>
      <c r="T5">
        <v>0.77242715296565079</v>
      </c>
      <c r="U5">
        <v>0</v>
      </c>
      <c r="V5">
        <v>0.6832255001598404</v>
      </c>
      <c r="W5">
        <v>0</v>
      </c>
      <c r="X5">
        <v>0.25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0.36959659209944379</v>
      </c>
      <c r="AM5">
        <v>0.36959659209944379</v>
      </c>
      <c r="AN5">
        <v>0.71451355661881966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0.28548644338118034</v>
      </c>
      <c r="AZ5">
        <v>0</v>
      </c>
      <c r="BA5">
        <v>0</v>
      </c>
      <c r="BB5">
        <v>0</v>
      </c>
      <c r="BC5">
        <v>0.36959659209944379</v>
      </c>
      <c r="BD5">
        <v>0</v>
      </c>
      <c r="BE5">
        <v>0</v>
      </c>
      <c r="BF5">
        <v>0</v>
      </c>
      <c r="BG5">
        <v>0</v>
      </c>
      <c r="BH5">
        <v>0</v>
      </c>
      <c r="BI5">
        <v>1.3995535714285716</v>
      </c>
      <c r="BJ5">
        <v>1.3995535714285716</v>
      </c>
      <c r="BK5">
        <v>0.5172702304606055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0.39955357142857162</v>
      </c>
      <c r="BU5">
        <v>0</v>
      </c>
      <c r="BV5">
        <v>0</v>
      </c>
      <c r="BW5">
        <v>0</v>
      </c>
      <c r="BX5">
        <v>0.4827297695393945</v>
      </c>
      <c r="BY5">
        <v>0</v>
      </c>
      <c r="BZ5">
        <v>0.5172702304606055</v>
      </c>
      <c r="CA5">
        <v>0</v>
      </c>
      <c r="CB5">
        <v>0</v>
      </c>
      <c r="CC5">
        <v>0</v>
      </c>
      <c r="CD5">
        <v>0</v>
      </c>
      <c r="CE5">
        <v>0</v>
      </c>
    </row>
    <row r="6" spans="1:83" hidden="1" x14ac:dyDescent="0.25">
      <c r="A6" t="s">
        <v>160</v>
      </c>
      <c r="B6" t="s">
        <v>170</v>
      </c>
      <c r="C6" t="s">
        <v>52</v>
      </c>
      <c r="D6" s="25">
        <v>45572</v>
      </c>
      <c r="E6" t="s">
        <v>172</v>
      </c>
      <c r="F6" t="s">
        <v>70</v>
      </c>
      <c r="G6">
        <v>11.626924453992126</v>
      </c>
      <c r="H6">
        <v>16.149999999999999</v>
      </c>
      <c r="I6">
        <v>10</v>
      </c>
      <c r="J6">
        <v>1</v>
      </c>
      <c r="K6">
        <v>16.149999999999999</v>
      </c>
      <c r="L6">
        <v>45572</v>
      </c>
      <c r="M6" t="s">
        <v>173</v>
      </c>
      <c r="N6">
        <v>10.301555104800538</v>
      </c>
      <c r="O6">
        <v>1.3890173677403457</v>
      </c>
      <c r="P6">
        <v>1.3890173677403457</v>
      </c>
      <c r="Q6">
        <v>0.8860086040434777</v>
      </c>
      <c r="R6">
        <v>0</v>
      </c>
      <c r="S6">
        <v>0</v>
      </c>
      <c r="T6">
        <v>0.13901736774034568</v>
      </c>
      <c r="U6">
        <v>0</v>
      </c>
      <c r="V6">
        <v>0</v>
      </c>
      <c r="W6">
        <v>0</v>
      </c>
      <c r="X6">
        <v>0</v>
      </c>
      <c r="Y6">
        <v>0</v>
      </c>
      <c r="Z6">
        <v>0.25</v>
      </c>
      <c r="AA6">
        <v>0</v>
      </c>
      <c r="AB6">
        <v>0</v>
      </c>
      <c r="AC6">
        <v>0</v>
      </c>
      <c r="AD6">
        <v>0.1139913959565223</v>
      </c>
      <c r="AE6">
        <v>0</v>
      </c>
      <c r="AF6">
        <v>0.8860086040434777</v>
      </c>
      <c r="AG6">
        <v>0</v>
      </c>
      <c r="AH6">
        <v>0</v>
      </c>
      <c r="AI6">
        <v>0</v>
      </c>
      <c r="AJ6">
        <v>0</v>
      </c>
      <c r="AK6">
        <v>0</v>
      </c>
      <c r="AL6">
        <v>0.71993340272397077</v>
      </c>
      <c r="AM6">
        <v>0.71993340272397077</v>
      </c>
      <c r="AN6">
        <v>0.63786718915173624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0.28006659727602923</v>
      </c>
      <c r="AZ6">
        <v>0</v>
      </c>
      <c r="BA6">
        <v>8.2066213572234536E-2</v>
      </c>
      <c r="BB6">
        <v>0</v>
      </c>
      <c r="BC6">
        <v>0.63786718915173624</v>
      </c>
      <c r="BD6">
        <v>0</v>
      </c>
      <c r="BE6">
        <v>0</v>
      </c>
      <c r="BF6">
        <v>0</v>
      </c>
      <c r="BG6">
        <v>0</v>
      </c>
      <c r="BH6">
        <v>0</v>
      </c>
      <c r="BI6">
        <v>1.5677244683644003</v>
      </c>
      <c r="BJ6">
        <v>1.5677244683644003</v>
      </c>
      <c r="BK6">
        <v>1.1286572110432107</v>
      </c>
      <c r="CB6">
        <v>0</v>
      </c>
      <c r="CC6">
        <v>0</v>
      </c>
      <c r="CD6">
        <v>0</v>
      </c>
    </row>
    <row r="7" spans="1:83" hidden="1" x14ac:dyDescent="0.25">
      <c r="A7" t="s">
        <v>160</v>
      </c>
      <c r="B7" t="s">
        <v>217</v>
      </c>
      <c r="C7" t="s">
        <v>52</v>
      </c>
      <c r="D7" s="25">
        <v>45572</v>
      </c>
      <c r="E7" t="s">
        <v>172</v>
      </c>
      <c r="F7" t="s">
        <v>70</v>
      </c>
      <c r="G7">
        <v>12.417771069086861</v>
      </c>
      <c r="H7">
        <v>10.45</v>
      </c>
      <c r="I7">
        <v>10</v>
      </c>
      <c r="K7">
        <v>10.45</v>
      </c>
      <c r="L7">
        <v>45572</v>
      </c>
      <c r="M7" t="s">
        <v>173</v>
      </c>
      <c r="N7">
        <v>10.50868983957219</v>
      </c>
      <c r="O7">
        <v>0.84153588770971266</v>
      </c>
      <c r="P7">
        <v>0.84153588770971266</v>
      </c>
      <c r="Q7">
        <v>0.84626216581917912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4.7262781094664641E-3</v>
      </c>
      <c r="AB7">
        <v>0.15373783418082088</v>
      </c>
      <c r="AC7">
        <v>0</v>
      </c>
      <c r="AD7">
        <v>0</v>
      </c>
      <c r="AE7">
        <v>0</v>
      </c>
      <c r="AF7">
        <v>0.84153588770971266</v>
      </c>
      <c r="AG7">
        <v>0</v>
      </c>
      <c r="AH7">
        <v>0</v>
      </c>
      <c r="AI7">
        <v>0</v>
      </c>
      <c r="AJ7">
        <v>0</v>
      </c>
      <c r="AK7">
        <v>0</v>
      </c>
      <c r="AL7">
        <v>1.1883034515872595</v>
      </c>
      <c r="AM7">
        <v>1.1883034515872595</v>
      </c>
      <c r="AN7">
        <v>1.0056162525906402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5.6162525906402472E-3</v>
      </c>
      <c r="AV7">
        <v>0</v>
      </c>
      <c r="AW7">
        <v>0.18268719899661923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0.99441511354239565</v>
      </c>
      <c r="BJ7">
        <v>0.99441511354239565</v>
      </c>
      <c r="BK7">
        <v>1.1816669117329655</v>
      </c>
      <c r="BL7">
        <v>0.18166691173296545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0.15846411229028734</v>
      </c>
      <c r="BV7">
        <v>0</v>
      </c>
      <c r="BW7">
        <v>0</v>
      </c>
      <c r="BX7">
        <v>0</v>
      </c>
      <c r="BY7">
        <v>0</v>
      </c>
      <c r="BZ7">
        <v>0.99441511354239565</v>
      </c>
      <c r="CA7">
        <v>0</v>
      </c>
      <c r="CB7">
        <v>0</v>
      </c>
      <c r="CC7">
        <v>0</v>
      </c>
      <c r="CD7">
        <v>0</v>
      </c>
      <c r="CE7">
        <v>0</v>
      </c>
    </row>
    <row r="8" spans="1:83" hidden="1" x14ac:dyDescent="0.25">
      <c r="A8" t="s">
        <v>160</v>
      </c>
      <c r="B8" t="s">
        <v>170</v>
      </c>
      <c r="C8" t="s">
        <v>52</v>
      </c>
      <c r="D8" s="25">
        <v>45573</v>
      </c>
      <c r="E8" t="s">
        <v>172</v>
      </c>
      <c r="F8" t="s">
        <v>68</v>
      </c>
      <c r="G8">
        <v>14.310060866451844</v>
      </c>
      <c r="H8">
        <v>19.95</v>
      </c>
      <c r="I8">
        <v>10</v>
      </c>
      <c r="J8">
        <v>1</v>
      </c>
      <c r="K8">
        <v>19.95</v>
      </c>
      <c r="L8">
        <v>45573</v>
      </c>
      <c r="M8" t="s">
        <v>177</v>
      </c>
      <c r="N8">
        <v>12.278380443086323</v>
      </c>
      <c r="O8">
        <v>1.3941240492393916</v>
      </c>
      <c r="P8">
        <v>1.3941240492393916</v>
      </c>
      <c r="Q8">
        <v>0.85802433390562705</v>
      </c>
      <c r="R8">
        <v>0</v>
      </c>
      <c r="S8">
        <v>0</v>
      </c>
      <c r="T8">
        <v>0.14412404923939159</v>
      </c>
      <c r="U8">
        <v>0</v>
      </c>
      <c r="V8">
        <v>0</v>
      </c>
      <c r="W8">
        <v>0</v>
      </c>
      <c r="X8">
        <v>0</v>
      </c>
      <c r="Y8">
        <v>0</v>
      </c>
      <c r="Z8">
        <v>0.25</v>
      </c>
      <c r="AA8">
        <v>0</v>
      </c>
      <c r="AB8">
        <v>0</v>
      </c>
      <c r="AC8">
        <v>0</v>
      </c>
      <c r="AD8">
        <v>0.14197566609437295</v>
      </c>
      <c r="AE8">
        <v>0</v>
      </c>
      <c r="AF8">
        <v>0.85802433390562705</v>
      </c>
      <c r="AG8">
        <v>0</v>
      </c>
      <c r="AH8">
        <v>0</v>
      </c>
      <c r="AI8">
        <v>0</v>
      </c>
      <c r="AJ8">
        <v>0</v>
      </c>
      <c r="AK8">
        <v>0</v>
      </c>
      <c r="AL8">
        <v>0.71729628403267387</v>
      </c>
      <c r="AM8">
        <v>0.71729628403267387</v>
      </c>
      <c r="AN8">
        <v>0.61545766632011645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0.28270371596732613</v>
      </c>
      <c r="AZ8">
        <v>0</v>
      </c>
      <c r="BA8">
        <v>0.10183861771255742</v>
      </c>
      <c r="BB8">
        <v>0</v>
      </c>
      <c r="BC8">
        <v>0.61545766632011645</v>
      </c>
      <c r="BD8">
        <v>0</v>
      </c>
      <c r="BE8">
        <v>0</v>
      </c>
      <c r="BF8">
        <v>0</v>
      </c>
      <c r="BG8">
        <v>0</v>
      </c>
      <c r="BH8">
        <v>0</v>
      </c>
      <c r="BI8">
        <v>1.6248071227694683</v>
      </c>
      <c r="BJ8">
        <v>1.6248071227694683</v>
      </c>
      <c r="BK8">
        <v>1.1654681114323602</v>
      </c>
      <c r="CB8">
        <v>0</v>
      </c>
      <c r="CC8">
        <v>0</v>
      </c>
      <c r="CD8">
        <v>0</v>
      </c>
    </row>
    <row r="9" spans="1:83" hidden="1" x14ac:dyDescent="0.25">
      <c r="A9" t="s">
        <v>160</v>
      </c>
      <c r="B9" t="s">
        <v>217</v>
      </c>
      <c r="C9" t="s">
        <v>52</v>
      </c>
      <c r="D9" s="25">
        <v>45573</v>
      </c>
      <c r="E9" t="s">
        <v>172</v>
      </c>
      <c r="F9" t="s">
        <v>68</v>
      </c>
      <c r="G9">
        <v>14.129216521561023</v>
      </c>
      <c r="H9">
        <v>23.75</v>
      </c>
      <c r="I9">
        <v>10</v>
      </c>
      <c r="K9">
        <v>23.75</v>
      </c>
      <c r="L9">
        <v>45573</v>
      </c>
      <c r="M9" t="s">
        <v>177</v>
      </c>
      <c r="N9">
        <v>12.040441176470583</v>
      </c>
      <c r="O9">
        <v>1.6809141514504906</v>
      </c>
      <c r="P9">
        <v>1.6809141514504906</v>
      </c>
      <c r="Q9">
        <v>0.85216623003101466</v>
      </c>
      <c r="R9">
        <v>0</v>
      </c>
      <c r="S9">
        <v>0</v>
      </c>
      <c r="T9">
        <v>0.43091415145049061</v>
      </c>
      <c r="U9">
        <v>0</v>
      </c>
      <c r="V9">
        <v>0</v>
      </c>
      <c r="W9">
        <v>0</v>
      </c>
      <c r="X9">
        <v>0</v>
      </c>
      <c r="Y9">
        <v>0</v>
      </c>
      <c r="Z9">
        <v>0.25</v>
      </c>
      <c r="AA9">
        <v>0</v>
      </c>
      <c r="AB9">
        <v>0</v>
      </c>
      <c r="AC9">
        <v>0</v>
      </c>
      <c r="AD9">
        <v>0.14783376996898534</v>
      </c>
      <c r="AE9">
        <v>0</v>
      </c>
      <c r="AF9">
        <v>0.85216623003101466</v>
      </c>
      <c r="AG9">
        <v>0</v>
      </c>
      <c r="AH9">
        <v>0</v>
      </c>
      <c r="AI9">
        <v>0</v>
      </c>
      <c r="AJ9">
        <v>0</v>
      </c>
      <c r="AK9">
        <v>0</v>
      </c>
      <c r="AL9">
        <v>0.59491437985520101</v>
      </c>
      <c r="AM9">
        <v>0.59491437985520101</v>
      </c>
      <c r="AN9">
        <v>0.50696594427244557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0.40508562014479899</v>
      </c>
      <c r="AZ9">
        <v>0</v>
      </c>
      <c r="BA9">
        <v>8.7948435582755446E-2</v>
      </c>
      <c r="BB9">
        <v>0</v>
      </c>
      <c r="BC9">
        <v>0.50696594427244557</v>
      </c>
      <c r="BD9">
        <v>0</v>
      </c>
      <c r="BE9">
        <v>0</v>
      </c>
      <c r="BF9">
        <v>0</v>
      </c>
      <c r="BG9">
        <v>0</v>
      </c>
      <c r="BH9">
        <v>0</v>
      </c>
      <c r="BI9">
        <v>1.9725190839694664</v>
      </c>
      <c r="BJ9">
        <v>1.9725190839694664</v>
      </c>
      <c r="BK9">
        <v>1.1734799675922443</v>
      </c>
      <c r="CB9">
        <v>0</v>
      </c>
      <c r="CC9">
        <v>0</v>
      </c>
      <c r="CD9">
        <v>0</v>
      </c>
    </row>
    <row r="10" spans="1:83" hidden="1" x14ac:dyDescent="0.25">
      <c r="A10" t="s">
        <v>160</v>
      </c>
      <c r="B10" t="s">
        <v>170</v>
      </c>
      <c r="C10" t="s">
        <v>52</v>
      </c>
      <c r="D10" s="25">
        <v>45573</v>
      </c>
      <c r="E10" t="s">
        <v>172</v>
      </c>
      <c r="F10" t="s">
        <v>69</v>
      </c>
      <c r="G10">
        <v>5.3662728249194425</v>
      </c>
      <c r="H10">
        <v>7.6</v>
      </c>
      <c r="I10">
        <v>10</v>
      </c>
      <c r="J10">
        <v>1</v>
      </c>
      <c r="K10">
        <v>7.6</v>
      </c>
      <c r="L10">
        <v>45573</v>
      </c>
      <c r="M10" t="s">
        <v>176</v>
      </c>
      <c r="N10">
        <v>5.8218487394957998</v>
      </c>
      <c r="O10">
        <v>1.4162530024019213</v>
      </c>
      <c r="P10">
        <v>1.4162530024019213</v>
      </c>
      <c r="Q10">
        <v>1.0848961522158904</v>
      </c>
      <c r="R10">
        <v>0</v>
      </c>
      <c r="S10">
        <v>0</v>
      </c>
      <c r="T10">
        <v>0.16625300240192131</v>
      </c>
      <c r="U10">
        <v>0</v>
      </c>
      <c r="V10">
        <v>0</v>
      </c>
      <c r="W10">
        <v>0</v>
      </c>
      <c r="X10">
        <v>8.4896152215890419E-2</v>
      </c>
      <c r="Y10">
        <v>0</v>
      </c>
      <c r="Z10">
        <v>0.16510384778410958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0.70608852959466351</v>
      </c>
      <c r="AM10">
        <v>0.70608852959466351</v>
      </c>
      <c r="AN10">
        <v>0.76603272888102636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0.23396727111897364</v>
      </c>
      <c r="AZ10">
        <v>0</v>
      </c>
      <c r="BA10">
        <v>0</v>
      </c>
      <c r="BB10">
        <v>0</v>
      </c>
      <c r="BC10">
        <v>0.70608852959466351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1.3054272517321013</v>
      </c>
      <c r="BJ10">
        <v>1.3054272517321013</v>
      </c>
      <c r="BK10">
        <v>0.92174720866832205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0.30542725173210128</v>
      </c>
      <c r="BU10">
        <v>0</v>
      </c>
      <c r="BV10">
        <v>0</v>
      </c>
      <c r="BW10">
        <v>0</v>
      </c>
      <c r="BX10">
        <v>7.8252791331677951E-2</v>
      </c>
      <c r="BY10">
        <v>0</v>
      </c>
      <c r="BZ10">
        <v>0.92174720866832205</v>
      </c>
      <c r="CA10">
        <v>0</v>
      </c>
      <c r="CB10">
        <v>0</v>
      </c>
      <c r="CC10">
        <v>0</v>
      </c>
      <c r="CD10">
        <v>0</v>
      </c>
      <c r="CE10">
        <v>0</v>
      </c>
    </row>
    <row r="11" spans="1:83" hidden="1" x14ac:dyDescent="0.25">
      <c r="A11" t="s">
        <v>160</v>
      </c>
      <c r="B11" t="s">
        <v>217</v>
      </c>
      <c r="C11" t="s">
        <v>52</v>
      </c>
      <c r="D11" s="25">
        <v>45573</v>
      </c>
      <c r="E11" t="s">
        <v>172</v>
      </c>
      <c r="F11" t="s">
        <v>69</v>
      </c>
      <c r="G11">
        <v>3.5111676249447159</v>
      </c>
      <c r="H11">
        <v>7.6</v>
      </c>
      <c r="I11">
        <v>10</v>
      </c>
      <c r="K11">
        <v>7.6</v>
      </c>
      <c r="L11">
        <v>45573</v>
      </c>
      <c r="M11" t="s">
        <v>176</v>
      </c>
      <c r="N11">
        <v>6.8163992869875214</v>
      </c>
      <c r="O11">
        <v>2.1645221225003928</v>
      </c>
      <c r="P11">
        <v>2.1645221225003928</v>
      </c>
      <c r="Q11">
        <v>1.9413482963789992</v>
      </c>
      <c r="R11">
        <v>0</v>
      </c>
      <c r="S11">
        <v>0</v>
      </c>
      <c r="T11">
        <v>0.22317382612139358</v>
      </c>
      <c r="U11">
        <v>0</v>
      </c>
      <c r="V11">
        <v>0.69134829637899919</v>
      </c>
      <c r="W11">
        <v>0</v>
      </c>
      <c r="X11">
        <v>0.25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0.46199574012430472</v>
      </c>
      <c r="AM11">
        <v>0.46199574012430472</v>
      </c>
      <c r="AN11">
        <v>0.89689464302467392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0.10310535697532608</v>
      </c>
      <c r="AZ11">
        <v>0</v>
      </c>
      <c r="BA11">
        <v>0</v>
      </c>
      <c r="BB11">
        <v>0</v>
      </c>
      <c r="BC11">
        <v>0.46199574012430472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1.114958158995816</v>
      </c>
      <c r="BJ11">
        <v>1.114958158995816</v>
      </c>
      <c r="BK11">
        <v>0.51510591987290422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0.11495815899581596</v>
      </c>
      <c r="BU11">
        <v>0</v>
      </c>
      <c r="BV11">
        <v>0</v>
      </c>
      <c r="BW11">
        <v>0</v>
      </c>
      <c r="BX11">
        <v>0.48489408012709578</v>
      </c>
      <c r="BY11">
        <v>0</v>
      </c>
      <c r="BZ11">
        <v>0.51510591987290422</v>
      </c>
      <c r="CA11">
        <v>0</v>
      </c>
      <c r="CB11">
        <v>0</v>
      </c>
      <c r="CC11">
        <v>0</v>
      </c>
      <c r="CD11">
        <v>0</v>
      </c>
      <c r="CE11">
        <v>0</v>
      </c>
    </row>
    <row r="12" spans="1:83" hidden="1" x14ac:dyDescent="0.25">
      <c r="A12" t="s">
        <v>160</v>
      </c>
      <c r="B12" t="s">
        <v>170</v>
      </c>
      <c r="C12" t="s">
        <v>52</v>
      </c>
      <c r="D12" s="25">
        <v>45573</v>
      </c>
      <c r="E12" t="s">
        <v>172</v>
      </c>
      <c r="F12" t="s">
        <v>70</v>
      </c>
      <c r="G12">
        <v>11.626924453992125</v>
      </c>
      <c r="H12">
        <v>14.25</v>
      </c>
      <c r="I12">
        <v>10</v>
      </c>
      <c r="J12">
        <v>1</v>
      </c>
      <c r="K12">
        <v>14.25</v>
      </c>
      <c r="L12">
        <v>45573</v>
      </c>
      <c r="M12" t="s">
        <v>178</v>
      </c>
      <c r="N12">
        <v>10.443813387423935</v>
      </c>
      <c r="O12">
        <v>1.2256035597708934</v>
      </c>
      <c r="P12">
        <v>1.2256035597708934</v>
      </c>
      <c r="Q12">
        <v>0.89824385019015363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0.22560355977089341</v>
      </c>
      <c r="AA12">
        <v>0</v>
      </c>
      <c r="AB12">
        <v>0</v>
      </c>
      <c r="AC12">
        <v>0</v>
      </c>
      <c r="AD12">
        <v>0.10175614980984637</v>
      </c>
      <c r="AE12">
        <v>0</v>
      </c>
      <c r="AF12">
        <v>0.89824385019015363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0.81592452308716668</v>
      </c>
      <c r="AM12">
        <v>0.81592452308716668</v>
      </c>
      <c r="AN12">
        <v>0.73289918508238139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0.18407547691283332</v>
      </c>
      <c r="AZ12">
        <v>0</v>
      </c>
      <c r="BA12">
        <v>8.3025338004785287E-2</v>
      </c>
      <c r="BB12">
        <v>0</v>
      </c>
      <c r="BC12">
        <v>0.73289918508238139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1.3644441423244251</v>
      </c>
      <c r="BJ12">
        <v>1.3644441423244251</v>
      </c>
      <c r="BK12">
        <v>1.1132834361051347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0.11328343610513469</v>
      </c>
      <c r="BS12">
        <v>0</v>
      </c>
      <c r="BT12">
        <v>0.25116070621929043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1:83" hidden="1" x14ac:dyDescent="0.25">
      <c r="A13" t="s">
        <v>160</v>
      </c>
      <c r="B13" t="s">
        <v>217</v>
      </c>
      <c r="C13" t="s">
        <v>52</v>
      </c>
      <c r="D13" s="25">
        <v>45573</v>
      </c>
      <c r="E13" t="s">
        <v>172</v>
      </c>
      <c r="F13" t="s">
        <v>70</v>
      </c>
      <c r="G13">
        <v>12.417771069086861</v>
      </c>
      <c r="H13">
        <v>8.5499999999999989</v>
      </c>
      <c r="I13">
        <v>10</v>
      </c>
      <c r="K13">
        <v>8.5499999999999989</v>
      </c>
      <c r="L13">
        <v>45573</v>
      </c>
      <c r="M13" t="s">
        <v>178</v>
      </c>
      <c r="N13">
        <v>10.722593582887695</v>
      </c>
      <c r="O13">
        <v>0.68852936267158305</v>
      </c>
      <c r="P13">
        <v>0.68852936267158305</v>
      </c>
      <c r="Q13">
        <v>0.86348778079673361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0.17495841812515056</v>
      </c>
      <c r="AB13">
        <v>0.13651221920326639</v>
      </c>
      <c r="AC13">
        <v>0</v>
      </c>
      <c r="AD13">
        <v>0</v>
      </c>
      <c r="AE13">
        <v>0</v>
      </c>
      <c r="AF13">
        <v>0.68852936267158305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1.4523708852733173</v>
      </c>
      <c r="AM13">
        <v>1.4523708852733173</v>
      </c>
      <c r="AN13">
        <v>1.254104512618444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0.25410451261844402</v>
      </c>
      <c r="AV13">
        <v>0</v>
      </c>
      <c r="AW13">
        <v>0.19826637265487324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0.79738170936974029</v>
      </c>
      <c r="BJ13">
        <v>0.79738170936974029</v>
      </c>
      <c r="BK13">
        <v>1.1580939791380807</v>
      </c>
      <c r="BL13">
        <v>0.15809397913808065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0.31147063732841695</v>
      </c>
      <c r="BV13">
        <v>0</v>
      </c>
      <c r="BW13">
        <v>0</v>
      </c>
      <c r="BX13">
        <v>0</v>
      </c>
      <c r="BY13">
        <v>0</v>
      </c>
      <c r="BZ13">
        <v>0.79738170936974029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hidden="1" x14ac:dyDescent="0.25">
      <c r="A14" t="s">
        <v>160</v>
      </c>
      <c r="B14" t="s">
        <v>170</v>
      </c>
      <c r="C14" t="s">
        <v>52</v>
      </c>
      <c r="D14" s="25">
        <v>45574</v>
      </c>
      <c r="E14" t="s">
        <v>172</v>
      </c>
      <c r="F14" t="s">
        <v>68</v>
      </c>
      <c r="G14">
        <v>14.310060866451844</v>
      </c>
      <c r="H14">
        <v>16.149999999999999</v>
      </c>
      <c r="I14">
        <v>10</v>
      </c>
      <c r="J14">
        <v>1</v>
      </c>
      <c r="K14">
        <v>16.149999999999999</v>
      </c>
      <c r="L14">
        <v>45574</v>
      </c>
      <c r="M14" t="s">
        <v>180</v>
      </c>
      <c r="N14">
        <v>12.4558696205755</v>
      </c>
      <c r="O14">
        <v>1.1285766112890312</v>
      </c>
      <c r="P14">
        <v>1.1285766112890312</v>
      </c>
      <c r="Q14">
        <v>0.8704274382072501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0.1285766112890312</v>
      </c>
      <c r="AA14">
        <v>0</v>
      </c>
      <c r="AB14">
        <v>0</v>
      </c>
      <c r="AC14">
        <v>0</v>
      </c>
      <c r="AD14">
        <v>0.1295725617927499</v>
      </c>
      <c r="AE14">
        <v>0</v>
      </c>
      <c r="AF14">
        <v>0.8704274382072501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0.88607188027565598</v>
      </c>
      <c r="AM14">
        <v>0.88607188027565598</v>
      </c>
      <c r="AN14">
        <v>0.77126127681582046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0.11392811972434402</v>
      </c>
      <c r="AZ14">
        <v>0</v>
      </c>
      <c r="BA14">
        <v>0.11481060345983551</v>
      </c>
      <c r="BB14">
        <v>0</v>
      </c>
      <c r="BC14">
        <v>0.77126127681582046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1.2965774764792231</v>
      </c>
      <c r="BJ14">
        <v>1.2965774764792231</v>
      </c>
      <c r="BK14">
        <v>1.1488608425070104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0.14886084250701037</v>
      </c>
      <c r="BS14">
        <v>0</v>
      </c>
      <c r="BT14">
        <v>0.14771663397221269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1:83" hidden="1" x14ac:dyDescent="0.25">
      <c r="A15" t="s">
        <v>160</v>
      </c>
      <c r="B15" t="s">
        <v>217</v>
      </c>
      <c r="C15" t="s">
        <v>52</v>
      </c>
      <c r="D15" s="25">
        <v>45574</v>
      </c>
      <c r="E15" t="s">
        <v>172</v>
      </c>
      <c r="F15" t="s">
        <v>68</v>
      </c>
      <c r="G15">
        <v>14.129216521561023</v>
      </c>
      <c r="H15">
        <v>22.799999999999997</v>
      </c>
      <c r="I15">
        <v>10</v>
      </c>
      <c r="K15">
        <v>22.799999999999997</v>
      </c>
      <c r="L15">
        <v>45574</v>
      </c>
      <c r="M15" t="s">
        <v>180</v>
      </c>
      <c r="N15">
        <v>12.177941176470586</v>
      </c>
      <c r="O15">
        <v>1.6136775853924707</v>
      </c>
      <c r="P15">
        <v>1.6136775853924707</v>
      </c>
      <c r="Q15">
        <v>0.86189783827625455</v>
      </c>
      <c r="R15">
        <v>0</v>
      </c>
      <c r="S15">
        <v>0</v>
      </c>
      <c r="T15">
        <v>0.36367758539247075</v>
      </c>
      <c r="U15">
        <v>0</v>
      </c>
      <c r="V15">
        <v>0</v>
      </c>
      <c r="W15">
        <v>0</v>
      </c>
      <c r="X15">
        <v>0</v>
      </c>
      <c r="Y15">
        <v>0</v>
      </c>
      <c r="Z15">
        <v>0.25</v>
      </c>
      <c r="AA15">
        <v>0</v>
      </c>
      <c r="AB15">
        <v>0</v>
      </c>
      <c r="AC15">
        <v>0</v>
      </c>
      <c r="AD15">
        <v>0.13810216172374545</v>
      </c>
      <c r="AE15">
        <v>0</v>
      </c>
      <c r="AF15">
        <v>0.86189783827625455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0.61970247901583442</v>
      </c>
      <c r="AM15">
        <v>0.61970247901583442</v>
      </c>
      <c r="AN15">
        <v>0.53412022703818363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0.38029752098416558</v>
      </c>
      <c r="AZ15">
        <v>0</v>
      </c>
      <c r="BA15">
        <v>8.5582251977650792E-2</v>
      </c>
      <c r="BB15">
        <v>0</v>
      </c>
      <c r="BC15">
        <v>0.53412022703818363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1.8722376524574327</v>
      </c>
      <c r="BJ15">
        <v>1.8722376524574327</v>
      </c>
      <c r="BK15">
        <v>1.1602303145346573</v>
      </c>
      <c r="CB15">
        <v>0</v>
      </c>
      <c r="CC15">
        <v>0</v>
      </c>
      <c r="CD15">
        <v>0</v>
      </c>
    </row>
    <row r="16" spans="1:83" hidden="1" x14ac:dyDescent="0.25">
      <c r="A16" t="s">
        <v>160</v>
      </c>
      <c r="B16" t="s">
        <v>217</v>
      </c>
      <c r="C16" t="s">
        <v>52</v>
      </c>
      <c r="D16" s="25">
        <v>45574</v>
      </c>
      <c r="E16" t="s">
        <v>172</v>
      </c>
      <c r="F16" t="s">
        <v>69</v>
      </c>
      <c r="G16">
        <v>3.5111676249447159</v>
      </c>
      <c r="H16">
        <v>5.6999999999999993</v>
      </c>
      <c r="I16">
        <v>10</v>
      </c>
      <c r="K16">
        <v>5.6999999999999993</v>
      </c>
      <c r="L16">
        <v>45574</v>
      </c>
      <c r="M16" t="s">
        <v>181</v>
      </c>
      <c r="N16">
        <v>7.7290552584670227</v>
      </c>
      <c r="O16">
        <v>1.6233915918752946</v>
      </c>
      <c r="P16">
        <v>1.6233915918752946</v>
      </c>
      <c r="Q16">
        <v>2.2012777753920871</v>
      </c>
      <c r="R16">
        <v>0.57788618351679255</v>
      </c>
      <c r="S16">
        <v>0</v>
      </c>
      <c r="T16">
        <v>0</v>
      </c>
      <c r="U16">
        <v>0</v>
      </c>
      <c r="V16">
        <v>0.37339159187529458</v>
      </c>
      <c r="W16">
        <v>0</v>
      </c>
      <c r="X16">
        <v>0.25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0.61599432016573974</v>
      </c>
      <c r="AM16">
        <v>0.61599432016573974</v>
      </c>
      <c r="AN16">
        <v>1.3559746067486007</v>
      </c>
      <c r="AO16">
        <v>0.35597460674860071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0.61599432016573974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0.73747693726937269</v>
      </c>
      <c r="BJ16">
        <v>0.73747693726937269</v>
      </c>
      <c r="BK16">
        <v>0.45428160461115907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0.26252306273062731</v>
      </c>
      <c r="BW16">
        <v>0</v>
      </c>
      <c r="BX16">
        <v>0.28319533265821362</v>
      </c>
      <c r="BY16">
        <v>0</v>
      </c>
      <c r="BZ16">
        <v>0.45428160461115907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hidden="1" x14ac:dyDescent="0.25">
      <c r="A17" t="s">
        <v>160</v>
      </c>
      <c r="B17" t="s">
        <v>170</v>
      </c>
      <c r="C17" t="s">
        <v>52</v>
      </c>
      <c r="D17" s="25">
        <v>45574</v>
      </c>
      <c r="E17" t="s">
        <v>172</v>
      </c>
      <c r="F17" t="s">
        <v>69</v>
      </c>
      <c r="G17">
        <v>5.3662728249194425</v>
      </c>
      <c r="H17">
        <v>6.6499999999999995</v>
      </c>
      <c r="I17">
        <v>10</v>
      </c>
      <c r="J17">
        <v>1</v>
      </c>
      <c r="K17">
        <v>6.6499999999999995</v>
      </c>
      <c r="L17">
        <v>45574</v>
      </c>
      <c r="M17" t="s">
        <v>181</v>
      </c>
      <c r="N17">
        <v>5.8218487394957998</v>
      </c>
      <c r="O17">
        <v>1.2392213771016811</v>
      </c>
      <c r="P17">
        <v>1.2392213771016811</v>
      </c>
      <c r="Q17">
        <v>1.0848961522158904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8.4896152215890419E-2</v>
      </c>
      <c r="Y17">
        <v>0</v>
      </c>
      <c r="Z17">
        <v>0.1543252248857907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0.80695831953675834</v>
      </c>
      <c r="AM17">
        <v>0.80695831953675834</v>
      </c>
      <c r="AN17">
        <v>0.87546597586403008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0.12453402413596992</v>
      </c>
      <c r="AZ17">
        <v>0</v>
      </c>
      <c r="BA17">
        <v>0</v>
      </c>
      <c r="BB17">
        <v>0</v>
      </c>
      <c r="BC17">
        <v>0.80695831953675834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1.1422488452655886</v>
      </c>
      <c r="BJ17">
        <v>1.1422488452655886</v>
      </c>
      <c r="BK17">
        <v>0.92174720866832205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0.14224884526558856</v>
      </c>
      <c r="BU17">
        <v>0</v>
      </c>
      <c r="BV17">
        <v>0</v>
      </c>
      <c r="BW17">
        <v>0</v>
      </c>
      <c r="BX17">
        <v>7.8252791331677951E-2</v>
      </c>
      <c r="BY17">
        <v>0</v>
      </c>
      <c r="BZ17">
        <v>0.92174720866832205</v>
      </c>
      <c r="CA17">
        <v>0</v>
      </c>
      <c r="CB17">
        <v>0</v>
      </c>
      <c r="CC17">
        <v>0</v>
      </c>
      <c r="CD17">
        <v>0</v>
      </c>
      <c r="CE17">
        <v>0</v>
      </c>
    </row>
    <row r="18" spans="1:83" hidden="1" x14ac:dyDescent="0.25">
      <c r="A18" t="s">
        <v>160</v>
      </c>
      <c r="B18" t="s">
        <v>217</v>
      </c>
      <c r="C18" t="s">
        <v>52</v>
      </c>
      <c r="D18" s="25">
        <v>45574</v>
      </c>
      <c r="E18" t="s">
        <v>172</v>
      </c>
      <c r="F18" t="s">
        <v>70</v>
      </c>
      <c r="G18">
        <v>12.417771069086861</v>
      </c>
      <c r="H18">
        <v>11.4</v>
      </c>
      <c r="I18">
        <v>10</v>
      </c>
      <c r="K18">
        <v>11.4</v>
      </c>
      <c r="L18">
        <v>45574</v>
      </c>
      <c r="M18" t="s">
        <v>179</v>
      </c>
      <c r="N18">
        <v>10.56550802139037</v>
      </c>
      <c r="O18">
        <v>0.91803915022877747</v>
      </c>
      <c r="P18">
        <v>0.91803915022877747</v>
      </c>
      <c r="Q18">
        <v>0.85083771979759193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8.1960849771222533E-2</v>
      </c>
      <c r="AC18">
        <v>0</v>
      </c>
      <c r="AD18">
        <v>6.7201430431185538E-2</v>
      </c>
      <c r="AE18">
        <v>0</v>
      </c>
      <c r="AF18">
        <v>0.85083771979759193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1.089278163954988</v>
      </c>
      <c r="AM18">
        <v>1.089278163954988</v>
      </c>
      <c r="AN18">
        <v>0.92679894924476935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8.9278163954987999E-2</v>
      </c>
      <c r="AX18">
        <v>0</v>
      </c>
      <c r="AY18">
        <v>0</v>
      </c>
      <c r="AZ18">
        <v>0</v>
      </c>
      <c r="BA18">
        <v>7.3201050755230646E-2</v>
      </c>
      <c r="BB18">
        <v>0</v>
      </c>
      <c r="BC18">
        <v>0.92679894924476935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1.0789826648108316</v>
      </c>
      <c r="BJ18">
        <v>1.0789826648108316</v>
      </c>
      <c r="BK18">
        <v>1.1753122560644029</v>
      </c>
      <c r="BL18">
        <v>9.6329591253571323E-2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7.8982664810831604E-2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hidden="1" x14ac:dyDescent="0.25">
      <c r="A19" t="s">
        <v>160</v>
      </c>
      <c r="B19" t="s">
        <v>170</v>
      </c>
      <c r="C19" t="s">
        <v>52</v>
      </c>
      <c r="D19" s="25">
        <v>45574</v>
      </c>
      <c r="E19" t="s">
        <v>172</v>
      </c>
      <c r="F19" t="s">
        <v>70</v>
      </c>
      <c r="G19">
        <v>11.626924453992125</v>
      </c>
      <c r="H19">
        <v>16.149999999999999</v>
      </c>
      <c r="I19">
        <v>10</v>
      </c>
      <c r="J19">
        <v>1</v>
      </c>
      <c r="K19">
        <v>16.149999999999999</v>
      </c>
      <c r="L19">
        <v>45574</v>
      </c>
      <c r="M19" t="s">
        <v>179</v>
      </c>
      <c r="N19">
        <v>11.483222254419006</v>
      </c>
      <c r="O19">
        <v>1.3890173677403459</v>
      </c>
      <c r="P19">
        <v>1.3890173677403459</v>
      </c>
      <c r="Q19">
        <v>0.98764056650219501</v>
      </c>
      <c r="R19">
        <v>0</v>
      </c>
      <c r="S19">
        <v>0</v>
      </c>
      <c r="T19">
        <v>0.1390173677403459</v>
      </c>
      <c r="U19">
        <v>0</v>
      </c>
      <c r="V19">
        <v>0</v>
      </c>
      <c r="W19">
        <v>0</v>
      </c>
      <c r="X19">
        <v>0</v>
      </c>
      <c r="Y19">
        <v>0</v>
      </c>
      <c r="Z19">
        <v>0.25</v>
      </c>
      <c r="AA19">
        <v>0</v>
      </c>
      <c r="AB19">
        <v>0</v>
      </c>
      <c r="AC19">
        <v>0</v>
      </c>
      <c r="AD19">
        <v>1.2359433497804995E-2</v>
      </c>
      <c r="AE19">
        <v>0</v>
      </c>
      <c r="AF19">
        <v>0.98764056650219501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0.71993340272397066</v>
      </c>
      <c r="AM19">
        <v>0.71993340272397066</v>
      </c>
      <c r="AN19">
        <v>0.71103543371015521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0.28006659727602934</v>
      </c>
      <c r="AZ19">
        <v>0</v>
      </c>
      <c r="BA19">
        <v>8.8979690138154544E-3</v>
      </c>
      <c r="BB19">
        <v>0</v>
      </c>
      <c r="BC19">
        <v>0.71103543371015521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1.406399670944722</v>
      </c>
      <c r="BJ19">
        <v>1.406399670944722</v>
      </c>
      <c r="BK19">
        <v>1.0125141006931062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1.2514100693106212E-2</v>
      </c>
      <c r="BS19">
        <v>0</v>
      </c>
      <c r="BT19">
        <v>0.39388557025161575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hidden="1" x14ac:dyDescent="0.25">
      <c r="A20" t="s">
        <v>160</v>
      </c>
      <c r="B20" t="s">
        <v>170</v>
      </c>
      <c r="C20" t="s">
        <v>52</v>
      </c>
      <c r="D20" s="25">
        <v>45575</v>
      </c>
      <c r="E20" t="s">
        <v>172</v>
      </c>
      <c r="F20" t="s">
        <v>68</v>
      </c>
      <c r="G20">
        <v>14.310060866451844</v>
      </c>
      <c r="H20">
        <v>18.05</v>
      </c>
      <c r="I20">
        <v>10</v>
      </c>
      <c r="J20">
        <v>1</v>
      </c>
      <c r="K20">
        <v>18.05</v>
      </c>
      <c r="L20">
        <v>45575</v>
      </c>
      <c r="M20" t="s">
        <v>184</v>
      </c>
      <c r="N20">
        <v>10.823834988540863</v>
      </c>
      <c r="O20">
        <v>1.2613503302642115</v>
      </c>
      <c r="P20">
        <v>1.2613503302642115</v>
      </c>
      <c r="Q20">
        <v>0.75637938158012985</v>
      </c>
      <c r="R20">
        <v>0</v>
      </c>
      <c r="S20">
        <v>0</v>
      </c>
      <c r="T20">
        <v>1.1350330264211506E-2</v>
      </c>
      <c r="U20">
        <v>0</v>
      </c>
      <c r="V20">
        <v>0</v>
      </c>
      <c r="W20">
        <v>0</v>
      </c>
      <c r="X20">
        <v>0</v>
      </c>
      <c r="Y20">
        <v>0</v>
      </c>
      <c r="Z20">
        <v>0.25</v>
      </c>
      <c r="AA20">
        <v>0</v>
      </c>
      <c r="AB20">
        <v>0</v>
      </c>
      <c r="AC20">
        <v>0</v>
      </c>
      <c r="AD20">
        <v>0.24362061841987015</v>
      </c>
      <c r="AE20">
        <v>0</v>
      </c>
      <c r="AF20">
        <v>0.75637938158012985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0.79280115603611323</v>
      </c>
      <c r="AM20">
        <v>0.79280115603611323</v>
      </c>
      <c r="AN20">
        <v>0.59965844811860736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0.20719884396388677</v>
      </c>
      <c r="AZ20">
        <v>0</v>
      </c>
      <c r="BA20">
        <v>0.19314270791750587</v>
      </c>
      <c r="BB20">
        <v>0</v>
      </c>
      <c r="BC20">
        <v>0.59965844811860736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1.6676159622822633</v>
      </c>
      <c r="BJ20">
        <v>1.6676159622822633</v>
      </c>
      <c r="BK20">
        <v>1.3220878627216537</v>
      </c>
      <c r="CB20">
        <v>0</v>
      </c>
      <c r="CC20">
        <v>0</v>
      </c>
      <c r="CD20">
        <v>0</v>
      </c>
    </row>
    <row r="21" spans="1:83" hidden="1" x14ac:dyDescent="0.25">
      <c r="A21" t="s">
        <v>160</v>
      </c>
      <c r="B21" t="s">
        <v>217</v>
      </c>
      <c r="C21" t="s">
        <v>52</v>
      </c>
      <c r="D21" s="25">
        <v>45575</v>
      </c>
      <c r="E21" t="s">
        <v>172</v>
      </c>
      <c r="F21" t="s">
        <v>68</v>
      </c>
      <c r="G21">
        <v>14.12921652156102</v>
      </c>
      <c r="H21">
        <v>18.05</v>
      </c>
      <c r="I21">
        <v>10</v>
      </c>
      <c r="K21">
        <v>18.05</v>
      </c>
      <c r="L21">
        <v>45575</v>
      </c>
      <c r="M21" t="s">
        <v>184</v>
      </c>
      <c r="N21">
        <v>13.875980392156862</v>
      </c>
      <c r="O21">
        <v>1.2774947551023732</v>
      </c>
      <c r="P21">
        <v>1.2774947551023732</v>
      </c>
      <c r="Q21">
        <v>0.98207712869162123</v>
      </c>
      <c r="R21">
        <v>0</v>
      </c>
      <c r="S21">
        <v>0</v>
      </c>
      <c r="T21">
        <v>2.7494755102373203E-2</v>
      </c>
      <c r="U21">
        <v>0</v>
      </c>
      <c r="V21">
        <v>0</v>
      </c>
      <c r="W21">
        <v>0</v>
      </c>
      <c r="X21">
        <v>0</v>
      </c>
      <c r="Y21">
        <v>0</v>
      </c>
      <c r="Z21">
        <v>0.25</v>
      </c>
      <c r="AA21">
        <v>0</v>
      </c>
      <c r="AB21">
        <v>0</v>
      </c>
      <c r="AC21">
        <v>0</v>
      </c>
      <c r="AD21">
        <v>1.7922871308378774E-2</v>
      </c>
      <c r="AE21">
        <v>0</v>
      </c>
      <c r="AF21">
        <v>0.98207712869162123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0.78278207875684314</v>
      </c>
      <c r="AM21">
        <v>0.78278207875684314</v>
      </c>
      <c r="AN21">
        <v>0.76875237629677906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0.21721792124315686</v>
      </c>
      <c r="AZ21">
        <v>0</v>
      </c>
      <c r="BA21">
        <v>1.4029702460064075E-2</v>
      </c>
      <c r="BB21">
        <v>0</v>
      </c>
      <c r="BC21">
        <v>0.76875237629677906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1.3008089871763169</v>
      </c>
      <c r="BJ21">
        <v>1.3008089871763169</v>
      </c>
      <c r="BK21">
        <v>1.0182499630474611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1.8249963047461071E-2</v>
      </c>
      <c r="BS21">
        <v>0</v>
      </c>
      <c r="BT21">
        <v>0.28255902412885581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hidden="1" x14ac:dyDescent="0.25">
      <c r="A22" t="s">
        <v>160</v>
      </c>
      <c r="B22" t="s">
        <v>170</v>
      </c>
      <c r="C22" t="s">
        <v>52</v>
      </c>
      <c r="D22" s="25">
        <v>45575</v>
      </c>
      <c r="E22" t="s">
        <v>172</v>
      </c>
      <c r="F22" t="s">
        <v>69</v>
      </c>
      <c r="G22">
        <v>5.3662728249194425</v>
      </c>
      <c r="H22">
        <v>5.6999999999999993</v>
      </c>
      <c r="I22">
        <v>10</v>
      </c>
      <c r="J22">
        <v>1</v>
      </c>
      <c r="K22">
        <v>5.6999999999999993</v>
      </c>
      <c r="L22">
        <v>45575</v>
      </c>
      <c r="M22" t="s">
        <v>183</v>
      </c>
      <c r="N22">
        <v>5.7669467787114854</v>
      </c>
      <c r="O22">
        <v>1.0621897518014409</v>
      </c>
      <c r="P22">
        <v>1.0621897518014409</v>
      </c>
      <c r="Q22">
        <v>1.0746652223739777</v>
      </c>
      <c r="R22">
        <v>1.2475470572536729E-2</v>
      </c>
      <c r="S22">
        <v>0</v>
      </c>
      <c r="T22">
        <v>0</v>
      </c>
      <c r="U22">
        <v>0</v>
      </c>
      <c r="V22">
        <v>0</v>
      </c>
      <c r="W22">
        <v>0</v>
      </c>
      <c r="X22">
        <v>6.2189751801440929E-2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0.94145137279288471</v>
      </c>
      <c r="AM22">
        <v>0.94145137279288471</v>
      </c>
      <c r="AN22">
        <v>1.0117450488967519</v>
      </c>
      <c r="AO22">
        <v>1.1745048896751875E-2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0.94145137279288471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0.98839129590052432</v>
      </c>
      <c r="BJ22">
        <v>0.98839129590052432</v>
      </c>
      <c r="BK22">
        <v>0.93052234238208698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1.1608704099475675E-2</v>
      </c>
      <c r="BW22">
        <v>0</v>
      </c>
      <c r="BX22">
        <v>5.7868953518437349E-2</v>
      </c>
      <c r="BY22">
        <v>0</v>
      </c>
      <c r="BZ22">
        <v>0.93052234238208698</v>
      </c>
      <c r="CA22">
        <v>0</v>
      </c>
      <c r="CB22">
        <v>0</v>
      </c>
      <c r="CC22">
        <v>0</v>
      </c>
      <c r="CD22">
        <v>0</v>
      </c>
      <c r="CE22">
        <v>0</v>
      </c>
    </row>
    <row r="23" spans="1:83" hidden="1" x14ac:dyDescent="0.25">
      <c r="A23" t="s">
        <v>160</v>
      </c>
      <c r="B23" t="s">
        <v>217</v>
      </c>
      <c r="C23" t="s">
        <v>52</v>
      </c>
      <c r="D23" s="25">
        <v>45575</v>
      </c>
      <c r="E23" t="s">
        <v>172</v>
      </c>
      <c r="F23" t="s">
        <v>69</v>
      </c>
      <c r="G23">
        <v>3.5111676249447159</v>
      </c>
      <c r="H23">
        <v>6.6499999999999995</v>
      </c>
      <c r="I23">
        <v>10</v>
      </c>
      <c r="K23">
        <v>6.6499999999999995</v>
      </c>
      <c r="L23">
        <v>45575</v>
      </c>
      <c r="M23" t="s">
        <v>183</v>
      </c>
      <c r="N23">
        <v>5.8181818181818183</v>
      </c>
      <c r="O23">
        <v>1.8939568571878436</v>
      </c>
      <c r="P23">
        <v>1.8939568571878436</v>
      </c>
      <c r="Q23">
        <v>1.6570504287084349</v>
      </c>
      <c r="R23">
        <v>0</v>
      </c>
      <c r="S23">
        <v>0</v>
      </c>
      <c r="T23">
        <v>0.23690642847940868</v>
      </c>
      <c r="U23">
        <v>0</v>
      </c>
      <c r="V23">
        <v>0.40705042870843489</v>
      </c>
      <c r="W23">
        <v>0</v>
      </c>
      <c r="X23">
        <v>0.25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0.52799513157063405</v>
      </c>
      <c r="AM23">
        <v>0.52799513157063405</v>
      </c>
      <c r="AN23">
        <v>0.87491455912508553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0.12508544087491447</v>
      </c>
      <c r="AZ23">
        <v>0</v>
      </c>
      <c r="BA23">
        <v>0</v>
      </c>
      <c r="BB23">
        <v>0</v>
      </c>
      <c r="BC23">
        <v>0.52799513157063405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1.1429687499999999</v>
      </c>
      <c r="BJ23">
        <v>1.1429687499999999</v>
      </c>
      <c r="BK23">
        <v>0.60348193553737306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0.14296874999999987</v>
      </c>
      <c r="BU23">
        <v>0</v>
      </c>
      <c r="BV23">
        <v>0</v>
      </c>
      <c r="BW23">
        <v>0</v>
      </c>
      <c r="BX23">
        <v>0.39651806446262694</v>
      </c>
      <c r="BY23">
        <v>0</v>
      </c>
      <c r="BZ23">
        <v>0.60348193553737306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hidden="1" x14ac:dyDescent="0.25">
      <c r="A24" t="s">
        <v>160</v>
      </c>
      <c r="B24" t="s">
        <v>170</v>
      </c>
      <c r="C24" t="s">
        <v>52</v>
      </c>
      <c r="D24" s="25">
        <v>45575</v>
      </c>
      <c r="E24" t="s">
        <v>172</v>
      </c>
      <c r="F24" t="s">
        <v>70</v>
      </c>
      <c r="G24">
        <v>11.626924453992126</v>
      </c>
      <c r="H24">
        <v>14.25</v>
      </c>
      <c r="I24">
        <v>10</v>
      </c>
      <c r="J24">
        <v>1</v>
      </c>
      <c r="K24">
        <v>14.25</v>
      </c>
      <c r="L24">
        <v>45575</v>
      </c>
      <c r="M24" t="s">
        <v>182</v>
      </c>
      <c r="N24">
        <v>10.094388100067611</v>
      </c>
      <c r="O24">
        <v>1.2256035597708932</v>
      </c>
      <c r="P24">
        <v>1.2256035597708932</v>
      </c>
      <c r="Q24">
        <v>0.86819073608082864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0.22560355977089319</v>
      </c>
      <c r="AA24">
        <v>0</v>
      </c>
      <c r="AB24">
        <v>0</v>
      </c>
      <c r="AC24">
        <v>0</v>
      </c>
      <c r="AD24">
        <v>0.13180926391917136</v>
      </c>
      <c r="AE24">
        <v>0</v>
      </c>
      <c r="AF24">
        <v>0.86819073608082864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0.81592452308716679</v>
      </c>
      <c r="AM24">
        <v>0.81592452308716679</v>
      </c>
      <c r="AN24">
        <v>0.70837811228544645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0.18407547691283321</v>
      </c>
      <c r="AZ24">
        <v>0</v>
      </c>
      <c r="BA24">
        <v>0.10754641080172034</v>
      </c>
      <c r="BB24">
        <v>0</v>
      </c>
      <c r="BC24">
        <v>0.70837811228544645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1.4116754635087345</v>
      </c>
      <c r="BJ24">
        <v>1.4116754635087345</v>
      </c>
      <c r="BK24">
        <v>1.1518206293172193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0.15182062931721929</v>
      </c>
      <c r="BS24">
        <v>0</v>
      </c>
      <c r="BT24">
        <v>0.25985483419151523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3" hidden="1" x14ac:dyDescent="0.25">
      <c r="A25" t="s">
        <v>160</v>
      </c>
      <c r="B25" t="s">
        <v>217</v>
      </c>
      <c r="C25" t="s">
        <v>52</v>
      </c>
      <c r="D25" s="25">
        <v>45575</v>
      </c>
      <c r="E25" t="s">
        <v>172</v>
      </c>
      <c r="F25" t="s">
        <v>70</v>
      </c>
      <c r="G25">
        <v>12.417771069086861</v>
      </c>
      <c r="H25">
        <v>14.25</v>
      </c>
      <c r="I25">
        <v>10</v>
      </c>
      <c r="K25">
        <v>14.25</v>
      </c>
      <c r="L25">
        <v>45575</v>
      </c>
      <c r="M25" t="s">
        <v>182</v>
      </c>
      <c r="N25">
        <v>10.351604278074864</v>
      </c>
      <c r="O25">
        <v>1.147548937785972</v>
      </c>
      <c r="P25">
        <v>1.147548937785972</v>
      </c>
      <c r="Q25">
        <v>0.83361210482003745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0.147548937785972</v>
      </c>
      <c r="AA25">
        <v>0</v>
      </c>
      <c r="AB25">
        <v>0</v>
      </c>
      <c r="AC25">
        <v>0</v>
      </c>
      <c r="AD25">
        <v>0.16638789517996255</v>
      </c>
      <c r="AE25">
        <v>0</v>
      </c>
      <c r="AF25">
        <v>0.83361210482003745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0.87142253116399027</v>
      </c>
      <c r="AM25">
        <v>0.87142253116399027</v>
      </c>
      <c r="AN25">
        <v>0.72642837039121855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0.12857746883600973</v>
      </c>
      <c r="AZ25">
        <v>0</v>
      </c>
      <c r="BA25">
        <v>0.14499416077277172</v>
      </c>
      <c r="BB25">
        <v>0</v>
      </c>
      <c r="BC25">
        <v>0.72642837039121855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1.3765982177450602</v>
      </c>
      <c r="BJ25">
        <v>1.3765982177450602</v>
      </c>
      <c r="BK25">
        <v>1.1995987033032383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0.19959870330323826</v>
      </c>
      <c r="BS25">
        <v>0</v>
      </c>
      <c r="BT25">
        <v>0.17699951444182194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hidden="1" x14ac:dyDescent="0.25">
      <c r="A26" t="s">
        <v>160</v>
      </c>
      <c r="B26" t="s">
        <v>170</v>
      </c>
      <c r="C26" t="s">
        <v>52</v>
      </c>
      <c r="D26" s="25">
        <v>45576</v>
      </c>
      <c r="E26" t="s">
        <v>172</v>
      </c>
      <c r="F26" t="s">
        <v>68</v>
      </c>
      <c r="G26">
        <v>14.310060866451844</v>
      </c>
      <c r="H26">
        <v>19</v>
      </c>
      <c r="I26">
        <v>10</v>
      </c>
      <c r="J26">
        <v>1</v>
      </c>
      <c r="K26">
        <v>19</v>
      </c>
      <c r="L26">
        <v>45576</v>
      </c>
      <c r="M26" t="s">
        <v>186</v>
      </c>
      <c r="N26">
        <v>8.0003055767761602</v>
      </c>
      <c r="O26">
        <v>1.3277371897518015</v>
      </c>
      <c r="P26">
        <v>1.3277371897518015</v>
      </c>
      <c r="Q26">
        <v>0.55906859177181289</v>
      </c>
      <c r="R26">
        <v>0</v>
      </c>
      <c r="S26">
        <v>0</v>
      </c>
      <c r="T26">
        <v>7.773718975180155E-2</v>
      </c>
      <c r="U26">
        <v>0</v>
      </c>
      <c r="V26">
        <v>0</v>
      </c>
      <c r="W26">
        <v>0</v>
      </c>
      <c r="X26">
        <v>0</v>
      </c>
      <c r="Y26">
        <v>0</v>
      </c>
      <c r="Z26">
        <v>0.25</v>
      </c>
      <c r="AA26">
        <v>0</v>
      </c>
      <c r="AB26">
        <v>0</v>
      </c>
      <c r="AC26">
        <v>0</v>
      </c>
      <c r="AD26">
        <v>0.44093140822818711</v>
      </c>
      <c r="AE26">
        <v>0</v>
      </c>
      <c r="AF26">
        <v>0.55906859177181289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0.75316109823430755</v>
      </c>
      <c r="AM26">
        <v>0.75316109823430755</v>
      </c>
      <c r="AN26">
        <v>0.42106871456716632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0.24683890176569245</v>
      </c>
      <c r="AZ26">
        <v>0</v>
      </c>
      <c r="BA26">
        <v>0.33209238366714122</v>
      </c>
      <c r="BB26">
        <v>0</v>
      </c>
      <c r="BC26">
        <v>0.42106871456716632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2.3749092853596134</v>
      </c>
      <c r="BJ26">
        <v>2.3749092853596134</v>
      </c>
      <c r="BK26">
        <v>1.788689285568301</v>
      </c>
      <c r="CB26">
        <v>0</v>
      </c>
      <c r="CC26">
        <v>0</v>
      </c>
      <c r="CD26">
        <v>0</v>
      </c>
    </row>
    <row r="27" spans="1:83" hidden="1" x14ac:dyDescent="0.25">
      <c r="A27" t="s">
        <v>160</v>
      </c>
      <c r="B27" t="s">
        <v>217</v>
      </c>
      <c r="C27" t="s">
        <v>52</v>
      </c>
      <c r="D27" s="25">
        <v>45576</v>
      </c>
      <c r="E27" t="s">
        <v>172</v>
      </c>
      <c r="F27" t="s">
        <v>68</v>
      </c>
      <c r="G27">
        <v>14.129216521561023</v>
      </c>
      <c r="H27">
        <v>24.7</v>
      </c>
      <c r="I27">
        <v>10</v>
      </c>
      <c r="K27">
        <v>24.7</v>
      </c>
      <c r="L27">
        <v>45576</v>
      </c>
      <c r="M27" t="s">
        <v>186</v>
      </c>
      <c r="N27">
        <v>12.009068627450976</v>
      </c>
      <c r="O27">
        <v>1.7481507175085103</v>
      </c>
      <c r="P27">
        <v>1.7481507175085103</v>
      </c>
      <c r="Q27">
        <v>0.84994582743673541</v>
      </c>
      <c r="R27">
        <v>0</v>
      </c>
      <c r="S27">
        <v>0</v>
      </c>
      <c r="T27">
        <v>0.49815071750851025</v>
      </c>
      <c r="U27">
        <v>0</v>
      </c>
      <c r="V27">
        <v>0</v>
      </c>
      <c r="W27">
        <v>0</v>
      </c>
      <c r="X27">
        <v>0</v>
      </c>
      <c r="Y27">
        <v>0</v>
      </c>
      <c r="Z27">
        <v>0.25</v>
      </c>
      <c r="AA27">
        <v>0</v>
      </c>
      <c r="AB27">
        <v>0</v>
      </c>
      <c r="AC27">
        <v>0</v>
      </c>
      <c r="AD27">
        <v>0.15005417256326459</v>
      </c>
      <c r="AE27">
        <v>0</v>
      </c>
      <c r="AF27">
        <v>0.84994582743673541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0.57203305755307787</v>
      </c>
      <c r="AM27">
        <v>0.57203305755307787</v>
      </c>
      <c r="AN27">
        <v>0.48619711042311642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0.42796694244692213</v>
      </c>
      <c r="AZ27">
        <v>0</v>
      </c>
      <c r="BA27">
        <v>8.5835947129961454E-2</v>
      </c>
      <c r="BB27">
        <v>0</v>
      </c>
      <c r="BC27">
        <v>0.48619711042311642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2.0567789864685602</v>
      </c>
      <c r="BJ27">
        <v>2.0567789864685602</v>
      </c>
      <c r="BK27">
        <v>1.1765455723405309</v>
      </c>
      <c r="CB27">
        <v>0</v>
      </c>
      <c r="CC27">
        <v>0</v>
      </c>
      <c r="CD27">
        <v>0</v>
      </c>
    </row>
    <row r="28" spans="1:83" hidden="1" x14ac:dyDescent="0.25">
      <c r="A28" t="s">
        <v>160</v>
      </c>
      <c r="B28" t="s">
        <v>170</v>
      </c>
      <c r="C28" t="s">
        <v>52</v>
      </c>
      <c r="D28" s="25">
        <v>45576</v>
      </c>
      <c r="E28" t="s">
        <v>172</v>
      </c>
      <c r="F28" t="s">
        <v>69</v>
      </c>
      <c r="G28">
        <v>5.3662728249194425</v>
      </c>
      <c r="H28">
        <v>6.6499999999999995</v>
      </c>
      <c r="I28">
        <v>10</v>
      </c>
      <c r="J28">
        <v>1</v>
      </c>
      <c r="K28">
        <v>6.6499999999999995</v>
      </c>
      <c r="L28">
        <v>45576</v>
      </c>
      <c r="M28" t="s">
        <v>185</v>
      </c>
      <c r="N28">
        <v>5.8393599864188106</v>
      </c>
      <c r="O28">
        <v>1.2392213771016811</v>
      </c>
      <c r="P28">
        <v>1.2392213771016811</v>
      </c>
      <c r="Q28">
        <v>1.0881593569567478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8.8159356956747814E-2</v>
      </c>
      <c r="Y28">
        <v>0</v>
      </c>
      <c r="Z28">
        <v>0.15106202014493331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0.80695831953675834</v>
      </c>
      <c r="AM28">
        <v>0.80695831953675834</v>
      </c>
      <c r="AN28">
        <v>0.8780992460780167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0.1219007539219833</v>
      </c>
      <c r="AZ28">
        <v>0</v>
      </c>
      <c r="BA28">
        <v>0</v>
      </c>
      <c r="BB28">
        <v>0</v>
      </c>
      <c r="BC28">
        <v>0.80695831953675834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1.1388234353536306</v>
      </c>
      <c r="BJ28">
        <v>1.1388234353536306</v>
      </c>
      <c r="BK28">
        <v>0.91898304564204392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0.13882343535363062</v>
      </c>
      <c r="BU28">
        <v>0</v>
      </c>
      <c r="BV28">
        <v>0</v>
      </c>
      <c r="BW28">
        <v>0</v>
      </c>
      <c r="BX28">
        <v>8.1016954357956084E-2</v>
      </c>
      <c r="BY28">
        <v>0</v>
      </c>
      <c r="BZ28">
        <v>0.91898304564204392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hidden="1" x14ac:dyDescent="0.25">
      <c r="A29" t="s">
        <v>160</v>
      </c>
      <c r="B29" t="s">
        <v>217</v>
      </c>
      <c r="C29" t="s">
        <v>52</v>
      </c>
      <c r="D29" s="25">
        <v>45576</v>
      </c>
      <c r="E29" t="s">
        <v>172</v>
      </c>
      <c r="F29" t="s">
        <v>69</v>
      </c>
      <c r="G29">
        <v>3.5111676249447159</v>
      </c>
      <c r="H29">
        <v>7.6</v>
      </c>
      <c r="I29">
        <v>10</v>
      </c>
      <c r="K29">
        <v>7.6</v>
      </c>
      <c r="L29">
        <v>45576</v>
      </c>
      <c r="M29" t="s">
        <v>185</v>
      </c>
      <c r="N29">
        <v>7.757575757575756</v>
      </c>
      <c r="O29">
        <v>2.1645221225003928</v>
      </c>
      <c r="P29">
        <v>2.1645221225003928</v>
      </c>
      <c r="Q29">
        <v>2.2094005716112459</v>
      </c>
      <c r="R29">
        <v>4.4878449110853147E-2</v>
      </c>
      <c r="S29">
        <v>0</v>
      </c>
      <c r="T29">
        <v>0</v>
      </c>
      <c r="U29">
        <v>0</v>
      </c>
      <c r="V29">
        <v>0.91452212250039278</v>
      </c>
      <c r="W29">
        <v>0</v>
      </c>
      <c r="X29">
        <v>0.25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0.46199574012430472</v>
      </c>
      <c r="AM29">
        <v>0.46199574012430472</v>
      </c>
      <c r="AN29">
        <v>1.0207336523125996</v>
      </c>
      <c r="AO29">
        <v>2.0733652312599604E-2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0.46199574012430472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0.97968750000000016</v>
      </c>
      <c r="BJ29">
        <v>0.97968750000000016</v>
      </c>
      <c r="BK29">
        <v>0.45261145165302985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2.0312499999999845E-2</v>
      </c>
      <c r="BW29">
        <v>0</v>
      </c>
      <c r="BX29">
        <v>0.52707604834697031</v>
      </c>
      <c r="BY29">
        <v>0</v>
      </c>
      <c r="BZ29">
        <v>0.45261145165302985</v>
      </c>
      <c r="CA29">
        <v>0</v>
      </c>
      <c r="CB29">
        <v>0</v>
      </c>
      <c r="CC29">
        <v>0</v>
      </c>
      <c r="CD29">
        <v>0</v>
      </c>
      <c r="CE29">
        <v>0</v>
      </c>
    </row>
    <row r="30" spans="1:83" hidden="1" x14ac:dyDescent="0.25">
      <c r="A30" t="s">
        <v>160</v>
      </c>
      <c r="B30" t="s">
        <v>170</v>
      </c>
      <c r="C30" t="s">
        <v>52</v>
      </c>
      <c r="D30" s="25">
        <v>45576</v>
      </c>
      <c r="E30" t="s">
        <v>172</v>
      </c>
      <c r="F30" t="s">
        <v>70</v>
      </c>
      <c r="G30">
        <v>11.626924453992125</v>
      </c>
      <c r="H30">
        <v>12.35</v>
      </c>
      <c r="I30">
        <v>10</v>
      </c>
      <c r="J30">
        <v>1</v>
      </c>
      <c r="K30">
        <v>12.35</v>
      </c>
      <c r="L30">
        <v>45576</v>
      </c>
      <c r="M30" t="s">
        <v>187</v>
      </c>
      <c r="N30">
        <v>9.6140922408670875</v>
      </c>
      <c r="O30">
        <v>1.0621897518014409</v>
      </c>
      <c r="P30">
        <v>1.0621897518014409</v>
      </c>
      <c r="Q30">
        <v>0.82688180171034587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6.2189751801440929E-2</v>
      </c>
      <c r="AA30">
        <v>0</v>
      </c>
      <c r="AB30">
        <v>0</v>
      </c>
      <c r="AC30">
        <v>0</v>
      </c>
      <c r="AD30">
        <v>0.17311819828965413</v>
      </c>
      <c r="AE30">
        <v>0</v>
      </c>
      <c r="AF30">
        <v>0.82688180171034587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0.9414513727928846</v>
      </c>
      <c r="AM30">
        <v>0.9414513727928846</v>
      </c>
      <c r="AN30">
        <v>0.77846900735765889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5.85486272071154E-2</v>
      </c>
      <c r="AZ30">
        <v>0</v>
      </c>
      <c r="BA30">
        <v>0.16298236543522571</v>
      </c>
      <c r="BB30">
        <v>0</v>
      </c>
      <c r="BC30">
        <v>0.77846900735765889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1.2845726554924506</v>
      </c>
      <c r="BJ30">
        <v>1.2845726554924506</v>
      </c>
      <c r="BK30">
        <v>1.2093626899655689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0.20936268996556895</v>
      </c>
      <c r="BS30">
        <v>0</v>
      </c>
      <c r="BT30">
        <v>7.5209965526881639E-2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</row>
    <row r="31" spans="1:83" hidden="1" x14ac:dyDescent="0.25">
      <c r="A31" t="s">
        <v>160</v>
      </c>
      <c r="B31" t="s">
        <v>217</v>
      </c>
      <c r="C31" t="s">
        <v>52</v>
      </c>
      <c r="D31" s="25">
        <v>45576</v>
      </c>
      <c r="E31" t="s">
        <v>172</v>
      </c>
      <c r="F31" t="s">
        <v>70</v>
      </c>
      <c r="G31">
        <v>12.417771069086861</v>
      </c>
      <c r="H31">
        <v>9.5</v>
      </c>
      <c r="I31">
        <v>10</v>
      </c>
      <c r="K31">
        <v>9.5</v>
      </c>
      <c r="L31">
        <v>45576</v>
      </c>
      <c r="M31" t="s">
        <v>187</v>
      </c>
      <c r="N31">
        <v>10.540775401069514</v>
      </c>
      <c r="O31">
        <v>0.76503262519064796</v>
      </c>
      <c r="P31">
        <v>0.76503262519064796</v>
      </c>
      <c r="Q31">
        <v>0.84884600806581212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8.3813382875164155E-2</v>
      </c>
      <c r="AB31">
        <v>0.15115399193418788</v>
      </c>
      <c r="AC31">
        <v>0</v>
      </c>
      <c r="AD31">
        <v>0</v>
      </c>
      <c r="AE31">
        <v>0</v>
      </c>
      <c r="AF31">
        <v>0.76503262519064796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1.3071337967459853</v>
      </c>
      <c r="AM31">
        <v>1.3071337967459853</v>
      </c>
      <c r="AN31">
        <v>1.1095553053757383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0.10955530537573832</v>
      </c>
      <c r="AV31">
        <v>0</v>
      </c>
      <c r="AW31">
        <v>0.19757849137024697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0.90126196968736172</v>
      </c>
      <c r="BJ31">
        <v>0.90126196968736172</v>
      </c>
      <c r="BK31">
        <v>1.1780699803002064</v>
      </c>
      <c r="BL31">
        <v>0.17806998030020638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0.23496737480935204</v>
      </c>
      <c r="BV31">
        <v>0</v>
      </c>
      <c r="BW31">
        <v>0</v>
      </c>
      <c r="BX31">
        <v>0</v>
      </c>
      <c r="BY31">
        <v>0</v>
      </c>
      <c r="BZ31">
        <v>0.90126196968736172</v>
      </c>
      <c r="CA31">
        <v>0</v>
      </c>
      <c r="CB31">
        <v>0</v>
      </c>
      <c r="CC31">
        <v>0</v>
      </c>
      <c r="CD31">
        <v>0</v>
      </c>
      <c r="CE31">
        <v>0</v>
      </c>
    </row>
    <row r="32" spans="1:83" hidden="1" x14ac:dyDescent="0.25">
      <c r="A32" t="s">
        <v>160</v>
      </c>
      <c r="B32" t="s">
        <v>217</v>
      </c>
      <c r="C32" t="s">
        <v>52</v>
      </c>
      <c r="D32" s="25">
        <v>45577</v>
      </c>
      <c r="E32" t="s">
        <v>172</v>
      </c>
      <c r="F32" t="s">
        <v>68</v>
      </c>
      <c r="G32">
        <v>14.12921652156102</v>
      </c>
      <c r="H32">
        <v>16.149999999999999</v>
      </c>
      <c r="I32">
        <v>10</v>
      </c>
      <c r="K32">
        <v>16.149999999999999</v>
      </c>
      <c r="L32">
        <v>45577</v>
      </c>
      <c r="M32" t="s">
        <v>189</v>
      </c>
      <c r="N32">
        <v>13.875980392156862</v>
      </c>
      <c r="O32">
        <v>1.1430216229863337</v>
      </c>
      <c r="P32">
        <v>1.1430216229863337</v>
      </c>
      <c r="Q32">
        <v>0.98207712869162123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0.1430216229863337</v>
      </c>
      <c r="AA32">
        <v>0</v>
      </c>
      <c r="AB32">
        <v>0</v>
      </c>
      <c r="AC32">
        <v>0</v>
      </c>
      <c r="AD32">
        <v>1.7922871308378774E-2</v>
      </c>
      <c r="AE32">
        <v>0</v>
      </c>
      <c r="AF32">
        <v>0.98207712869162123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0.87487408802235422</v>
      </c>
      <c r="AM32">
        <v>0.87487408802235422</v>
      </c>
      <c r="AN32">
        <v>0.85919383233169433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0.12512591197764578</v>
      </c>
      <c r="AZ32">
        <v>0</v>
      </c>
      <c r="BA32">
        <v>1.5680255690659894E-2</v>
      </c>
      <c r="BB32">
        <v>0</v>
      </c>
      <c r="BC32">
        <v>0.85919383233169433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1.1638817253682834</v>
      </c>
      <c r="BJ32">
        <v>1.1638817253682834</v>
      </c>
      <c r="BK32">
        <v>1.0182499630474611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1.8249963047461071E-2</v>
      </c>
      <c r="BS32">
        <v>0</v>
      </c>
      <c r="BT32">
        <v>0.14563176232082231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hidden="1" x14ac:dyDescent="0.25">
      <c r="A33" t="s">
        <v>160</v>
      </c>
      <c r="B33" t="s">
        <v>170</v>
      </c>
      <c r="C33" t="s">
        <v>52</v>
      </c>
      <c r="D33" s="25">
        <v>45577</v>
      </c>
      <c r="E33" t="s">
        <v>172</v>
      </c>
      <c r="F33" t="s">
        <v>68</v>
      </c>
      <c r="G33">
        <v>14.310060866451844</v>
      </c>
      <c r="H33">
        <v>19.95</v>
      </c>
      <c r="I33">
        <v>10</v>
      </c>
      <c r="J33">
        <v>1</v>
      </c>
      <c r="K33">
        <v>19.95</v>
      </c>
      <c r="L33">
        <v>45577</v>
      </c>
      <c r="M33" t="s">
        <v>189</v>
      </c>
      <c r="N33">
        <v>12.799132141378117</v>
      </c>
      <c r="O33">
        <v>1.3941240492393916</v>
      </c>
      <c r="P33">
        <v>1.3941240492393916</v>
      </c>
      <c r="Q33">
        <v>0.89441493371870195</v>
      </c>
      <c r="R33">
        <v>0</v>
      </c>
      <c r="S33">
        <v>0</v>
      </c>
      <c r="T33">
        <v>0.14412404923939159</v>
      </c>
      <c r="U33">
        <v>0</v>
      </c>
      <c r="V33">
        <v>0</v>
      </c>
      <c r="W33">
        <v>0</v>
      </c>
      <c r="X33">
        <v>0</v>
      </c>
      <c r="Y33">
        <v>0</v>
      </c>
      <c r="Z33">
        <v>0.25</v>
      </c>
      <c r="AA33">
        <v>0</v>
      </c>
      <c r="AB33">
        <v>0</v>
      </c>
      <c r="AC33">
        <v>0</v>
      </c>
      <c r="AD33">
        <v>0.10558506628129805</v>
      </c>
      <c r="AE33">
        <v>0</v>
      </c>
      <c r="AF33">
        <v>0.89441493371870195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0.71729628403267387</v>
      </c>
      <c r="AM33">
        <v>0.71729628403267387</v>
      </c>
      <c r="AN33">
        <v>0.6415605083397552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0.28270371596732613</v>
      </c>
      <c r="AZ33">
        <v>0</v>
      </c>
      <c r="BA33">
        <v>7.5735775692918672E-2</v>
      </c>
      <c r="BB33">
        <v>0</v>
      </c>
      <c r="BC33">
        <v>0.6415605083397552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1.5586994320891456</v>
      </c>
      <c r="BJ33">
        <v>1.5586994320891456</v>
      </c>
      <c r="BK33">
        <v>1.1180493105613831</v>
      </c>
      <c r="CB33">
        <v>0</v>
      </c>
      <c r="CC33">
        <v>0</v>
      </c>
      <c r="CD33">
        <v>0</v>
      </c>
    </row>
    <row r="34" spans="1:83" hidden="1" x14ac:dyDescent="0.25">
      <c r="A34" t="s">
        <v>160</v>
      </c>
      <c r="B34" t="s">
        <v>217</v>
      </c>
      <c r="C34" t="s">
        <v>52</v>
      </c>
      <c r="D34" s="25">
        <v>45577</v>
      </c>
      <c r="E34" t="s">
        <v>172</v>
      </c>
      <c r="F34" t="s">
        <v>69</v>
      </c>
      <c r="G34">
        <v>3.5111676249447159</v>
      </c>
      <c r="H34">
        <v>6.6499999999999995</v>
      </c>
      <c r="I34">
        <v>10</v>
      </c>
      <c r="K34">
        <v>6.6499999999999995</v>
      </c>
      <c r="L34">
        <v>45577</v>
      </c>
      <c r="M34" t="s">
        <v>188</v>
      </c>
      <c r="N34">
        <v>6.8449197860962556</v>
      </c>
      <c r="O34">
        <v>1.8939568571878436</v>
      </c>
      <c r="P34">
        <v>1.8939568571878436</v>
      </c>
      <c r="Q34">
        <v>1.9494710925981582</v>
      </c>
      <c r="R34">
        <v>5.5514235410314638E-2</v>
      </c>
      <c r="S34">
        <v>0</v>
      </c>
      <c r="T34">
        <v>0</v>
      </c>
      <c r="U34">
        <v>0</v>
      </c>
      <c r="V34">
        <v>0.64395685718784357</v>
      </c>
      <c r="W34">
        <v>0</v>
      </c>
      <c r="X34">
        <v>0.25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0.52799513157063405</v>
      </c>
      <c r="AM34">
        <v>0.52799513157063405</v>
      </c>
      <c r="AN34">
        <v>1.0293112460295122</v>
      </c>
      <c r="AO34">
        <v>2.9311246029512183E-2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0.52799513157063405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0.97152343750000003</v>
      </c>
      <c r="BJ34">
        <v>0.97152343750000003</v>
      </c>
      <c r="BK34">
        <v>0.51295964520676718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2.8476562499999969E-2</v>
      </c>
      <c r="BW34">
        <v>0</v>
      </c>
      <c r="BX34">
        <v>0.45856379229323285</v>
      </c>
      <c r="BY34">
        <v>0</v>
      </c>
      <c r="BZ34">
        <v>0.51295964520676718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hidden="1" x14ac:dyDescent="0.25">
      <c r="A35" t="s">
        <v>160</v>
      </c>
      <c r="B35" t="s">
        <v>170</v>
      </c>
      <c r="C35" t="s">
        <v>52</v>
      </c>
      <c r="D35" s="25">
        <v>45577</v>
      </c>
      <c r="E35" t="s">
        <v>172</v>
      </c>
      <c r="F35" t="s">
        <v>69</v>
      </c>
      <c r="G35">
        <v>5.3662728249194425</v>
      </c>
      <c r="H35">
        <v>7.6</v>
      </c>
      <c r="I35">
        <v>10</v>
      </c>
      <c r="J35">
        <v>1</v>
      </c>
      <c r="K35">
        <v>7.6</v>
      </c>
      <c r="L35">
        <v>45577</v>
      </c>
      <c r="M35" t="s">
        <v>188</v>
      </c>
      <c r="N35">
        <v>5.7943977591036422</v>
      </c>
      <c r="O35">
        <v>1.4162530024019213</v>
      </c>
      <c r="P35">
        <v>1.4162530024019213</v>
      </c>
      <c r="Q35">
        <v>1.0797806872949338</v>
      </c>
      <c r="R35">
        <v>0</v>
      </c>
      <c r="S35">
        <v>0</v>
      </c>
      <c r="T35">
        <v>0.16625300240192131</v>
      </c>
      <c r="U35">
        <v>0</v>
      </c>
      <c r="V35">
        <v>0</v>
      </c>
      <c r="W35">
        <v>0</v>
      </c>
      <c r="X35">
        <v>7.9780687294933816E-2</v>
      </c>
      <c r="Y35">
        <v>0</v>
      </c>
      <c r="Z35">
        <v>0.17021931270506618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0.70608852959466351</v>
      </c>
      <c r="AM35">
        <v>0.70608852959466351</v>
      </c>
      <c r="AN35">
        <v>0.76242075777679508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0.23757924222320492</v>
      </c>
      <c r="AZ35">
        <v>0</v>
      </c>
      <c r="BA35">
        <v>0</v>
      </c>
      <c r="BB35">
        <v>0</v>
      </c>
      <c r="BC35">
        <v>0.70608852959466351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1.3116117180701923</v>
      </c>
      <c r="BJ35">
        <v>1.3116117180701923</v>
      </c>
      <c r="BK35">
        <v>0.9261139894113124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0.31161171807019228</v>
      </c>
      <c r="BU35">
        <v>0</v>
      </c>
      <c r="BV35">
        <v>0</v>
      </c>
      <c r="BW35">
        <v>0</v>
      </c>
      <c r="BX35">
        <v>7.3886010588687601E-2</v>
      </c>
      <c r="BY35">
        <v>0</v>
      </c>
      <c r="BZ35">
        <v>0.9261139894113124</v>
      </c>
      <c r="CA35">
        <v>0</v>
      </c>
      <c r="CB35">
        <v>0</v>
      </c>
      <c r="CC35">
        <v>0</v>
      </c>
      <c r="CD35">
        <v>0</v>
      </c>
      <c r="CE35">
        <v>0</v>
      </c>
    </row>
    <row r="36" spans="1:83" hidden="1" x14ac:dyDescent="0.25">
      <c r="A36" t="s">
        <v>160</v>
      </c>
      <c r="B36" t="s">
        <v>170</v>
      </c>
      <c r="C36" t="s">
        <v>52</v>
      </c>
      <c r="D36" s="25">
        <v>45577</v>
      </c>
      <c r="E36" t="s">
        <v>172</v>
      </c>
      <c r="F36" t="s">
        <v>70</v>
      </c>
      <c r="G36">
        <v>11.626924453992126</v>
      </c>
      <c r="H36">
        <v>18.05</v>
      </c>
      <c r="I36">
        <v>10</v>
      </c>
      <c r="J36">
        <v>1</v>
      </c>
      <c r="K36">
        <v>18.05</v>
      </c>
      <c r="L36">
        <v>45577</v>
      </c>
      <c r="M36" t="s">
        <v>190</v>
      </c>
      <c r="N36">
        <v>10.056408770404715</v>
      </c>
      <c r="O36">
        <v>1.5524311757097982</v>
      </c>
      <c r="P36">
        <v>1.5524311757097982</v>
      </c>
      <c r="Q36">
        <v>0.86492423772064919</v>
      </c>
      <c r="R36">
        <v>0</v>
      </c>
      <c r="S36">
        <v>0</v>
      </c>
      <c r="T36">
        <v>0.30243117570979816</v>
      </c>
      <c r="U36">
        <v>0</v>
      </c>
      <c r="V36">
        <v>0</v>
      </c>
      <c r="W36">
        <v>0</v>
      </c>
      <c r="X36">
        <v>0</v>
      </c>
      <c r="Y36">
        <v>0</v>
      </c>
      <c r="Z36">
        <v>0.25</v>
      </c>
      <c r="AA36">
        <v>0</v>
      </c>
      <c r="AB36">
        <v>0</v>
      </c>
      <c r="AC36">
        <v>0</v>
      </c>
      <c r="AD36">
        <v>0.13507576227935081</v>
      </c>
      <c r="AE36">
        <v>0</v>
      </c>
      <c r="AF36">
        <v>0.86492423772064919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0.64415093927934219</v>
      </c>
      <c r="AM36">
        <v>0.64415093927934219</v>
      </c>
      <c r="AN36">
        <v>0.55714176013322525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0.35584906072065781</v>
      </c>
      <c r="AZ36">
        <v>0</v>
      </c>
      <c r="BA36">
        <v>8.7009179146116944E-2</v>
      </c>
      <c r="BB36">
        <v>0</v>
      </c>
      <c r="BC36">
        <v>0.55714176013322525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1.7948753289663251</v>
      </c>
      <c r="BJ36">
        <v>1.7948753289663251</v>
      </c>
      <c r="BK36">
        <v>1.1561706290429765</v>
      </c>
      <c r="CB36">
        <v>0</v>
      </c>
      <c r="CC36">
        <v>0</v>
      </c>
      <c r="CD36">
        <v>0</v>
      </c>
    </row>
    <row r="37" spans="1:83" hidden="1" x14ac:dyDescent="0.25">
      <c r="A37" t="s">
        <v>160</v>
      </c>
      <c r="B37" t="s">
        <v>217</v>
      </c>
      <c r="C37" t="s">
        <v>52</v>
      </c>
      <c r="D37" s="25">
        <v>45577</v>
      </c>
      <c r="E37" t="s">
        <v>172</v>
      </c>
      <c r="F37" t="s">
        <v>70</v>
      </c>
      <c r="G37">
        <v>12.417771069086861</v>
      </c>
      <c r="H37">
        <v>19</v>
      </c>
      <c r="I37">
        <v>10</v>
      </c>
      <c r="K37">
        <v>19</v>
      </c>
      <c r="L37">
        <v>45577</v>
      </c>
      <c r="M37" t="s">
        <v>190</v>
      </c>
      <c r="N37">
        <v>10.993315508021384</v>
      </c>
      <c r="O37">
        <v>1.5300652503812959</v>
      </c>
      <c r="P37">
        <v>1.5300652503812959</v>
      </c>
      <c r="Q37">
        <v>0.88528894975270112</v>
      </c>
      <c r="R37">
        <v>0</v>
      </c>
      <c r="S37">
        <v>0</v>
      </c>
      <c r="T37">
        <v>0.28006525038129593</v>
      </c>
      <c r="U37">
        <v>0</v>
      </c>
      <c r="V37">
        <v>0</v>
      </c>
      <c r="W37">
        <v>0</v>
      </c>
      <c r="X37">
        <v>0</v>
      </c>
      <c r="Y37">
        <v>0</v>
      </c>
      <c r="Z37">
        <v>0.25</v>
      </c>
      <c r="AA37">
        <v>0</v>
      </c>
      <c r="AB37">
        <v>0</v>
      </c>
      <c r="AC37">
        <v>0</v>
      </c>
      <c r="AD37">
        <v>0.11471105024729888</v>
      </c>
      <c r="AE37">
        <v>0</v>
      </c>
      <c r="AF37">
        <v>0.88528894975270112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0.65356689837299264</v>
      </c>
      <c r="AM37">
        <v>0.65356689837299264</v>
      </c>
      <c r="AN37">
        <v>0.57859555305375709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0.34643310162700736</v>
      </c>
      <c r="AZ37">
        <v>0</v>
      </c>
      <c r="BA37">
        <v>7.4971345319235549E-2</v>
      </c>
      <c r="BB37">
        <v>0</v>
      </c>
      <c r="BC37">
        <v>0.57859555305375709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1.7283229964733076</v>
      </c>
      <c r="BJ37">
        <v>1.7283229964733076</v>
      </c>
      <c r="BK37">
        <v>1.1295747001917764</v>
      </c>
      <c r="CB37">
        <v>0</v>
      </c>
      <c r="CC37">
        <v>0</v>
      </c>
      <c r="CD37">
        <v>0</v>
      </c>
    </row>
    <row r="38" spans="1:83" hidden="1" x14ac:dyDescent="0.25">
      <c r="A38" t="s">
        <v>160</v>
      </c>
      <c r="B38" t="s">
        <v>170</v>
      </c>
      <c r="C38" t="s">
        <v>52</v>
      </c>
      <c r="D38" s="25">
        <v>45578</v>
      </c>
      <c r="E38" t="s">
        <v>172</v>
      </c>
      <c r="F38" t="s">
        <v>68</v>
      </c>
      <c r="G38">
        <v>14.310060866451844</v>
      </c>
      <c r="H38">
        <v>16.149999999999999</v>
      </c>
      <c r="I38">
        <v>10</v>
      </c>
      <c r="J38">
        <v>1</v>
      </c>
      <c r="K38">
        <v>16.149999999999999</v>
      </c>
      <c r="L38">
        <v>45578</v>
      </c>
      <c r="M38" t="s">
        <v>193</v>
      </c>
      <c r="N38">
        <v>13.390151025445141</v>
      </c>
      <c r="O38">
        <v>1.1285766112890312</v>
      </c>
      <c r="P38">
        <v>1.1285766112890312</v>
      </c>
      <c r="Q38">
        <v>0.93571586804614393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0.1285766112890312</v>
      </c>
      <c r="AA38">
        <v>0</v>
      </c>
      <c r="AB38">
        <v>0</v>
      </c>
      <c r="AC38">
        <v>0</v>
      </c>
      <c r="AD38">
        <v>6.4284131953856072E-2</v>
      </c>
      <c r="AE38">
        <v>0</v>
      </c>
      <c r="AF38">
        <v>0.93571586804614393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0.88607188027565598</v>
      </c>
      <c r="AM38">
        <v>0.88607188027565598</v>
      </c>
      <c r="AN38">
        <v>0.82911151860341437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0.11392811972434402</v>
      </c>
      <c r="AZ38">
        <v>0</v>
      </c>
      <c r="BA38">
        <v>5.6960361672241611E-2</v>
      </c>
      <c r="BB38">
        <v>0</v>
      </c>
      <c r="BC38">
        <v>0.82911151860341437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1.2061103694282724</v>
      </c>
      <c r="BJ38">
        <v>1.2061103694282724</v>
      </c>
      <c r="BK38">
        <v>1.0687004828592754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6.8700482859275436E-2</v>
      </c>
      <c r="BS38">
        <v>0</v>
      </c>
      <c r="BT38">
        <v>0.137409886568997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hidden="1" x14ac:dyDescent="0.25">
      <c r="A39" t="s">
        <v>160</v>
      </c>
      <c r="B39" t="s">
        <v>217</v>
      </c>
      <c r="C39" t="s">
        <v>52</v>
      </c>
      <c r="D39" s="25">
        <v>45578</v>
      </c>
      <c r="E39" t="s">
        <v>172</v>
      </c>
      <c r="F39" t="s">
        <v>68</v>
      </c>
      <c r="G39">
        <v>14.12921652156102</v>
      </c>
      <c r="H39">
        <v>16.149999999999999</v>
      </c>
      <c r="I39">
        <v>10</v>
      </c>
      <c r="K39">
        <v>16.149999999999999</v>
      </c>
      <c r="L39">
        <v>45578</v>
      </c>
      <c r="M39" t="s">
        <v>193</v>
      </c>
      <c r="N39">
        <v>13.844607843137254</v>
      </c>
      <c r="O39">
        <v>1.1430216229863337</v>
      </c>
      <c r="P39">
        <v>1.1430216229863337</v>
      </c>
      <c r="Q39">
        <v>0.97985672609734187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0.1430216229863337</v>
      </c>
      <c r="AA39">
        <v>0</v>
      </c>
      <c r="AB39">
        <v>0</v>
      </c>
      <c r="AC39">
        <v>0</v>
      </c>
      <c r="AD39">
        <v>2.0143273902658132E-2</v>
      </c>
      <c r="AE39">
        <v>0</v>
      </c>
      <c r="AF39">
        <v>0.97985672609734187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0.87487408802235422</v>
      </c>
      <c r="AM39">
        <v>0.87487408802235422</v>
      </c>
      <c r="AN39">
        <v>0.85725125963698179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0.12512591197764578</v>
      </c>
      <c r="AZ39">
        <v>0</v>
      </c>
      <c r="BA39">
        <v>1.7622828385372435E-2</v>
      </c>
      <c r="BB39">
        <v>0</v>
      </c>
      <c r="BC39">
        <v>0.85725125963698179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1.1665191374853945</v>
      </c>
      <c r="BJ39">
        <v>1.1665191374853945</v>
      </c>
      <c r="BK39">
        <v>1.0205573665681578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2.0557366568157764E-2</v>
      </c>
      <c r="BS39">
        <v>0</v>
      </c>
      <c r="BT39">
        <v>0.14596177091723672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hidden="1" x14ac:dyDescent="0.25">
      <c r="A40" t="s">
        <v>160</v>
      </c>
      <c r="B40" t="s">
        <v>170</v>
      </c>
      <c r="C40" t="s">
        <v>52</v>
      </c>
      <c r="D40" s="25">
        <v>45578</v>
      </c>
      <c r="E40" t="s">
        <v>172</v>
      </c>
      <c r="F40" t="s">
        <v>69</v>
      </c>
      <c r="G40">
        <v>5.3662728249194425</v>
      </c>
      <c r="H40">
        <v>7.6</v>
      </c>
      <c r="I40">
        <v>10</v>
      </c>
      <c r="J40">
        <v>1</v>
      </c>
      <c r="K40">
        <v>7.6</v>
      </c>
      <c r="L40">
        <v>45578</v>
      </c>
      <c r="M40" t="s">
        <v>192</v>
      </c>
      <c r="N40">
        <v>4.8240896358543424</v>
      </c>
      <c r="O40">
        <v>1.4162530024019213</v>
      </c>
      <c r="P40">
        <v>1.4162530024019213</v>
      </c>
      <c r="Q40">
        <v>0.89896466192561886</v>
      </c>
      <c r="R40">
        <v>0</v>
      </c>
      <c r="S40">
        <v>0</v>
      </c>
      <c r="T40">
        <v>0.16625300240192131</v>
      </c>
      <c r="U40">
        <v>0</v>
      </c>
      <c r="V40">
        <v>0</v>
      </c>
      <c r="W40">
        <v>0</v>
      </c>
      <c r="X40">
        <v>0</v>
      </c>
      <c r="Y40">
        <v>0</v>
      </c>
      <c r="Z40">
        <v>0.25</v>
      </c>
      <c r="AA40">
        <v>0</v>
      </c>
      <c r="AB40">
        <v>0</v>
      </c>
      <c r="AC40">
        <v>0</v>
      </c>
      <c r="AD40">
        <v>0.10103533807438114</v>
      </c>
      <c r="AE40">
        <v>0</v>
      </c>
      <c r="AF40">
        <v>0.89896466192561886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0.70608852959466351</v>
      </c>
      <c r="AM40">
        <v>0.70608852959466351</v>
      </c>
      <c r="AN40">
        <v>0.63474863629662404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0.29391147040533649</v>
      </c>
      <c r="AZ40">
        <v>0</v>
      </c>
      <c r="BA40">
        <v>7.133989329803947E-2</v>
      </c>
      <c r="BB40">
        <v>0</v>
      </c>
      <c r="BC40">
        <v>0.63474863629662404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1.5754267797003829</v>
      </c>
      <c r="BJ40">
        <v>1.5754267797003829</v>
      </c>
      <c r="BK40">
        <v>1.1123907783626994</v>
      </c>
      <c r="CB40">
        <v>0</v>
      </c>
      <c r="CC40">
        <v>0</v>
      </c>
      <c r="CD40">
        <v>0</v>
      </c>
    </row>
    <row r="41" spans="1:83" hidden="1" x14ac:dyDescent="0.25">
      <c r="A41" t="s">
        <v>160</v>
      </c>
      <c r="B41" t="s">
        <v>217</v>
      </c>
      <c r="C41" t="s">
        <v>52</v>
      </c>
      <c r="D41" s="25">
        <v>45578</v>
      </c>
      <c r="E41" t="s">
        <v>172</v>
      </c>
      <c r="F41" t="s">
        <v>69</v>
      </c>
      <c r="G41">
        <v>3.5111676249447159</v>
      </c>
      <c r="H41">
        <v>5.6999999999999993</v>
      </c>
      <c r="I41">
        <v>10</v>
      </c>
      <c r="K41">
        <v>5.6999999999999993</v>
      </c>
      <c r="L41">
        <v>45578</v>
      </c>
      <c r="M41" t="s">
        <v>192</v>
      </c>
      <c r="N41">
        <v>7.7290552584670227</v>
      </c>
      <c r="O41">
        <v>1.6233915918752946</v>
      </c>
      <c r="P41">
        <v>1.6233915918752946</v>
      </c>
      <c r="Q41">
        <v>2.2012777753920871</v>
      </c>
      <c r="R41">
        <v>0.57788618351679255</v>
      </c>
      <c r="S41">
        <v>0</v>
      </c>
      <c r="T41">
        <v>0</v>
      </c>
      <c r="U41">
        <v>0</v>
      </c>
      <c r="V41">
        <v>0.37339159187529458</v>
      </c>
      <c r="W41">
        <v>0</v>
      </c>
      <c r="X41">
        <v>0.25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0.61599432016573974</v>
      </c>
      <c r="AM41">
        <v>0.61599432016573974</v>
      </c>
      <c r="AN41">
        <v>1.3559746067486007</v>
      </c>
      <c r="AO41">
        <v>0.35597460674860071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0.61599432016573974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0.73747693726937269</v>
      </c>
      <c r="BJ41">
        <v>0.73747693726937269</v>
      </c>
      <c r="BK41">
        <v>0.45428160461115907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0.26252306273062731</v>
      </c>
      <c r="BW41">
        <v>0</v>
      </c>
      <c r="BX41">
        <v>0.28319533265821362</v>
      </c>
      <c r="BY41">
        <v>0</v>
      </c>
      <c r="BZ41">
        <v>0.45428160461115907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hidden="1" x14ac:dyDescent="0.25">
      <c r="A42" t="s">
        <v>160</v>
      </c>
      <c r="B42" t="s">
        <v>170</v>
      </c>
      <c r="C42" t="s">
        <v>52</v>
      </c>
      <c r="D42" s="25">
        <v>45578</v>
      </c>
      <c r="E42" t="s">
        <v>172</v>
      </c>
      <c r="F42" t="s">
        <v>70</v>
      </c>
      <c r="G42">
        <v>11.626924453992126</v>
      </c>
      <c r="H42">
        <v>13.3</v>
      </c>
      <c r="I42">
        <v>10</v>
      </c>
      <c r="J42">
        <v>1</v>
      </c>
      <c r="K42">
        <v>13.3</v>
      </c>
      <c r="L42">
        <v>45578</v>
      </c>
      <c r="M42" t="s">
        <v>191</v>
      </c>
      <c r="N42">
        <v>7.5878905408317197</v>
      </c>
      <c r="O42">
        <v>1.1438966557861669</v>
      </c>
      <c r="P42">
        <v>1.1438966557861669</v>
      </c>
      <c r="Q42">
        <v>0.6526137303856312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0.14389665578616695</v>
      </c>
      <c r="AA42">
        <v>0</v>
      </c>
      <c r="AB42">
        <v>0</v>
      </c>
      <c r="AC42">
        <v>0</v>
      </c>
      <c r="AD42">
        <v>0.3473862696143688</v>
      </c>
      <c r="AE42">
        <v>0</v>
      </c>
      <c r="AF42">
        <v>0.6526137303856312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0.87420484616482164</v>
      </c>
      <c r="AM42">
        <v>0.87420484616482164</v>
      </c>
      <c r="AN42">
        <v>0.57051808577682106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0.12579515383517836</v>
      </c>
      <c r="AZ42">
        <v>0</v>
      </c>
      <c r="BA42">
        <v>0.30368676038800058</v>
      </c>
      <c r="BB42">
        <v>0</v>
      </c>
      <c r="BC42">
        <v>0.57051808577682106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1.7527928122355554</v>
      </c>
      <c r="BJ42">
        <v>1.7527928122355554</v>
      </c>
      <c r="BK42">
        <v>1.5322999707791887</v>
      </c>
      <c r="CB42">
        <v>0</v>
      </c>
      <c r="CC42">
        <v>0</v>
      </c>
      <c r="CD42">
        <v>0</v>
      </c>
    </row>
    <row r="43" spans="1:83" hidden="1" x14ac:dyDescent="0.25">
      <c r="A43" t="s">
        <v>160</v>
      </c>
      <c r="B43" t="s">
        <v>217</v>
      </c>
      <c r="C43" t="s">
        <v>52</v>
      </c>
      <c r="D43" s="25">
        <v>45578</v>
      </c>
      <c r="E43" t="s">
        <v>172</v>
      </c>
      <c r="F43" t="s">
        <v>70</v>
      </c>
      <c r="G43">
        <v>12.417771069086861</v>
      </c>
      <c r="H43">
        <v>14.25</v>
      </c>
      <c r="I43">
        <v>10</v>
      </c>
      <c r="K43">
        <v>14.25</v>
      </c>
      <c r="L43">
        <v>45578</v>
      </c>
      <c r="M43" t="s">
        <v>191</v>
      </c>
      <c r="N43">
        <v>10.56550802139037</v>
      </c>
      <c r="O43">
        <v>1.147548937785972</v>
      </c>
      <c r="P43">
        <v>1.147548937785972</v>
      </c>
      <c r="Q43">
        <v>0.85083771979759193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0.147548937785972</v>
      </c>
      <c r="AA43">
        <v>0</v>
      </c>
      <c r="AB43">
        <v>0</v>
      </c>
      <c r="AC43">
        <v>0</v>
      </c>
      <c r="AD43">
        <v>0.14916228020240807</v>
      </c>
      <c r="AE43">
        <v>0</v>
      </c>
      <c r="AF43">
        <v>0.85083771979759193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0.87142253116399027</v>
      </c>
      <c r="AM43">
        <v>0.87142253116399027</v>
      </c>
      <c r="AN43">
        <v>0.74143915939581539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0.12857746883600973</v>
      </c>
      <c r="AZ43">
        <v>0</v>
      </c>
      <c r="BA43">
        <v>0.12998337176817487</v>
      </c>
      <c r="BB43">
        <v>0</v>
      </c>
      <c r="BC43">
        <v>0.74143915939581539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1.3487283310135398</v>
      </c>
      <c r="BJ43">
        <v>1.3487283310135398</v>
      </c>
      <c r="BK43">
        <v>1.1753122560644029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0.17531225606440293</v>
      </c>
      <c r="BS43">
        <v>0</v>
      </c>
      <c r="BT43">
        <v>0.17341607494913691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</row>
    <row r="44" spans="1:83" hidden="1" x14ac:dyDescent="0.25">
      <c r="A44" t="s">
        <v>160</v>
      </c>
      <c r="B44" t="s">
        <v>170</v>
      </c>
      <c r="C44" t="s">
        <v>52</v>
      </c>
      <c r="D44" s="25">
        <v>45579</v>
      </c>
      <c r="E44" t="s">
        <v>172</v>
      </c>
      <c r="F44" t="s">
        <v>68</v>
      </c>
      <c r="G44">
        <v>14.310060866451844</v>
      </c>
      <c r="H44">
        <v>19</v>
      </c>
      <c r="I44">
        <v>10</v>
      </c>
      <c r="J44">
        <v>1</v>
      </c>
      <c r="K44">
        <v>19</v>
      </c>
      <c r="L44">
        <v>45579</v>
      </c>
      <c r="M44" t="s">
        <v>194</v>
      </c>
      <c r="N44">
        <v>9.2765469824293305</v>
      </c>
      <c r="O44">
        <v>1.3277371897518015</v>
      </c>
      <c r="P44">
        <v>1.3277371897518015</v>
      </c>
      <c r="Q44">
        <v>0.64825349584480385</v>
      </c>
      <c r="R44">
        <v>0</v>
      </c>
      <c r="S44">
        <v>0</v>
      </c>
      <c r="T44">
        <v>7.773718975180155E-2</v>
      </c>
      <c r="U44">
        <v>0</v>
      </c>
      <c r="V44">
        <v>0</v>
      </c>
      <c r="W44">
        <v>0</v>
      </c>
      <c r="X44">
        <v>0</v>
      </c>
      <c r="Y44">
        <v>0</v>
      </c>
      <c r="Z44">
        <v>0.25</v>
      </c>
      <c r="AA44">
        <v>0</v>
      </c>
      <c r="AB44">
        <v>0</v>
      </c>
      <c r="AC44">
        <v>0</v>
      </c>
      <c r="AD44">
        <v>0.35174650415519615</v>
      </c>
      <c r="AE44">
        <v>0</v>
      </c>
      <c r="AF44">
        <v>0.64825349584480385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0.75316109823430755</v>
      </c>
      <c r="AM44">
        <v>0.75316109823430755</v>
      </c>
      <c r="AN44">
        <v>0.48823931486470162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0.24683890176569245</v>
      </c>
      <c r="AZ44">
        <v>0</v>
      </c>
      <c r="BA44">
        <v>0.26492178336960592</v>
      </c>
      <c r="BB44">
        <v>0</v>
      </c>
      <c r="BC44">
        <v>0.48823931486470162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2.0481759038128975</v>
      </c>
      <c r="BJ44">
        <v>2.0481759038128975</v>
      </c>
      <c r="BK44">
        <v>1.5426064130927672</v>
      </c>
      <c r="CB44">
        <v>0</v>
      </c>
      <c r="CC44">
        <v>0</v>
      </c>
      <c r="CD44">
        <v>0</v>
      </c>
    </row>
    <row r="45" spans="1:83" hidden="1" x14ac:dyDescent="0.25">
      <c r="A45" t="s">
        <v>160</v>
      </c>
      <c r="B45" t="s">
        <v>217</v>
      </c>
      <c r="C45" t="s">
        <v>52</v>
      </c>
      <c r="D45" s="25">
        <v>45579</v>
      </c>
      <c r="E45" t="s">
        <v>172</v>
      </c>
      <c r="F45" t="s">
        <v>68</v>
      </c>
      <c r="G45">
        <v>14.129216521561023</v>
      </c>
      <c r="H45">
        <v>23.75</v>
      </c>
      <c r="I45">
        <v>10</v>
      </c>
      <c r="K45">
        <v>23.75</v>
      </c>
      <c r="L45">
        <v>45579</v>
      </c>
      <c r="M45" t="s">
        <v>194</v>
      </c>
      <c r="N45">
        <v>13.137885154061616</v>
      </c>
      <c r="O45">
        <v>1.6809141514504906</v>
      </c>
      <c r="P45">
        <v>1.6809141514504906</v>
      </c>
      <c r="Q45">
        <v>0.92983819265656753</v>
      </c>
      <c r="R45">
        <v>0</v>
      </c>
      <c r="S45">
        <v>0</v>
      </c>
      <c r="T45">
        <v>0.43091415145049061</v>
      </c>
      <c r="U45">
        <v>0</v>
      </c>
      <c r="V45">
        <v>0</v>
      </c>
      <c r="W45">
        <v>0</v>
      </c>
      <c r="X45">
        <v>0</v>
      </c>
      <c r="Y45">
        <v>0</v>
      </c>
      <c r="Z45">
        <v>0.25</v>
      </c>
      <c r="AA45">
        <v>0</v>
      </c>
      <c r="AB45">
        <v>0</v>
      </c>
      <c r="AC45">
        <v>0</v>
      </c>
      <c r="AD45">
        <v>7.016180734343247E-2</v>
      </c>
      <c r="AE45">
        <v>0</v>
      </c>
      <c r="AF45">
        <v>0.92983819265656753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0.59491437985520101</v>
      </c>
      <c r="AM45">
        <v>0.59491437985520101</v>
      </c>
      <c r="AN45">
        <v>0.55317411174996278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0.40508562014479899</v>
      </c>
      <c r="AZ45">
        <v>0</v>
      </c>
      <c r="BA45">
        <v>4.1740268105238232E-2</v>
      </c>
      <c r="BB45">
        <v>0</v>
      </c>
      <c r="BC45">
        <v>0.55317411174996278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1.8077490951926625</v>
      </c>
      <c r="BJ45">
        <v>1.8077490951926625</v>
      </c>
      <c r="BK45">
        <v>1.0754559319003436</v>
      </c>
      <c r="CB45">
        <v>0</v>
      </c>
      <c r="CC45">
        <v>0</v>
      </c>
      <c r="CD45">
        <v>0</v>
      </c>
    </row>
    <row r="46" spans="1:83" hidden="1" x14ac:dyDescent="0.25">
      <c r="A46" t="s">
        <v>160</v>
      </c>
      <c r="B46" t="s">
        <v>217</v>
      </c>
      <c r="C46" t="s">
        <v>52</v>
      </c>
      <c r="D46" s="25">
        <v>45579</v>
      </c>
      <c r="E46" t="s">
        <v>172</v>
      </c>
      <c r="F46" t="s">
        <v>69</v>
      </c>
      <c r="G46">
        <v>3.5111676249447159</v>
      </c>
      <c r="H46">
        <v>9.5</v>
      </c>
      <c r="I46">
        <v>10</v>
      </c>
      <c r="K46">
        <v>9.5</v>
      </c>
      <c r="L46">
        <v>45579</v>
      </c>
      <c r="M46" t="s">
        <v>195</v>
      </c>
      <c r="N46">
        <v>6.7878787878787872</v>
      </c>
      <c r="O46">
        <v>2.7056526531254912</v>
      </c>
      <c r="P46">
        <v>2.7056526531254912</v>
      </c>
      <c r="Q46">
        <v>1.9332255001598404</v>
      </c>
      <c r="R46">
        <v>0</v>
      </c>
      <c r="S46">
        <v>0</v>
      </c>
      <c r="T46">
        <v>0.77242715296565079</v>
      </c>
      <c r="U46">
        <v>0</v>
      </c>
      <c r="V46">
        <v>0.6832255001598404</v>
      </c>
      <c r="W46">
        <v>0</v>
      </c>
      <c r="X46">
        <v>0.25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0.36959659209944379</v>
      </c>
      <c r="AM46">
        <v>0.36959659209944379</v>
      </c>
      <c r="AN46">
        <v>0.71451355661881966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0.28548644338118034</v>
      </c>
      <c r="AZ46">
        <v>0</v>
      </c>
      <c r="BA46">
        <v>0</v>
      </c>
      <c r="BB46">
        <v>0</v>
      </c>
      <c r="BC46">
        <v>0.36959659209944379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1.3995535714285716</v>
      </c>
      <c r="BJ46">
        <v>1.3995535714285716</v>
      </c>
      <c r="BK46">
        <v>0.5172702304606055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0.39955357142857162</v>
      </c>
      <c r="BU46">
        <v>0</v>
      </c>
      <c r="BV46">
        <v>0</v>
      </c>
      <c r="BW46">
        <v>0</v>
      </c>
      <c r="BX46">
        <v>0.4827297695393945</v>
      </c>
      <c r="BY46">
        <v>0</v>
      </c>
      <c r="BZ46">
        <v>0.5172702304606055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hidden="1" x14ac:dyDescent="0.25">
      <c r="A47" t="s">
        <v>160</v>
      </c>
      <c r="B47" t="s">
        <v>170</v>
      </c>
      <c r="C47" t="s">
        <v>52</v>
      </c>
      <c r="D47" s="25">
        <v>45579</v>
      </c>
      <c r="E47" t="s">
        <v>172</v>
      </c>
      <c r="F47" t="s">
        <v>69</v>
      </c>
      <c r="G47">
        <v>5.3662728249194425</v>
      </c>
      <c r="H47">
        <v>5.6999999999999993</v>
      </c>
      <c r="I47">
        <v>10</v>
      </c>
      <c r="J47">
        <v>1</v>
      </c>
      <c r="K47">
        <v>5.6999999999999993</v>
      </c>
      <c r="L47">
        <v>45579</v>
      </c>
      <c r="M47" t="s">
        <v>195</v>
      </c>
      <c r="N47">
        <v>5.7669467787114854</v>
      </c>
      <c r="O47">
        <v>1.0621897518014409</v>
      </c>
      <c r="P47">
        <v>1.0621897518014409</v>
      </c>
      <c r="Q47">
        <v>1.0746652223739777</v>
      </c>
      <c r="R47">
        <v>1.2475470572536729E-2</v>
      </c>
      <c r="S47">
        <v>0</v>
      </c>
      <c r="T47">
        <v>0</v>
      </c>
      <c r="U47">
        <v>0</v>
      </c>
      <c r="V47">
        <v>0</v>
      </c>
      <c r="W47">
        <v>0</v>
      </c>
      <c r="X47">
        <v>6.2189751801440929E-2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0.94145137279288471</v>
      </c>
      <c r="AM47">
        <v>0.94145137279288471</v>
      </c>
      <c r="AN47">
        <v>1.0117450488967519</v>
      </c>
      <c r="AO47">
        <v>1.1745048896751875E-2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0.94145137279288471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0.98839129590052432</v>
      </c>
      <c r="BJ47">
        <v>0.98839129590052432</v>
      </c>
      <c r="BK47">
        <v>0.93052234238208698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1.1608704099475675E-2</v>
      </c>
      <c r="BW47">
        <v>0</v>
      </c>
      <c r="BX47">
        <v>5.7868953518437349E-2</v>
      </c>
      <c r="BY47">
        <v>0</v>
      </c>
      <c r="BZ47">
        <v>0.93052234238208698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hidden="1" x14ac:dyDescent="0.25">
      <c r="A48" t="s">
        <v>160</v>
      </c>
      <c r="B48" t="s">
        <v>217</v>
      </c>
      <c r="C48" t="s">
        <v>52</v>
      </c>
      <c r="D48" s="25">
        <v>45579</v>
      </c>
      <c r="E48" t="s">
        <v>172</v>
      </c>
      <c r="F48" t="s">
        <v>70</v>
      </c>
      <c r="G48">
        <v>12.417771069086861</v>
      </c>
      <c r="H48">
        <v>9.5</v>
      </c>
      <c r="I48">
        <v>10</v>
      </c>
      <c r="K48">
        <v>9.5</v>
      </c>
      <c r="L48">
        <v>45579</v>
      </c>
      <c r="M48" t="s">
        <v>196</v>
      </c>
      <c r="N48">
        <v>10.569837025719377</v>
      </c>
      <c r="O48">
        <v>0.76503262519064796</v>
      </c>
      <c r="P48">
        <v>0.76503262519064796</v>
      </c>
      <c r="Q48">
        <v>0.8511863334340426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8.6153708243394633E-2</v>
      </c>
      <c r="AB48">
        <v>0.1488136665659574</v>
      </c>
      <c r="AC48">
        <v>0</v>
      </c>
      <c r="AD48">
        <v>0</v>
      </c>
      <c r="AE48">
        <v>0</v>
      </c>
      <c r="AF48">
        <v>0.76503262519064796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1.3071337967459853</v>
      </c>
      <c r="AM48">
        <v>1.3071337967459853</v>
      </c>
      <c r="AN48">
        <v>1.1126144237599345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0.11261442375993447</v>
      </c>
      <c r="AV48">
        <v>0</v>
      </c>
      <c r="AW48">
        <v>0.19451937298605082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0.89878396203118716</v>
      </c>
      <c r="BJ48">
        <v>0.89878396203118716</v>
      </c>
      <c r="BK48">
        <v>1.1748308927442253</v>
      </c>
      <c r="BL48">
        <v>0.17483089274422525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0.23496737480935204</v>
      </c>
      <c r="BV48">
        <v>0</v>
      </c>
      <c r="BW48">
        <v>0</v>
      </c>
      <c r="BX48">
        <v>0</v>
      </c>
      <c r="BY48">
        <v>0</v>
      </c>
      <c r="BZ48">
        <v>0.89878396203118716</v>
      </c>
      <c r="CA48">
        <v>0</v>
      </c>
      <c r="CB48">
        <v>0</v>
      </c>
      <c r="CC48">
        <v>0</v>
      </c>
      <c r="CD48">
        <v>0</v>
      </c>
      <c r="CE48">
        <v>0</v>
      </c>
    </row>
    <row r="49" spans="1:83" hidden="1" x14ac:dyDescent="0.25">
      <c r="A49" t="s">
        <v>160</v>
      </c>
      <c r="B49" t="s">
        <v>170</v>
      </c>
      <c r="C49" t="s">
        <v>52</v>
      </c>
      <c r="D49" s="25">
        <v>45579</v>
      </c>
      <c r="E49" t="s">
        <v>172</v>
      </c>
      <c r="F49" t="s">
        <v>70</v>
      </c>
      <c r="G49">
        <v>11.626924453992126</v>
      </c>
      <c r="H49">
        <v>15.2</v>
      </c>
      <c r="I49">
        <v>10</v>
      </c>
      <c r="J49">
        <v>1</v>
      </c>
      <c r="K49">
        <v>15.2</v>
      </c>
      <c r="L49">
        <v>45579</v>
      </c>
      <c r="M49" t="s">
        <v>196</v>
      </c>
      <c r="N49">
        <v>10.029479377958076</v>
      </c>
      <c r="O49">
        <v>1.3073104637556194</v>
      </c>
      <c r="P49">
        <v>1.3073104637556194</v>
      </c>
      <c r="Q49">
        <v>0.86260811426485484</v>
      </c>
      <c r="R49">
        <v>0</v>
      </c>
      <c r="S49">
        <v>0</v>
      </c>
      <c r="T49">
        <v>5.7310463755619434E-2</v>
      </c>
      <c r="U49">
        <v>0</v>
      </c>
      <c r="V49">
        <v>0</v>
      </c>
      <c r="W49">
        <v>0</v>
      </c>
      <c r="X49">
        <v>0</v>
      </c>
      <c r="Y49">
        <v>0</v>
      </c>
      <c r="Z49">
        <v>0.25</v>
      </c>
      <c r="AA49">
        <v>0</v>
      </c>
      <c r="AB49">
        <v>0</v>
      </c>
      <c r="AC49">
        <v>0</v>
      </c>
      <c r="AD49">
        <v>0.13739188573514516</v>
      </c>
      <c r="AE49">
        <v>0</v>
      </c>
      <c r="AF49">
        <v>0.86260811426485484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0.76492924039421883</v>
      </c>
      <c r="AM49">
        <v>0.76492924039421883</v>
      </c>
      <c r="AN49">
        <v>0.65983416960250496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0.23507075960578117</v>
      </c>
      <c r="AZ49">
        <v>0</v>
      </c>
      <c r="BA49">
        <v>0.10509507079171387</v>
      </c>
      <c r="BB49">
        <v>0</v>
      </c>
      <c r="BC49">
        <v>0.65983416960250496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1.5155323050372134</v>
      </c>
      <c r="BJ49">
        <v>1.5155323050372134</v>
      </c>
      <c r="BK49">
        <v>1.1592749748850153</v>
      </c>
      <c r="CB49">
        <v>0</v>
      </c>
      <c r="CC49">
        <v>0</v>
      </c>
      <c r="CD49">
        <v>0</v>
      </c>
    </row>
    <row r="50" spans="1:83" hidden="1" x14ac:dyDescent="0.25">
      <c r="A50" t="s">
        <v>160</v>
      </c>
      <c r="B50" t="s">
        <v>170</v>
      </c>
      <c r="C50" t="s">
        <v>52</v>
      </c>
      <c r="D50" s="25">
        <v>45580</v>
      </c>
      <c r="E50" t="s">
        <v>172</v>
      </c>
      <c r="F50" t="s">
        <v>68</v>
      </c>
      <c r="G50">
        <v>14.310060866451844</v>
      </c>
      <c r="H50">
        <v>19</v>
      </c>
      <c r="I50">
        <v>10</v>
      </c>
      <c r="J50">
        <v>1</v>
      </c>
      <c r="K50">
        <v>19</v>
      </c>
      <c r="L50">
        <v>45580</v>
      </c>
      <c r="M50" t="s">
        <v>199</v>
      </c>
      <c r="N50">
        <v>11.7650114591291</v>
      </c>
      <c r="O50">
        <v>1.3277371897518015</v>
      </c>
      <c r="P50">
        <v>1.3277371897518015</v>
      </c>
      <c r="Q50">
        <v>0.82214964484956909</v>
      </c>
      <c r="R50">
        <v>0</v>
      </c>
      <c r="S50">
        <v>0</v>
      </c>
      <c r="T50">
        <v>7.773718975180155E-2</v>
      </c>
      <c r="U50">
        <v>0</v>
      </c>
      <c r="V50">
        <v>0</v>
      </c>
      <c r="W50">
        <v>0</v>
      </c>
      <c r="X50">
        <v>0</v>
      </c>
      <c r="Y50">
        <v>0</v>
      </c>
      <c r="Z50">
        <v>0.25</v>
      </c>
      <c r="AA50">
        <v>0</v>
      </c>
      <c r="AB50">
        <v>0</v>
      </c>
      <c r="AC50">
        <v>0</v>
      </c>
      <c r="AD50">
        <v>0.17785035515043091</v>
      </c>
      <c r="AE50">
        <v>0</v>
      </c>
      <c r="AF50">
        <v>0.82214964484956909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0.75316109823430755</v>
      </c>
      <c r="AM50">
        <v>0.75316109823430755</v>
      </c>
      <c r="AN50">
        <v>0.6192111294278474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0.24683890176569245</v>
      </c>
      <c r="AZ50">
        <v>0</v>
      </c>
      <c r="BA50">
        <v>0.13394996880646015</v>
      </c>
      <c r="BB50">
        <v>0</v>
      </c>
      <c r="BC50">
        <v>0.6192111294278474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1.6149580530375842</v>
      </c>
      <c r="BJ50">
        <v>1.6149580530375842</v>
      </c>
      <c r="BK50">
        <v>1.2163235808281261</v>
      </c>
      <c r="CB50">
        <v>0</v>
      </c>
      <c r="CC50">
        <v>0</v>
      </c>
      <c r="CD50">
        <v>0</v>
      </c>
    </row>
    <row r="51" spans="1:83" hidden="1" x14ac:dyDescent="0.25">
      <c r="A51" t="s">
        <v>160</v>
      </c>
      <c r="B51" t="s">
        <v>217</v>
      </c>
      <c r="C51" t="s">
        <v>52</v>
      </c>
      <c r="D51" s="25">
        <v>45580</v>
      </c>
      <c r="E51" t="s">
        <v>172</v>
      </c>
      <c r="F51" t="s">
        <v>68</v>
      </c>
      <c r="G51">
        <v>14.129216521561023</v>
      </c>
      <c r="H51">
        <v>20.9</v>
      </c>
      <c r="I51">
        <v>10</v>
      </c>
      <c r="K51">
        <v>20.9</v>
      </c>
      <c r="L51">
        <v>45580</v>
      </c>
      <c r="M51" t="s">
        <v>199</v>
      </c>
      <c r="N51">
        <v>11.1740522875817</v>
      </c>
      <c r="O51">
        <v>1.4792044532764317</v>
      </c>
      <c r="P51">
        <v>1.4792044532764317</v>
      </c>
      <c r="Q51">
        <v>0.79084726817868667</v>
      </c>
      <c r="R51">
        <v>0</v>
      </c>
      <c r="S51">
        <v>0</v>
      </c>
      <c r="T51">
        <v>0.22920445327643169</v>
      </c>
      <c r="U51">
        <v>0</v>
      </c>
      <c r="V51">
        <v>0</v>
      </c>
      <c r="W51">
        <v>0</v>
      </c>
      <c r="X51">
        <v>0</v>
      </c>
      <c r="Y51">
        <v>0</v>
      </c>
      <c r="Z51">
        <v>0.25</v>
      </c>
      <c r="AA51">
        <v>0</v>
      </c>
      <c r="AB51">
        <v>0</v>
      </c>
      <c r="AC51">
        <v>0</v>
      </c>
      <c r="AD51">
        <v>0.20915273182131333</v>
      </c>
      <c r="AE51">
        <v>0</v>
      </c>
      <c r="AF51">
        <v>0.79084726817868667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0.67603906801727387</v>
      </c>
      <c r="AM51">
        <v>0.67603906801727387</v>
      </c>
      <c r="AN51">
        <v>0.53464365012352633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0.32396093198272613</v>
      </c>
      <c r="AZ51">
        <v>0</v>
      </c>
      <c r="BA51">
        <v>0.14139541789374754</v>
      </c>
      <c r="BB51">
        <v>0</v>
      </c>
      <c r="BC51">
        <v>0.53464365012352633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1.8704047074513195</v>
      </c>
      <c r="BJ51">
        <v>1.8704047074513195</v>
      </c>
      <c r="BK51">
        <v>1.2644666552405119</v>
      </c>
      <c r="CB51">
        <v>0</v>
      </c>
      <c r="CC51">
        <v>0</v>
      </c>
      <c r="CD51">
        <v>0</v>
      </c>
    </row>
    <row r="52" spans="1:83" hidden="1" x14ac:dyDescent="0.25">
      <c r="A52" t="s">
        <v>160</v>
      </c>
      <c r="B52" t="s">
        <v>170</v>
      </c>
      <c r="C52" t="s">
        <v>52</v>
      </c>
      <c r="D52" s="25">
        <v>45580</v>
      </c>
      <c r="E52" t="s">
        <v>172</v>
      </c>
      <c r="F52" t="s">
        <v>69</v>
      </c>
      <c r="G52">
        <v>5.3662728249194425</v>
      </c>
      <c r="H52">
        <v>6.6499999999999995</v>
      </c>
      <c r="I52">
        <v>10</v>
      </c>
      <c r="J52">
        <v>1</v>
      </c>
      <c r="K52">
        <v>6.6499999999999995</v>
      </c>
      <c r="L52">
        <v>45580</v>
      </c>
      <c r="M52" t="s">
        <v>198</v>
      </c>
      <c r="N52">
        <v>5.8218487394957998</v>
      </c>
      <c r="O52">
        <v>1.2392213771016811</v>
      </c>
      <c r="P52">
        <v>1.2392213771016811</v>
      </c>
      <c r="Q52">
        <v>1.0848961522158904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8.4896152215890419E-2</v>
      </c>
      <c r="Y52">
        <v>0</v>
      </c>
      <c r="Z52">
        <v>0.1543252248857907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0.80695831953675834</v>
      </c>
      <c r="AM52">
        <v>0.80695831953675834</v>
      </c>
      <c r="AN52">
        <v>0.87546597586403008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0.12453402413596992</v>
      </c>
      <c r="AZ52">
        <v>0</v>
      </c>
      <c r="BA52">
        <v>0</v>
      </c>
      <c r="BB52">
        <v>0</v>
      </c>
      <c r="BC52">
        <v>0.80695831953675834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1.1422488452655886</v>
      </c>
      <c r="BJ52">
        <v>1.1422488452655886</v>
      </c>
      <c r="BK52">
        <v>0.92174720866832205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0.14224884526558856</v>
      </c>
      <c r="BU52">
        <v>0</v>
      </c>
      <c r="BV52">
        <v>0</v>
      </c>
      <c r="BW52">
        <v>0</v>
      </c>
      <c r="BX52">
        <v>7.8252791331677951E-2</v>
      </c>
      <c r="BY52">
        <v>0</v>
      </c>
      <c r="BZ52">
        <v>0.92174720866832205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hidden="1" x14ac:dyDescent="0.25">
      <c r="A53" t="s">
        <v>160</v>
      </c>
      <c r="B53" t="s">
        <v>217</v>
      </c>
      <c r="C53" t="s">
        <v>52</v>
      </c>
      <c r="D53" s="25">
        <v>45580</v>
      </c>
      <c r="E53" t="s">
        <v>172</v>
      </c>
      <c r="F53" t="s">
        <v>69</v>
      </c>
      <c r="G53">
        <v>3.5111676249447159</v>
      </c>
      <c r="H53">
        <v>7.6</v>
      </c>
      <c r="I53">
        <v>10</v>
      </c>
      <c r="K53">
        <v>7.6</v>
      </c>
      <c r="L53">
        <v>45580</v>
      </c>
      <c r="M53" t="s">
        <v>198</v>
      </c>
      <c r="N53">
        <v>6.8163992869875214</v>
      </c>
      <c r="O53">
        <v>2.1645221225003928</v>
      </c>
      <c r="P53">
        <v>2.1645221225003928</v>
      </c>
      <c r="Q53">
        <v>1.9413482963789992</v>
      </c>
      <c r="R53">
        <v>0</v>
      </c>
      <c r="S53">
        <v>0</v>
      </c>
      <c r="T53">
        <v>0.22317382612139358</v>
      </c>
      <c r="U53">
        <v>0</v>
      </c>
      <c r="V53">
        <v>0.69134829637899919</v>
      </c>
      <c r="W53">
        <v>0</v>
      </c>
      <c r="X53">
        <v>0.25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0.46199574012430472</v>
      </c>
      <c r="AM53">
        <v>0.46199574012430472</v>
      </c>
      <c r="AN53">
        <v>0.89689464302467392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0.10310535697532608</v>
      </c>
      <c r="AZ53">
        <v>0</v>
      </c>
      <c r="BA53">
        <v>0</v>
      </c>
      <c r="BB53">
        <v>0</v>
      </c>
      <c r="BC53">
        <v>0.46199574012430472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1.114958158995816</v>
      </c>
      <c r="BJ53">
        <v>1.114958158995816</v>
      </c>
      <c r="BK53">
        <v>0.51510591987290422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0.11495815899581596</v>
      </c>
      <c r="BU53">
        <v>0</v>
      </c>
      <c r="BV53">
        <v>0</v>
      </c>
      <c r="BW53">
        <v>0</v>
      </c>
      <c r="BX53">
        <v>0.48489408012709578</v>
      </c>
      <c r="BY53">
        <v>0</v>
      </c>
      <c r="BZ53">
        <v>0.51510591987290422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hidden="1" x14ac:dyDescent="0.25">
      <c r="A54" t="s">
        <v>160</v>
      </c>
      <c r="B54" t="s">
        <v>170</v>
      </c>
      <c r="C54" t="s">
        <v>52</v>
      </c>
      <c r="D54" s="25">
        <v>45580</v>
      </c>
      <c r="E54" t="s">
        <v>172</v>
      </c>
      <c r="F54" t="s">
        <v>70</v>
      </c>
      <c r="G54">
        <v>11.626924453992126</v>
      </c>
      <c r="H54">
        <v>14.25</v>
      </c>
      <c r="I54">
        <v>10</v>
      </c>
      <c r="J54">
        <v>1</v>
      </c>
      <c r="K54">
        <v>14.25</v>
      </c>
      <c r="L54">
        <v>45580</v>
      </c>
      <c r="M54" t="s">
        <v>197</v>
      </c>
      <c r="N54">
        <v>11.234888438133879</v>
      </c>
      <c r="O54">
        <v>1.2256035597708932</v>
      </c>
      <c r="P54">
        <v>1.2256035597708932</v>
      </c>
      <c r="Q54">
        <v>0.96628205357233221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0.22560355977089319</v>
      </c>
      <c r="AA54">
        <v>0</v>
      </c>
      <c r="AB54">
        <v>0</v>
      </c>
      <c r="AC54">
        <v>0</v>
      </c>
      <c r="AD54">
        <v>3.3717946427667789E-2</v>
      </c>
      <c r="AE54">
        <v>0</v>
      </c>
      <c r="AF54">
        <v>0.96628205357233221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0.81592452308716679</v>
      </c>
      <c r="AM54">
        <v>0.81592452308716679</v>
      </c>
      <c r="AN54">
        <v>0.78841322372869327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0.18407547691283321</v>
      </c>
      <c r="AZ54">
        <v>0</v>
      </c>
      <c r="BA54">
        <v>2.7511299358473518E-2</v>
      </c>
      <c r="BB54">
        <v>0</v>
      </c>
      <c r="BC54">
        <v>0.78841322372869327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1.2683704051419074</v>
      </c>
      <c r="BJ54">
        <v>1.2683704051419074</v>
      </c>
      <c r="BK54">
        <v>1.0348945179132873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3.4894517913287348E-2</v>
      </c>
      <c r="BS54">
        <v>0</v>
      </c>
      <c r="BT54">
        <v>0.23347588722862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</row>
    <row r="55" spans="1:83" hidden="1" x14ac:dyDescent="0.25">
      <c r="A55" t="s">
        <v>160</v>
      </c>
      <c r="B55" t="s">
        <v>217</v>
      </c>
      <c r="C55" t="s">
        <v>52</v>
      </c>
      <c r="D55" s="25">
        <v>45580</v>
      </c>
      <c r="E55" t="s">
        <v>172</v>
      </c>
      <c r="F55" t="s">
        <v>70</v>
      </c>
      <c r="G55">
        <v>12.417771069086861</v>
      </c>
      <c r="H55">
        <v>11.4</v>
      </c>
      <c r="I55">
        <v>10</v>
      </c>
      <c r="K55">
        <v>11.4</v>
      </c>
      <c r="L55">
        <v>45580</v>
      </c>
      <c r="M55" t="s">
        <v>197</v>
      </c>
      <c r="N55">
        <v>10.722341057635171</v>
      </c>
      <c r="O55">
        <v>0.91803915022877747</v>
      </c>
      <c r="P55">
        <v>0.91803915022877747</v>
      </c>
      <c r="Q55">
        <v>0.86346744500127404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8.1960849771222533E-2</v>
      </c>
      <c r="AC55">
        <v>0</v>
      </c>
      <c r="AD55">
        <v>5.4571705227503431E-2</v>
      </c>
      <c r="AE55">
        <v>0</v>
      </c>
      <c r="AF55">
        <v>0.86346744500127404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1.089278163954988</v>
      </c>
      <c r="AM55">
        <v>1.089278163954988</v>
      </c>
      <c r="AN55">
        <v>0.94055623312589232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8.9278163954987999E-2</v>
      </c>
      <c r="AX55">
        <v>0</v>
      </c>
      <c r="AY55">
        <v>0</v>
      </c>
      <c r="AZ55">
        <v>0</v>
      </c>
      <c r="BA55">
        <v>5.9443766874107684E-2</v>
      </c>
      <c r="BB55">
        <v>0</v>
      </c>
      <c r="BC55">
        <v>0.94055623312589232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1.0632006516787935</v>
      </c>
      <c r="BJ55">
        <v>1.0632006516787935</v>
      </c>
      <c r="BK55">
        <v>1.1581212537764229</v>
      </c>
      <c r="BL55">
        <v>9.4920602097629425E-2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6.3200651678793518E-2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hidden="1" x14ac:dyDescent="0.25">
      <c r="A56" t="s">
        <v>160</v>
      </c>
      <c r="B56" t="s">
        <v>170</v>
      </c>
      <c r="C56" t="s">
        <v>52</v>
      </c>
      <c r="D56" s="25">
        <v>45581</v>
      </c>
      <c r="E56" t="s">
        <v>172</v>
      </c>
      <c r="F56" t="s">
        <v>68</v>
      </c>
      <c r="G56">
        <v>14.310060866451844</v>
      </c>
      <c r="H56">
        <v>18.05</v>
      </c>
      <c r="I56">
        <v>10</v>
      </c>
      <c r="J56">
        <v>1</v>
      </c>
      <c r="K56">
        <v>18.05</v>
      </c>
      <c r="L56">
        <v>45581</v>
      </c>
      <c r="M56" t="s">
        <v>202</v>
      </c>
      <c r="N56">
        <v>9.8826585179526294</v>
      </c>
      <c r="O56">
        <v>1.2613503302642115</v>
      </c>
      <c r="P56">
        <v>1.2613503302642115</v>
      </c>
      <c r="Q56">
        <v>0.69060911831069094</v>
      </c>
      <c r="R56">
        <v>0</v>
      </c>
      <c r="S56">
        <v>0</v>
      </c>
      <c r="T56">
        <v>1.1350330264211506E-2</v>
      </c>
      <c r="U56">
        <v>0</v>
      </c>
      <c r="V56">
        <v>0</v>
      </c>
      <c r="W56">
        <v>0</v>
      </c>
      <c r="X56">
        <v>0</v>
      </c>
      <c r="Y56">
        <v>0</v>
      </c>
      <c r="Z56">
        <v>0.25</v>
      </c>
      <c r="AA56">
        <v>0</v>
      </c>
      <c r="AB56">
        <v>0</v>
      </c>
      <c r="AC56">
        <v>0</v>
      </c>
      <c r="AD56">
        <v>0.30939088168930906</v>
      </c>
      <c r="AE56">
        <v>0</v>
      </c>
      <c r="AF56">
        <v>0.69060911831069094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0.79280115603611323</v>
      </c>
      <c r="AM56">
        <v>0.79280115603611323</v>
      </c>
      <c r="AN56">
        <v>0.54751570736579658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0.20719884396388677</v>
      </c>
      <c r="AZ56">
        <v>0</v>
      </c>
      <c r="BA56">
        <v>0.24528544867031665</v>
      </c>
      <c r="BB56">
        <v>0</v>
      </c>
      <c r="BC56">
        <v>0.54751570736579658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1.8264316193067636</v>
      </c>
      <c r="BJ56">
        <v>1.8264316193067636</v>
      </c>
      <c r="BK56">
        <v>1.4479970992073123</v>
      </c>
      <c r="CB56">
        <v>0</v>
      </c>
      <c r="CC56">
        <v>0</v>
      </c>
      <c r="CD56">
        <v>0</v>
      </c>
    </row>
    <row r="57" spans="1:83" hidden="1" x14ac:dyDescent="0.25">
      <c r="A57" t="s">
        <v>160</v>
      </c>
      <c r="B57" t="s">
        <v>217</v>
      </c>
      <c r="C57" t="s">
        <v>52</v>
      </c>
      <c r="D57" s="25">
        <v>45581</v>
      </c>
      <c r="E57" t="s">
        <v>172</v>
      </c>
      <c r="F57" t="s">
        <v>68</v>
      </c>
      <c r="G57">
        <v>14.129216521561023</v>
      </c>
      <c r="H57">
        <v>21.85</v>
      </c>
      <c r="I57">
        <v>10</v>
      </c>
      <c r="K57">
        <v>21.85</v>
      </c>
      <c r="L57">
        <v>45581</v>
      </c>
      <c r="M57" t="s">
        <v>202</v>
      </c>
      <c r="N57">
        <v>12.2953283945157</v>
      </c>
      <c r="O57">
        <v>1.5464410193344511</v>
      </c>
      <c r="P57">
        <v>1.5464410193344511</v>
      </c>
      <c r="Q57">
        <v>0.87020595768726239</v>
      </c>
      <c r="R57">
        <v>0</v>
      </c>
      <c r="S57">
        <v>0</v>
      </c>
      <c r="T57">
        <v>0.29644101933445111</v>
      </c>
      <c r="U57">
        <v>0</v>
      </c>
      <c r="V57">
        <v>0</v>
      </c>
      <c r="W57">
        <v>0</v>
      </c>
      <c r="X57">
        <v>0</v>
      </c>
      <c r="Y57">
        <v>0</v>
      </c>
      <c r="Z57">
        <v>0.25</v>
      </c>
      <c r="AA57">
        <v>0</v>
      </c>
      <c r="AB57">
        <v>0</v>
      </c>
      <c r="AC57">
        <v>0</v>
      </c>
      <c r="AD57">
        <v>0.12979404231273761</v>
      </c>
      <c r="AE57">
        <v>0</v>
      </c>
      <c r="AF57">
        <v>0.87020595768726239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0.64664606506000111</v>
      </c>
      <c r="AM57">
        <v>0.64664606506000111</v>
      </c>
      <c r="AN57">
        <v>0.56271525833023806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0.35335393493999889</v>
      </c>
      <c r="AZ57">
        <v>0</v>
      </c>
      <c r="BA57">
        <v>8.3930806729763052E-2</v>
      </c>
      <c r="BB57">
        <v>0</v>
      </c>
      <c r="BC57">
        <v>0.56271525833023806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1.7770977154010896</v>
      </c>
      <c r="BJ57">
        <v>1.7770977154010896</v>
      </c>
      <c r="BK57">
        <v>1.1491532448912325</v>
      </c>
      <c r="CB57">
        <v>0</v>
      </c>
      <c r="CC57">
        <v>0</v>
      </c>
      <c r="CD57">
        <v>0</v>
      </c>
    </row>
    <row r="58" spans="1:83" hidden="1" x14ac:dyDescent="0.25">
      <c r="A58" t="s">
        <v>160</v>
      </c>
      <c r="B58" t="s">
        <v>170</v>
      </c>
      <c r="C58" t="s">
        <v>52</v>
      </c>
      <c r="D58" s="25">
        <v>45581</v>
      </c>
      <c r="E58" t="s">
        <v>172</v>
      </c>
      <c r="F58" t="s">
        <v>69</v>
      </c>
      <c r="G58">
        <v>5.3662728249194425</v>
      </c>
      <c r="H58">
        <v>6.6499999999999995</v>
      </c>
      <c r="I58">
        <v>10</v>
      </c>
      <c r="J58">
        <v>1</v>
      </c>
      <c r="K58">
        <v>6.6499999999999995</v>
      </c>
      <c r="L58">
        <v>45581</v>
      </c>
      <c r="M58" t="s">
        <v>201</v>
      </c>
      <c r="N58">
        <v>4.8515406162465</v>
      </c>
      <c r="O58">
        <v>1.2392213771016811</v>
      </c>
      <c r="P58">
        <v>1.2392213771016811</v>
      </c>
      <c r="Q58">
        <v>0.90408012684657535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0.23922137710168112</v>
      </c>
      <c r="AA58">
        <v>0</v>
      </c>
      <c r="AB58">
        <v>0</v>
      </c>
      <c r="AC58">
        <v>0</v>
      </c>
      <c r="AD58">
        <v>9.5919873153424651E-2</v>
      </c>
      <c r="AE58">
        <v>0</v>
      </c>
      <c r="AF58">
        <v>0.90408012684657535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0.80695831953675834</v>
      </c>
      <c r="AM58">
        <v>0.80695831953675834</v>
      </c>
      <c r="AN58">
        <v>0.72955497988669182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0.19304168046324166</v>
      </c>
      <c r="AZ58">
        <v>0</v>
      </c>
      <c r="BA58">
        <v>7.7403339650066516E-2</v>
      </c>
      <c r="BB58">
        <v>0</v>
      </c>
      <c r="BC58">
        <v>0.72955497988669182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1.3706986143187061</v>
      </c>
      <c r="BJ58">
        <v>1.3706986143187061</v>
      </c>
      <c r="BK58">
        <v>1.1060966504019865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0.10609665040198646</v>
      </c>
      <c r="BS58">
        <v>0</v>
      </c>
      <c r="BT58">
        <v>0.26460196391671964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hidden="1" x14ac:dyDescent="0.25">
      <c r="A59" t="s">
        <v>160</v>
      </c>
      <c r="B59" t="s">
        <v>217</v>
      </c>
      <c r="C59" t="s">
        <v>52</v>
      </c>
      <c r="D59" s="25">
        <v>45581</v>
      </c>
      <c r="E59" t="s">
        <v>172</v>
      </c>
      <c r="F59" t="s">
        <v>69</v>
      </c>
      <c r="G59">
        <v>3.5111676249447159</v>
      </c>
      <c r="H59">
        <v>5.6999999999999993</v>
      </c>
      <c r="I59">
        <v>10</v>
      </c>
      <c r="K59">
        <v>5.6999999999999993</v>
      </c>
      <c r="L59">
        <v>45581</v>
      </c>
      <c r="M59" t="s">
        <v>201</v>
      </c>
      <c r="N59">
        <v>6.7880664227413456</v>
      </c>
      <c r="O59">
        <v>1.6233915918752946</v>
      </c>
      <c r="P59">
        <v>1.6233915918752946</v>
      </c>
      <c r="Q59">
        <v>1.9332789396086509</v>
      </c>
      <c r="R59">
        <v>0.30988734773335636</v>
      </c>
      <c r="S59">
        <v>0</v>
      </c>
      <c r="T59">
        <v>0</v>
      </c>
      <c r="U59">
        <v>0</v>
      </c>
      <c r="V59">
        <v>0.37339159187529458</v>
      </c>
      <c r="W59">
        <v>0</v>
      </c>
      <c r="X59">
        <v>0.25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0.61599432016573974</v>
      </c>
      <c r="AM59">
        <v>0.61599432016573974</v>
      </c>
      <c r="AN59">
        <v>1.1908888460949731</v>
      </c>
      <c r="AO59">
        <v>0.19088884609497314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0.61599432016573974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0.83970893108881317</v>
      </c>
      <c r="BJ59">
        <v>0.83970893108881317</v>
      </c>
      <c r="BK59">
        <v>0.51725593214315346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0.16029106891118683</v>
      </c>
      <c r="BW59">
        <v>0</v>
      </c>
      <c r="BX59">
        <v>0.32245299894565971</v>
      </c>
      <c r="BY59">
        <v>0</v>
      </c>
      <c r="BZ59">
        <v>0.51725593214315346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hidden="1" x14ac:dyDescent="0.25">
      <c r="A60" t="s">
        <v>160</v>
      </c>
      <c r="B60" t="s">
        <v>217</v>
      </c>
      <c r="C60" t="s">
        <v>52</v>
      </c>
      <c r="D60" s="25">
        <v>45581</v>
      </c>
      <c r="E60" t="s">
        <v>172</v>
      </c>
      <c r="F60" t="s">
        <v>70</v>
      </c>
      <c r="G60">
        <v>12.417771069086861</v>
      </c>
      <c r="H60">
        <v>11.4</v>
      </c>
      <c r="I60">
        <v>10</v>
      </c>
      <c r="K60">
        <v>11.4</v>
      </c>
      <c r="L60">
        <v>45581</v>
      </c>
      <c r="M60" t="s">
        <v>200</v>
      </c>
      <c r="N60">
        <v>10.519210794365591</v>
      </c>
      <c r="O60">
        <v>0.91803915022877747</v>
      </c>
      <c r="P60">
        <v>0.91803915022877747</v>
      </c>
      <c r="Q60">
        <v>0.84710941567866416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8.1960849771222533E-2</v>
      </c>
      <c r="AC60">
        <v>0</v>
      </c>
      <c r="AD60">
        <v>7.092973455011331E-2</v>
      </c>
      <c r="AE60">
        <v>0</v>
      </c>
      <c r="AF60">
        <v>0.84710941567866416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1.089278163954988</v>
      </c>
      <c r="AM60">
        <v>1.089278163954988</v>
      </c>
      <c r="AN60">
        <v>0.92273778897943792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8.9278163954987999E-2</v>
      </c>
      <c r="AX60">
        <v>0</v>
      </c>
      <c r="AY60">
        <v>0</v>
      </c>
      <c r="AZ60">
        <v>0</v>
      </c>
      <c r="BA60">
        <v>7.7262211020562077E-2</v>
      </c>
      <c r="BB60">
        <v>0</v>
      </c>
      <c r="BC60">
        <v>0.92273778897943792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1.0837314911596014</v>
      </c>
      <c r="BJ60">
        <v>1.0837314911596014</v>
      </c>
      <c r="BK60">
        <v>1.1804850489105321</v>
      </c>
      <c r="BL60">
        <v>9.6753557750930641E-2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8.3731491159601434E-2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</row>
    <row r="61" spans="1:83" hidden="1" x14ac:dyDescent="0.25">
      <c r="A61" t="s">
        <v>160</v>
      </c>
      <c r="B61" t="s">
        <v>170</v>
      </c>
      <c r="C61" t="s">
        <v>52</v>
      </c>
      <c r="D61" s="25">
        <v>45581</v>
      </c>
      <c r="E61" t="s">
        <v>172</v>
      </c>
      <c r="F61" t="s">
        <v>70</v>
      </c>
      <c r="G61">
        <v>11.626924453992125</v>
      </c>
      <c r="H61">
        <v>14.25</v>
      </c>
      <c r="I61">
        <v>10</v>
      </c>
      <c r="J61">
        <v>1</v>
      </c>
      <c r="K61">
        <v>14.25</v>
      </c>
      <c r="L61">
        <v>45581</v>
      </c>
      <c r="M61" t="s">
        <v>200</v>
      </c>
      <c r="N61">
        <v>10.236646382691006</v>
      </c>
      <c r="O61">
        <v>1.2256035597708934</v>
      </c>
      <c r="P61">
        <v>1.2256035597708934</v>
      </c>
      <c r="Q61">
        <v>0.88042598222750434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0.22560355977089341</v>
      </c>
      <c r="AA61">
        <v>0</v>
      </c>
      <c r="AB61">
        <v>0</v>
      </c>
      <c r="AC61">
        <v>0</v>
      </c>
      <c r="AD61">
        <v>0.11957401777249566</v>
      </c>
      <c r="AE61">
        <v>0</v>
      </c>
      <c r="AF61">
        <v>0.88042598222750434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0.81592452308716668</v>
      </c>
      <c r="AM61">
        <v>0.81592452308716668</v>
      </c>
      <c r="AN61">
        <v>0.71836114966252673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0.18407547691283332</v>
      </c>
      <c r="AZ61">
        <v>0</v>
      </c>
      <c r="BA61">
        <v>9.7563373424639943E-2</v>
      </c>
      <c r="BB61">
        <v>0</v>
      </c>
      <c r="BC61">
        <v>0.71836114966252673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1.3920574636723912</v>
      </c>
      <c r="BJ61">
        <v>1.3920574636723912</v>
      </c>
      <c r="BK61">
        <v>1.1358138221568266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0.13581382215682658</v>
      </c>
      <c r="BS61">
        <v>0</v>
      </c>
      <c r="BT61">
        <v>0.25624364151556467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hidden="1" x14ac:dyDescent="0.25">
      <c r="A62" t="s">
        <v>160</v>
      </c>
      <c r="B62" t="s">
        <v>217</v>
      </c>
      <c r="C62" t="s">
        <v>52</v>
      </c>
      <c r="D62" s="25">
        <v>45582</v>
      </c>
      <c r="E62" t="s">
        <v>172</v>
      </c>
      <c r="F62" t="s">
        <v>68</v>
      </c>
      <c r="G62">
        <v>14.12921652156102</v>
      </c>
      <c r="H62">
        <v>16.149999999999999</v>
      </c>
      <c r="I62">
        <v>10</v>
      </c>
      <c r="K62">
        <v>16.149999999999999</v>
      </c>
      <c r="L62">
        <v>45582</v>
      </c>
      <c r="M62" t="s">
        <v>205</v>
      </c>
      <c r="N62">
        <v>13.835679271708679</v>
      </c>
      <c r="O62">
        <v>1.1430216229863337</v>
      </c>
      <c r="P62">
        <v>1.1430216229863337</v>
      </c>
      <c r="Q62">
        <v>0.97922480348401442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0.1430216229863337</v>
      </c>
      <c r="AA62">
        <v>0</v>
      </c>
      <c r="AB62">
        <v>0</v>
      </c>
      <c r="AC62">
        <v>0</v>
      </c>
      <c r="AD62">
        <v>2.0775196515985583E-2</v>
      </c>
      <c r="AE62">
        <v>0</v>
      </c>
      <c r="AF62">
        <v>0.97922480348401442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0.87487408802235422</v>
      </c>
      <c r="AM62">
        <v>0.87487408802235422</v>
      </c>
      <c r="AN62">
        <v>0.85669840691694621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0.12512591197764578</v>
      </c>
      <c r="AZ62">
        <v>0</v>
      </c>
      <c r="BA62">
        <v>1.8175681105408015E-2</v>
      </c>
      <c r="BB62">
        <v>0</v>
      </c>
      <c r="BC62">
        <v>0.85669840691694621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1.1672719266500824</v>
      </c>
      <c r="BJ62">
        <v>1.1672719266500824</v>
      </c>
      <c r="BK62">
        <v>1.0212159623020871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2.121596230208711E-2</v>
      </c>
      <c r="BS62">
        <v>0</v>
      </c>
      <c r="BT62">
        <v>0.14605596434799528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hidden="1" x14ac:dyDescent="0.25">
      <c r="A63" t="s">
        <v>160</v>
      </c>
      <c r="B63" t="s">
        <v>170</v>
      </c>
      <c r="C63" t="s">
        <v>52</v>
      </c>
      <c r="D63" s="25">
        <v>45582</v>
      </c>
      <c r="E63" t="s">
        <v>172</v>
      </c>
      <c r="F63" t="s">
        <v>68</v>
      </c>
      <c r="G63">
        <v>14.310060866451844</v>
      </c>
      <c r="H63">
        <v>17.099999999999998</v>
      </c>
      <c r="I63">
        <v>10</v>
      </c>
      <c r="J63">
        <v>1</v>
      </c>
      <c r="K63">
        <v>17.099999999999998</v>
      </c>
      <c r="L63">
        <v>45582</v>
      </c>
      <c r="M63" t="s">
        <v>205</v>
      </c>
      <c r="N63">
        <v>12.961613971101633</v>
      </c>
      <c r="O63">
        <v>1.1949634707766212</v>
      </c>
      <c r="P63">
        <v>1.1949634707766212</v>
      </c>
      <c r="Q63">
        <v>0.90576931098095625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0.19496347077662124</v>
      </c>
      <c r="AA63">
        <v>0</v>
      </c>
      <c r="AB63">
        <v>0</v>
      </c>
      <c r="AC63">
        <v>0</v>
      </c>
      <c r="AD63">
        <v>9.4230689019043745E-2</v>
      </c>
      <c r="AE63">
        <v>0</v>
      </c>
      <c r="AF63">
        <v>0.90576931098095625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0.83684566470478627</v>
      </c>
      <c r="AM63">
        <v>0.83684566470478627</v>
      </c>
      <c r="AN63">
        <v>0.75798912111705463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0.16315433529521373</v>
      </c>
      <c r="AZ63">
        <v>0</v>
      </c>
      <c r="BA63">
        <v>7.8856543587731642E-2</v>
      </c>
      <c r="BB63">
        <v>0</v>
      </c>
      <c r="BC63">
        <v>0.75798912111705463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1.3192801481455196</v>
      </c>
      <c r="BJ63">
        <v>1.3192801481455196</v>
      </c>
      <c r="BK63">
        <v>1.1040338725066663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0.10403387250666629</v>
      </c>
      <c r="BS63">
        <v>0</v>
      </c>
      <c r="BT63">
        <v>0.21524627563885335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hidden="1" x14ac:dyDescent="0.25">
      <c r="A64" t="s">
        <v>160</v>
      </c>
      <c r="B64" t="s">
        <v>217</v>
      </c>
      <c r="C64" t="s">
        <v>52</v>
      </c>
      <c r="D64" s="25">
        <v>45582</v>
      </c>
      <c r="E64" t="s">
        <v>172</v>
      </c>
      <c r="F64" t="s">
        <v>69</v>
      </c>
      <c r="G64">
        <v>3.5111676249447159</v>
      </c>
      <c r="H64">
        <v>5.6999999999999993</v>
      </c>
      <c r="I64">
        <v>10</v>
      </c>
      <c r="K64">
        <v>5.6999999999999993</v>
      </c>
      <c r="L64">
        <v>45582</v>
      </c>
      <c r="M64" t="s">
        <v>203</v>
      </c>
      <c r="N64">
        <v>7.7290552584670227</v>
      </c>
      <c r="O64">
        <v>1.6233915918752946</v>
      </c>
      <c r="P64">
        <v>1.6233915918752946</v>
      </c>
      <c r="Q64">
        <v>2.2012777753920871</v>
      </c>
      <c r="R64">
        <v>0.57788618351679255</v>
      </c>
      <c r="S64">
        <v>0</v>
      </c>
      <c r="T64">
        <v>0</v>
      </c>
      <c r="U64">
        <v>0</v>
      </c>
      <c r="V64">
        <v>0.37339159187529458</v>
      </c>
      <c r="W64">
        <v>0</v>
      </c>
      <c r="X64">
        <v>0.25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0.61599432016573974</v>
      </c>
      <c r="AM64">
        <v>0.61599432016573974</v>
      </c>
      <c r="AN64">
        <v>1.3559746067486007</v>
      </c>
      <c r="AO64">
        <v>0.35597460674860071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0.61599432016573974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0.73747693726937269</v>
      </c>
      <c r="BJ64">
        <v>0.73747693726937269</v>
      </c>
      <c r="BK64">
        <v>0.45428160461115907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0.26252306273062731</v>
      </c>
      <c r="BW64">
        <v>0</v>
      </c>
      <c r="BX64">
        <v>0.28319533265821362</v>
      </c>
      <c r="BY64">
        <v>0</v>
      </c>
      <c r="BZ64">
        <v>0.45428160461115907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hidden="1" x14ac:dyDescent="0.25">
      <c r="A65" t="s">
        <v>160</v>
      </c>
      <c r="B65" t="s">
        <v>170</v>
      </c>
      <c r="C65" t="s">
        <v>52</v>
      </c>
      <c r="D65" s="25">
        <v>45582</v>
      </c>
      <c r="E65" t="s">
        <v>172</v>
      </c>
      <c r="F65" t="s">
        <v>69</v>
      </c>
      <c r="G65">
        <v>5.3662728249194425</v>
      </c>
      <c r="H65">
        <v>6.6499999999999995</v>
      </c>
      <c r="I65">
        <v>10</v>
      </c>
      <c r="J65">
        <v>1</v>
      </c>
      <c r="K65">
        <v>6.6499999999999995</v>
      </c>
      <c r="L65">
        <v>45582</v>
      </c>
      <c r="M65" t="s">
        <v>203</v>
      </c>
      <c r="N65">
        <v>5.7943977591036422</v>
      </c>
      <c r="O65">
        <v>1.2392213771016811</v>
      </c>
      <c r="P65">
        <v>1.2392213771016811</v>
      </c>
      <c r="Q65">
        <v>1.0797806872949338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7.9780687294933816E-2</v>
      </c>
      <c r="Y65">
        <v>0</v>
      </c>
      <c r="Z65">
        <v>0.1594406898067473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0.80695831953675834</v>
      </c>
      <c r="AM65">
        <v>0.80695831953675834</v>
      </c>
      <c r="AN65">
        <v>0.8713380088877658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0.1286619911122342</v>
      </c>
      <c r="AZ65">
        <v>0</v>
      </c>
      <c r="BA65">
        <v>0</v>
      </c>
      <c r="BB65">
        <v>0</v>
      </c>
      <c r="BC65">
        <v>0.80695831953675834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1.1476602533114182</v>
      </c>
      <c r="BJ65">
        <v>1.1476602533114182</v>
      </c>
      <c r="BK65">
        <v>0.9261139894113124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0.14766025331141819</v>
      </c>
      <c r="BU65">
        <v>0</v>
      </c>
      <c r="BV65">
        <v>0</v>
      </c>
      <c r="BW65">
        <v>0</v>
      </c>
      <c r="BX65">
        <v>7.3886010588687601E-2</v>
      </c>
      <c r="BY65">
        <v>0</v>
      </c>
      <c r="BZ65">
        <v>0.9261139894113124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hidden="1" x14ac:dyDescent="0.25">
      <c r="A66" t="s">
        <v>160</v>
      </c>
      <c r="B66" t="s">
        <v>170</v>
      </c>
      <c r="C66" t="s">
        <v>52</v>
      </c>
      <c r="D66" s="25">
        <v>45582</v>
      </c>
      <c r="E66" t="s">
        <v>172</v>
      </c>
      <c r="F66" t="s">
        <v>70</v>
      </c>
      <c r="G66">
        <v>11.626924453992126</v>
      </c>
      <c r="H66">
        <v>14.25</v>
      </c>
      <c r="I66">
        <v>10</v>
      </c>
      <c r="J66">
        <v>1</v>
      </c>
      <c r="K66">
        <v>14.25</v>
      </c>
      <c r="L66">
        <v>45582</v>
      </c>
      <c r="M66" t="s">
        <v>204</v>
      </c>
      <c r="N66">
        <v>11.010839931078101</v>
      </c>
      <c r="O66">
        <v>1.2256035597708932</v>
      </c>
      <c r="P66">
        <v>1.2256035597708932</v>
      </c>
      <c r="Q66">
        <v>0.94701225372609243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0.22560355977089319</v>
      </c>
      <c r="AA66">
        <v>0</v>
      </c>
      <c r="AB66">
        <v>0</v>
      </c>
      <c r="AC66">
        <v>0</v>
      </c>
      <c r="AD66">
        <v>5.2987746273907566E-2</v>
      </c>
      <c r="AE66">
        <v>0</v>
      </c>
      <c r="AF66">
        <v>0.94701225372609243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0.81592452308716679</v>
      </c>
      <c r="AM66">
        <v>0.81592452308716679</v>
      </c>
      <c r="AN66">
        <v>0.77269052147916495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0.18407547691283321</v>
      </c>
      <c r="AZ66">
        <v>0</v>
      </c>
      <c r="BA66">
        <v>4.3234001608001837E-2</v>
      </c>
      <c r="BB66">
        <v>0</v>
      </c>
      <c r="BC66">
        <v>0.77269052147916495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1.2941791987893103</v>
      </c>
      <c r="BJ66">
        <v>1.2941791987893103</v>
      </c>
      <c r="BK66">
        <v>1.0559525455614995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5.5952545561499534E-2</v>
      </c>
      <c r="BS66">
        <v>0</v>
      </c>
      <c r="BT66">
        <v>0.23822665322781078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hidden="1" x14ac:dyDescent="0.25">
      <c r="A67" t="s">
        <v>160</v>
      </c>
      <c r="B67" t="s">
        <v>217</v>
      </c>
      <c r="C67" t="s">
        <v>52</v>
      </c>
      <c r="D67" s="25">
        <v>45582</v>
      </c>
      <c r="E67" t="s">
        <v>172</v>
      </c>
      <c r="F67" t="s">
        <v>70</v>
      </c>
      <c r="G67">
        <v>12.417771069086861</v>
      </c>
      <c r="H67">
        <v>13.3</v>
      </c>
      <c r="I67">
        <v>10</v>
      </c>
      <c r="K67">
        <v>13.3</v>
      </c>
      <c r="L67">
        <v>45582</v>
      </c>
      <c r="M67" t="s">
        <v>204</v>
      </c>
      <c r="N67">
        <v>10.513018843901197</v>
      </c>
      <c r="O67">
        <v>1.0710456752669071</v>
      </c>
      <c r="P67">
        <v>1.0710456752669071</v>
      </c>
      <c r="Q67">
        <v>0.84661077945562979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7.1045675266907082E-2</v>
      </c>
      <c r="AA67">
        <v>0</v>
      </c>
      <c r="AB67">
        <v>0</v>
      </c>
      <c r="AC67">
        <v>0</v>
      </c>
      <c r="AD67">
        <v>0.15338922054437021</v>
      </c>
      <c r="AE67">
        <v>0</v>
      </c>
      <c r="AF67">
        <v>0.84661077945562979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0.93366699767570394</v>
      </c>
      <c r="AM67">
        <v>0.93366699767570394</v>
      </c>
      <c r="AN67">
        <v>0.79045254465422543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6.6333002324296064E-2</v>
      </c>
      <c r="AZ67">
        <v>0</v>
      </c>
      <c r="BA67">
        <v>0.1432144530214785</v>
      </c>
      <c r="BB67">
        <v>0</v>
      </c>
      <c r="BC67">
        <v>0.79045254465422543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1.2650980843352699</v>
      </c>
      <c r="BJ67">
        <v>1.2650980843352699</v>
      </c>
      <c r="BK67">
        <v>1.181180330166596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0.18118033016659596</v>
      </c>
      <c r="BS67">
        <v>0</v>
      </c>
      <c r="BT67">
        <v>8.3917754168673975E-2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hidden="1" x14ac:dyDescent="0.25">
      <c r="A68" t="s">
        <v>160</v>
      </c>
      <c r="B68" t="s">
        <v>170</v>
      </c>
      <c r="C68" t="s">
        <v>52</v>
      </c>
      <c r="D68" s="25">
        <v>45583</v>
      </c>
      <c r="E68" t="s">
        <v>172</v>
      </c>
      <c r="F68" t="s">
        <v>68</v>
      </c>
      <c r="G68">
        <v>14.310060866451844</v>
      </c>
      <c r="H68">
        <v>17.099999999999998</v>
      </c>
      <c r="I68">
        <v>10</v>
      </c>
      <c r="J68">
        <v>1</v>
      </c>
      <c r="K68">
        <v>17.099999999999998</v>
      </c>
      <c r="L68">
        <v>45583</v>
      </c>
      <c r="M68" t="s">
        <v>206</v>
      </c>
      <c r="N68">
        <v>13.219556913674561</v>
      </c>
      <c r="O68">
        <v>1.1949634707766212</v>
      </c>
      <c r="P68">
        <v>1.1949634707766212</v>
      </c>
      <c r="Q68">
        <v>0.92379459717506629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0.19496347077662124</v>
      </c>
      <c r="AA68">
        <v>0</v>
      </c>
      <c r="AB68">
        <v>0</v>
      </c>
      <c r="AC68">
        <v>0</v>
      </c>
      <c r="AD68">
        <v>7.620540282493371E-2</v>
      </c>
      <c r="AE68">
        <v>0</v>
      </c>
      <c r="AF68">
        <v>0.92379459717506629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0.83684566470478627</v>
      </c>
      <c r="AM68">
        <v>0.83684566470478627</v>
      </c>
      <c r="AN68">
        <v>0.77307350372365857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0.16315433529521373</v>
      </c>
      <c r="AZ68">
        <v>0</v>
      </c>
      <c r="BA68">
        <v>6.3772160981127701E-2</v>
      </c>
      <c r="BB68">
        <v>0</v>
      </c>
      <c r="BC68">
        <v>0.77307350372365857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1.2935380596842421</v>
      </c>
      <c r="BJ68">
        <v>1.2935380596842421</v>
      </c>
      <c r="BK68">
        <v>1.0824917173773989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8.249171737739891E-2</v>
      </c>
      <c r="BS68">
        <v>0</v>
      </c>
      <c r="BT68">
        <v>0.21104634230684316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hidden="1" x14ac:dyDescent="0.25">
      <c r="A69" t="s">
        <v>160</v>
      </c>
      <c r="B69" t="s">
        <v>217</v>
      </c>
      <c r="C69" t="s">
        <v>52</v>
      </c>
      <c r="D69" s="25">
        <v>45583</v>
      </c>
      <c r="E69" t="s">
        <v>172</v>
      </c>
      <c r="F69" t="s">
        <v>68</v>
      </c>
      <c r="G69">
        <v>14.129216521561023</v>
      </c>
      <c r="H69">
        <v>22.799999999999997</v>
      </c>
      <c r="I69">
        <v>10</v>
      </c>
      <c r="K69">
        <v>22.799999999999997</v>
      </c>
      <c r="L69">
        <v>45583</v>
      </c>
      <c r="M69" t="s">
        <v>206</v>
      </c>
      <c r="N69">
        <v>12.071813725490191</v>
      </c>
      <c r="O69">
        <v>1.6136775853924707</v>
      </c>
      <c r="P69">
        <v>1.6136775853924707</v>
      </c>
      <c r="Q69">
        <v>0.85438663262529391</v>
      </c>
      <c r="R69">
        <v>0</v>
      </c>
      <c r="S69">
        <v>0</v>
      </c>
      <c r="T69">
        <v>0.36367758539247075</v>
      </c>
      <c r="U69">
        <v>0</v>
      </c>
      <c r="V69">
        <v>0</v>
      </c>
      <c r="W69">
        <v>0</v>
      </c>
      <c r="X69">
        <v>0</v>
      </c>
      <c r="Y69">
        <v>0</v>
      </c>
      <c r="Z69">
        <v>0.25</v>
      </c>
      <c r="AA69">
        <v>0</v>
      </c>
      <c r="AB69">
        <v>0</v>
      </c>
      <c r="AC69">
        <v>0</v>
      </c>
      <c r="AD69">
        <v>0.14561336737470609</v>
      </c>
      <c r="AE69">
        <v>0</v>
      </c>
      <c r="AF69">
        <v>0.85438663262529391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0.61970247901583442</v>
      </c>
      <c r="AM69">
        <v>0.61970247901583442</v>
      </c>
      <c r="AN69">
        <v>0.52946551427588562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0.38029752098416558</v>
      </c>
      <c r="AZ69">
        <v>0</v>
      </c>
      <c r="BA69">
        <v>9.02369647399488E-2</v>
      </c>
      <c r="BB69">
        <v>0</v>
      </c>
      <c r="BC69">
        <v>0.52946551427588562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1.8886971351998869</v>
      </c>
      <c r="BJ69">
        <v>1.8886971351998869</v>
      </c>
      <c r="BK69">
        <v>1.1704302967934745</v>
      </c>
      <c r="CB69">
        <v>0</v>
      </c>
      <c r="CC69">
        <v>0</v>
      </c>
      <c r="CD69">
        <v>0</v>
      </c>
    </row>
    <row r="70" spans="1:83" hidden="1" x14ac:dyDescent="0.25">
      <c r="A70" t="s">
        <v>160</v>
      </c>
      <c r="B70" t="s">
        <v>170</v>
      </c>
      <c r="C70" t="s">
        <v>52</v>
      </c>
      <c r="D70" s="25">
        <v>45583</v>
      </c>
      <c r="E70" t="s">
        <v>172</v>
      </c>
      <c r="F70" t="s">
        <v>69</v>
      </c>
      <c r="G70">
        <v>5.3662728249194425</v>
      </c>
      <c r="H70">
        <v>5.6999999999999993</v>
      </c>
      <c r="I70">
        <v>10</v>
      </c>
      <c r="J70">
        <v>1</v>
      </c>
      <c r="K70">
        <v>5.6999999999999993</v>
      </c>
      <c r="L70">
        <v>45583</v>
      </c>
      <c r="M70" t="s">
        <v>207</v>
      </c>
      <c r="N70">
        <v>5.7943977591036422</v>
      </c>
      <c r="O70">
        <v>1.0621897518014409</v>
      </c>
      <c r="P70">
        <v>1.0621897518014409</v>
      </c>
      <c r="Q70">
        <v>1.0797806872949338</v>
      </c>
      <c r="R70">
        <v>1.7590935493492887E-2</v>
      </c>
      <c r="S70">
        <v>0</v>
      </c>
      <c r="T70">
        <v>0</v>
      </c>
      <c r="U70">
        <v>0</v>
      </c>
      <c r="V70">
        <v>0</v>
      </c>
      <c r="W70">
        <v>0</v>
      </c>
      <c r="X70">
        <v>6.2189751801440929E-2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0.94145137279288471</v>
      </c>
      <c r="AM70">
        <v>0.94145137279288471</v>
      </c>
      <c r="AN70">
        <v>1.0165610103690601</v>
      </c>
      <c r="AO70">
        <v>1.6561010369060103E-2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0.94145137279288471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0.9837087885526441</v>
      </c>
      <c r="BJ70">
        <v>0.9837087885526441</v>
      </c>
      <c r="BK70">
        <v>0.9261139894113124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1.6291211447355902E-2</v>
      </c>
      <c r="BW70">
        <v>0</v>
      </c>
      <c r="BX70">
        <v>5.7594799141331698E-2</v>
      </c>
      <c r="BY70">
        <v>0</v>
      </c>
      <c r="BZ70">
        <v>0.9261139894113124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hidden="1" x14ac:dyDescent="0.25">
      <c r="A71" t="s">
        <v>160</v>
      </c>
      <c r="B71" t="s">
        <v>217</v>
      </c>
      <c r="C71" t="s">
        <v>52</v>
      </c>
      <c r="D71" s="25">
        <v>45583</v>
      </c>
      <c r="E71" t="s">
        <v>172</v>
      </c>
      <c r="F71" t="s">
        <v>69</v>
      </c>
      <c r="G71">
        <v>3.5111676249447159</v>
      </c>
      <c r="H71">
        <v>7.6</v>
      </c>
      <c r="I71">
        <v>10</v>
      </c>
      <c r="K71">
        <v>7.6</v>
      </c>
      <c r="L71">
        <v>45583</v>
      </c>
      <c r="M71" t="s">
        <v>207</v>
      </c>
      <c r="N71">
        <v>6.8163992869875214</v>
      </c>
      <c r="O71">
        <v>2.1645221225003928</v>
      </c>
      <c r="P71">
        <v>2.1645221225003928</v>
      </c>
      <c r="Q71">
        <v>1.9413482963789992</v>
      </c>
      <c r="R71">
        <v>0</v>
      </c>
      <c r="S71">
        <v>0</v>
      </c>
      <c r="T71">
        <v>0.22317382612139358</v>
      </c>
      <c r="U71">
        <v>0</v>
      </c>
      <c r="V71">
        <v>0.69134829637899919</v>
      </c>
      <c r="W71">
        <v>0</v>
      </c>
      <c r="X71">
        <v>0.25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0.46199574012430472</v>
      </c>
      <c r="AM71">
        <v>0.46199574012430472</v>
      </c>
      <c r="AN71">
        <v>0.89689464302467392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0.10310535697532608</v>
      </c>
      <c r="AZ71">
        <v>0</v>
      </c>
      <c r="BA71">
        <v>0</v>
      </c>
      <c r="BB71">
        <v>0</v>
      </c>
      <c r="BC71">
        <v>0.46199574012430472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1.114958158995816</v>
      </c>
      <c r="BJ71">
        <v>1.114958158995816</v>
      </c>
      <c r="BK71">
        <v>0.51510591987290422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0.11495815899581596</v>
      </c>
      <c r="BU71">
        <v>0</v>
      </c>
      <c r="BV71">
        <v>0</v>
      </c>
      <c r="BW71">
        <v>0</v>
      </c>
      <c r="BX71">
        <v>0.48489408012709578</v>
      </c>
      <c r="BY71">
        <v>0</v>
      </c>
      <c r="BZ71">
        <v>0.51510591987290422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hidden="1" x14ac:dyDescent="0.25">
      <c r="A72" t="s">
        <v>160</v>
      </c>
      <c r="B72" t="s">
        <v>170</v>
      </c>
      <c r="C72" t="s">
        <v>52</v>
      </c>
      <c r="D72" s="25">
        <v>45583</v>
      </c>
      <c r="E72" t="s">
        <v>172</v>
      </c>
      <c r="F72" t="s">
        <v>70</v>
      </c>
      <c r="G72">
        <v>11.626924453992125</v>
      </c>
      <c r="H72">
        <v>14.25</v>
      </c>
      <c r="I72">
        <v>10</v>
      </c>
      <c r="J72">
        <v>1</v>
      </c>
      <c r="K72">
        <v>14.25</v>
      </c>
      <c r="L72">
        <v>45583</v>
      </c>
      <c r="M72" t="s">
        <v>208</v>
      </c>
      <c r="N72">
        <v>10.301555104800537</v>
      </c>
      <c r="O72">
        <v>1.2256035597708934</v>
      </c>
      <c r="P72">
        <v>1.2256035597708934</v>
      </c>
      <c r="Q72">
        <v>0.8860086040434777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0.22560355977089341</v>
      </c>
      <c r="AA72">
        <v>0</v>
      </c>
      <c r="AB72">
        <v>0</v>
      </c>
      <c r="AC72">
        <v>0</v>
      </c>
      <c r="AD72">
        <v>0.1139913959565223</v>
      </c>
      <c r="AE72">
        <v>0</v>
      </c>
      <c r="AF72">
        <v>0.8860086040434777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0.81592452308716668</v>
      </c>
      <c r="AM72">
        <v>0.81592452308716668</v>
      </c>
      <c r="AN72">
        <v>0.72291614770530077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0.18407547691283332</v>
      </c>
      <c r="AZ72">
        <v>0</v>
      </c>
      <c r="BA72">
        <v>9.3008375381865904E-2</v>
      </c>
      <c r="BB72">
        <v>0</v>
      </c>
      <c r="BC72">
        <v>0.72291614770530077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1.3832862956156478</v>
      </c>
      <c r="BJ72">
        <v>1.3832862956156478</v>
      </c>
      <c r="BK72">
        <v>1.1286572110432107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0.12865721104321071</v>
      </c>
      <c r="BS72">
        <v>0</v>
      </c>
      <c r="BT72">
        <v>0.25462908457243705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</row>
    <row r="73" spans="1:83" hidden="1" x14ac:dyDescent="0.25">
      <c r="A73" t="s">
        <v>160</v>
      </c>
      <c r="B73" t="s">
        <v>217</v>
      </c>
      <c r="C73" t="s">
        <v>52</v>
      </c>
      <c r="D73" s="25">
        <v>45583</v>
      </c>
      <c r="E73" t="s">
        <v>172</v>
      </c>
      <c r="F73" t="s">
        <v>70</v>
      </c>
      <c r="G73">
        <v>12.417771069086861</v>
      </c>
      <c r="H73">
        <v>11.4</v>
      </c>
      <c r="I73">
        <v>10</v>
      </c>
      <c r="K73">
        <v>11.4</v>
      </c>
      <c r="L73">
        <v>45583</v>
      </c>
      <c r="M73" t="s">
        <v>208</v>
      </c>
      <c r="N73">
        <v>10.722593582887695</v>
      </c>
      <c r="O73">
        <v>0.91803915022877747</v>
      </c>
      <c r="P73">
        <v>0.91803915022877747</v>
      </c>
      <c r="Q73">
        <v>0.86348778079673361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8.1960849771222533E-2</v>
      </c>
      <c r="AC73">
        <v>0</v>
      </c>
      <c r="AD73">
        <v>5.4551369432043861E-2</v>
      </c>
      <c r="AE73">
        <v>0</v>
      </c>
      <c r="AF73">
        <v>0.86348778079673361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1.089278163954988</v>
      </c>
      <c r="AM73">
        <v>1.089278163954988</v>
      </c>
      <c r="AN73">
        <v>0.94057838446383302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8.9278163954987999E-2</v>
      </c>
      <c r="AX73">
        <v>0</v>
      </c>
      <c r="AY73">
        <v>0</v>
      </c>
      <c r="AZ73">
        <v>0</v>
      </c>
      <c r="BA73">
        <v>5.9421615536166983E-2</v>
      </c>
      <c r="BB73">
        <v>0</v>
      </c>
      <c r="BC73">
        <v>0.94057838446383302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1.0631756124929872</v>
      </c>
      <c r="BJ73">
        <v>1.0631756124929872</v>
      </c>
      <c r="BK73">
        <v>1.1580939791380807</v>
      </c>
      <c r="BL73">
        <v>9.4918366645093455E-2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6.3175612492987199E-2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hidden="1" x14ac:dyDescent="0.25">
      <c r="A74" t="s">
        <v>160</v>
      </c>
      <c r="B74" t="s">
        <v>170</v>
      </c>
      <c r="C74" t="s">
        <v>52</v>
      </c>
      <c r="D74" s="25">
        <v>45584</v>
      </c>
      <c r="E74" t="s">
        <v>172</v>
      </c>
      <c r="F74" t="s">
        <v>68</v>
      </c>
      <c r="G74">
        <v>14.310060866451844</v>
      </c>
      <c r="H74">
        <v>18.05</v>
      </c>
      <c r="I74">
        <v>10</v>
      </c>
      <c r="J74">
        <v>1</v>
      </c>
      <c r="K74">
        <v>18.05</v>
      </c>
      <c r="L74">
        <v>45584</v>
      </c>
      <c r="M74" t="s">
        <v>211</v>
      </c>
      <c r="N74">
        <v>13.935477731762557</v>
      </c>
      <c r="O74">
        <v>1.2613503302642115</v>
      </c>
      <c r="P74">
        <v>1.2613503302642115</v>
      </c>
      <c r="Q74">
        <v>0.97382379165364352</v>
      </c>
      <c r="R74">
        <v>0</v>
      </c>
      <c r="S74">
        <v>0</v>
      </c>
      <c r="T74">
        <v>1.1350330264211506E-2</v>
      </c>
      <c r="U74">
        <v>0</v>
      </c>
      <c r="V74">
        <v>0</v>
      </c>
      <c r="W74">
        <v>0</v>
      </c>
      <c r="X74">
        <v>0</v>
      </c>
      <c r="Y74">
        <v>0</v>
      </c>
      <c r="Z74">
        <v>0.25</v>
      </c>
      <c r="AA74">
        <v>0</v>
      </c>
      <c r="AB74">
        <v>0</v>
      </c>
      <c r="AC74">
        <v>0</v>
      </c>
      <c r="AD74">
        <v>2.6176208346356478E-2</v>
      </c>
      <c r="AE74">
        <v>0</v>
      </c>
      <c r="AF74">
        <v>0.97382379165364352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0.79280115603611323</v>
      </c>
      <c r="AM74">
        <v>0.79280115603611323</v>
      </c>
      <c r="AN74">
        <v>0.7720486277984796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0.20719884396388677</v>
      </c>
      <c r="AZ74">
        <v>0</v>
      </c>
      <c r="BA74">
        <v>2.0752528237633627E-2</v>
      </c>
      <c r="BB74">
        <v>0</v>
      </c>
      <c r="BC74">
        <v>0.7720486277984796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1.2952552002475943</v>
      </c>
      <c r="BJ74">
        <v>1.2952552002475943</v>
      </c>
      <c r="BK74">
        <v>1.02687982011808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2.6879820118079989E-2</v>
      </c>
      <c r="BS74">
        <v>0</v>
      </c>
      <c r="BT74">
        <v>0.26837538012951434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hidden="1" x14ac:dyDescent="0.25">
      <c r="A75" t="s">
        <v>160</v>
      </c>
      <c r="B75" t="s">
        <v>217</v>
      </c>
      <c r="C75" t="s">
        <v>52</v>
      </c>
      <c r="D75" s="25">
        <v>45584</v>
      </c>
      <c r="E75" t="s">
        <v>172</v>
      </c>
      <c r="F75" t="s">
        <v>68</v>
      </c>
      <c r="G75">
        <v>14.12921652156102</v>
      </c>
      <c r="H75">
        <v>18.05</v>
      </c>
      <c r="I75">
        <v>10</v>
      </c>
      <c r="K75">
        <v>18.05</v>
      </c>
      <c r="L75">
        <v>45584</v>
      </c>
      <c r="M75" t="s">
        <v>211</v>
      </c>
      <c r="N75">
        <v>13.844607843137254</v>
      </c>
      <c r="O75">
        <v>1.2774947551023732</v>
      </c>
      <c r="P75">
        <v>1.2774947551023732</v>
      </c>
      <c r="Q75">
        <v>0.97985672609734187</v>
      </c>
      <c r="R75">
        <v>0</v>
      </c>
      <c r="S75">
        <v>0</v>
      </c>
      <c r="T75">
        <v>2.7494755102373203E-2</v>
      </c>
      <c r="U75">
        <v>0</v>
      </c>
      <c r="V75">
        <v>0</v>
      </c>
      <c r="W75">
        <v>0</v>
      </c>
      <c r="X75">
        <v>0</v>
      </c>
      <c r="Y75">
        <v>0</v>
      </c>
      <c r="Z75">
        <v>0.25</v>
      </c>
      <c r="AA75">
        <v>0</v>
      </c>
      <c r="AB75">
        <v>0</v>
      </c>
      <c r="AC75">
        <v>0</v>
      </c>
      <c r="AD75">
        <v>2.0143273902658132E-2</v>
      </c>
      <c r="AE75">
        <v>0</v>
      </c>
      <c r="AF75">
        <v>0.97985672609734187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0.78278207875684314</v>
      </c>
      <c r="AM75">
        <v>0.78278207875684314</v>
      </c>
      <c r="AN75">
        <v>0.767014284938352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0.21721792124315686</v>
      </c>
      <c r="AZ75">
        <v>0</v>
      </c>
      <c r="BA75">
        <v>1.5767793818491138E-2</v>
      </c>
      <c r="BB75">
        <v>0</v>
      </c>
      <c r="BC75">
        <v>0.767014284938352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1.3037566830719118</v>
      </c>
      <c r="BJ75">
        <v>1.3037566830719118</v>
      </c>
      <c r="BK75">
        <v>1.0205573665681578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2.0557366568157764E-2</v>
      </c>
      <c r="BS75">
        <v>0</v>
      </c>
      <c r="BT75">
        <v>0.28319931650375407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hidden="1" x14ac:dyDescent="0.25">
      <c r="A76" t="s">
        <v>160</v>
      </c>
      <c r="B76" t="s">
        <v>170</v>
      </c>
      <c r="C76" t="s">
        <v>52</v>
      </c>
      <c r="D76" s="25">
        <v>45584</v>
      </c>
      <c r="E76" t="s">
        <v>172</v>
      </c>
      <c r="F76" t="s">
        <v>69</v>
      </c>
      <c r="G76">
        <v>5.3662728249194425</v>
      </c>
      <c r="H76">
        <v>7.6</v>
      </c>
      <c r="I76">
        <v>10</v>
      </c>
      <c r="J76">
        <v>1</v>
      </c>
      <c r="K76">
        <v>7.6</v>
      </c>
      <c r="L76">
        <v>45584</v>
      </c>
      <c r="M76" t="s">
        <v>210</v>
      </c>
      <c r="N76">
        <v>5.8218487394957998</v>
      </c>
      <c r="O76">
        <v>1.4162530024019213</v>
      </c>
      <c r="P76">
        <v>1.4162530024019213</v>
      </c>
      <c r="Q76">
        <v>1.0848961522158904</v>
      </c>
      <c r="R76">
        <v>0</v>
      </c>
      <c r="S76">
        <v>0</v>
      </c>
      <c r="T76">
        <v>0.16625300240192131</v>
      </c>
      <c r="U76">
        <v>0</v>
      </c>
      <c r="V76">
        <v>0</v>
      </c>
      <c r="W76">
        <v>0</v>
      </c>
      <c r="X76">
        <v>8.4896152215890419E-2</v>
      </c>
      <c r="Y76">
        <v>0</v>
      </c>
      <c r="Z76">
        <v>0.16510384778410958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0.70608852959466351</v>
      </c>
      <c r="AM76">
        <v>0.70608852959466351</v>
      </c>
      <c r="AN76">
        <v>0.76603272888102636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0.23396727111897364</v>
      </c>
      <c r="AZ76">
        <v>0</v>
      </c>
      <c r="BA76">
        <v>0</v>
      </c>
      <c r="BB76">
        <v>0</v>
      </c>
      <c r="BC76">
        <v>0.70608852959466351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1.3054272517321013</v>
      </c>
      <c r="BJ76">
        <v>1.3054272517321013</v>
      </c>
      <c r="BK76">
        <v>0.92174720866832205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0.30542725173210128</v>
      </c>
      <c r="BU76">
        <v>0</v>
      </c>
      <c r="BV76">
        <v>0</v>
      </c>
      <c r="BW76">
        <v>0</v>
      </c>
      <c r="BX76">
        <v>7.8252791331677951E-2</v>
      </c>
      <c r="BY76">
        <v>0</v>
      </c>
      <c r="BZ76">
        <v>0.92174720866832205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hidden="1" x14ac:dyDescent="0.25">
      <c r="A77" t="s">
        <v>160</v>
      </c>
      <c r="B77" t="s">
        <v>217</v>
      </c>
      <c r="C77" t="s">
        <v>52</v>
      </c>
      <c r="D77" s="25">
        <v>45584</v>
      </c>
      <c r="E77" t="s">
        <v>172</v>
      </c>
      <c r="F77" t="s">
        <v>69</v>
      </c>
      <c r="G77">
        <v>3.5111676249447159</v>
      </c>
      <c r="H77">
        <v>5.6999999999999993</v>
      </c>
      <c r="I77">
        <v>10</v>
      </c>
      <c r="K77">
        <v>5.6999999999999993</v>
      </c>
      <c r="L77">
        <v>45584</v>
      </c>
      <c r="M77" t="s">
        <v>210</v>
      </c>
      <c r="N77">
        <v>6.8449197860962556</v>
      </c>
      <c r="O77">
        <v>1.6233915918752946</v>
      </c>
      <c r="P77">
        <v>1.6233915918752946</v>
      </c>
      <c r="Q77">
        <v>1.9494710925981582</v>
      </c>
      <c r="R77">
        <v>0.32607950072286362</v>
      </c>
      <c r="S77">
        <v>0</v>
      </c>
      <c r="T77">
        <v>0</v>
      </c>
      <c r="U77">
        <v>0</v>
      </c>
      <c r="V77">
        <v>0.37339159187529458</v>
      </c>
      <c r="W77">
        <v>0</v>
      </c>
      <c r="X77">
        <v>0.25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0.61599432016573974</v>
      </c>
      <c r="AM77">
        <v>0.61599432016573974</v>
      </c>
      <c r="AN77">
        <v>1.2008631203677642</v>
      </c>
      <c r="AO77">
        <v>0.20086312036776421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0.61599432016573974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0.83273437500000003</v>
      </c>
      <c r="BJ77">
        <v>0.83273437500000003</v>
      </c>
      <c r="BK77">
        <v>0.51295964520676718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0.16726562499999997</v>
      </c>
      <c r="BW77">
        <v>0</v>
      </c>
      <c r="BX77">
        <v>0.31977472979323285</v>
      </c>
      <c r="BY77">
        <v>0</v>
      </c>
      <c r="BZ77">
        <v>0.51295964520676718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83" hidden="1" x14ac:dyDescent="0.25">
      <c r="A78" t="s">
        <v>160</v>
      </c>
      <c r="B78" t="s">
        <v>217</v>
      </c>
      <c r="C78" t="s">
        <v>52</v>
      </c>
      <c r="D78" s="25">
        <v>45584</v>
      </c>
      <c r="E78" t="s">
        <v>172</v>
      </c>
      <c r="F78" t="s">
        <v>70</v>
      </c>
      <c r="G78">
        <v>12.417771069086861</v>
      </c>
      <c r="H78">
        <v>17.099999999999998</v>
      </c>
      <c r="I78">
        <v>10</v>
      </c>
      <c r="K78">
        <v>17.099999999999998</v>
      </c>
      <c r="L78">
        <v>45584</v>
      </c>
      <c r="M78" t="s">
        <v>209</v>
      </c>
      <c r="N78">
        <v>10.993315508021386</v>
      </c>
      <c r="O78">
        <v>1.3770587253431661</v>
      </c>
      <c r="P78">
        <v>1.3770587253431661</v>
      </c>
      <c r="Q78">
        <v>0.88528894975270134</v>
      </c>
      <c r="R78">
        <v>0</v>
      </c>
      <c r="S78">
        <v>0</v>
      </c>
      <c r="T78">
        <v>0.12705872534316609</v>
      </c>
      <c r="U78">
        <v>0</v>
      </c>
      <c r="V78">
        <v>0</v>
      </c>
      <c r="W78">
        <v>0</v>
      </c>
      <c r="X78">
        <v>0</v>
      </c>
      <c r="Y78">
        <v>0</v>
      </c>
      <c r="Z78">
        <v>0.25</v>
      </c>
      <c r="AA78">
        <v>0</v>
      </c>
      <c r="AB78">
        <v>0</v>
      </c>
      <c r="AC78">
        <v>0</v>
      </c>
      <c r="AD78">
        <v>0.11471105024729866</v>
      </c>
      <c r="AE78">
        <v>0</v>
      </c>
      <c r="AF78">
        <v>0.88528894975270134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0.72618544263665863</v>
      </c>
      <c r="AM78">
        <v>0.72618544263665863</v>
      </c>
      <c r="AN78">
        <v>0.64288394783750802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0.27381455736334137</v>
      </c>
      <c r="AZ78">
        <v>0</v>
      </c>
      <c r="BA78">
        <v>8.3301494799150611E-2</v>
      </c>
      <c r="BB78">
        <v>0</v>
      </c>
      <c r="BC78">
        <v>0.64288394783750802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1.5554906968259763</v>
      </c>
      <c r="BJ78">
        <v>1.5554906968259763</v>
      </c>
      <c r="BK78">
        <v>1.1295747001917762</v>
      </c>
      <c r="CB78">
        <v>0</v>
      </c>
      <c r="CC78">
        <v>0</v>
      </c>
      <c r="CD78">
        <v>0</v>
      </c>
    </row>
    <row r="79" spans="1:83" hidden="1" x14ac:dyDescent="0.25">
      <c r="A79" t="s">
        <v>160</v>
      </c>
      <c r="B79" t="s">
        <v>170</v>
      </c>
      <c r="C79" t="s">
        <v>52</v>
      </c>
      <c r="D79" s="25">
        <v>45584</v>
      </c>
      <c r="E79" t="s">
        <v>172</v>
      </c>
      <c r="F79" t="s">
        <v>70</v>
      </c>
      <c r="G79">
        <v>11.626924453992126</v>
      </c>
      <c r="H79">
        <v>17.099999999999998</v>
      </c>
      <c r="I79">
        <v>10</v>
      </c>
      <c r="J79">
        <v>1</v>
      </c>
      <c r="K79">
        <v>17.099999999999998</v>
      </c>
      <c r="L79">
        <v>45584</v>
      </c>
      <c r="M79" t="s">
        <v>209</v>
      </c>
      <c r="N79">
        <v>10.454702679619944</v>
      </c>
      <c r="O79">
        <v>1.4707242717250717</v>
      </c>
      <c r="P79">
        <v>1.4707242717250717</v>
      </c>
      <c r="Q79">
        <v>0.89918040845533331</v>
      </c>
      <c r="R79">
        <v>0</v>
      </c>
      <c r="S79">
        <v>0</v>
      </c>
      <c r="T79">
        <v>0.2207242717250717</v>
      </c>
      <c r="U79">
        <v>0</v>
      </c>
      <c r="V79">
        <v>0</v>
      </c>
      <c r="W79">
        <v>0</v>
      </c>
      <c r="X79">
        <v>0</v>
      </c>
      <c r="Y79">
        <v>0</v>
      </c>
      <c r="Z79">
        <v>0.25</v>
      </c>
      <c r="AA79">
        <v>0</v>
      </c>
      <c r="AB79">
        <v>0</v>
      </c>
      <c r="AC79">
        <v>0</v>
      </c>
      <c r="AD79">
        <v>0.10081959154466669</v>
      </c>
      <c r="AE79">
        <v>0</v>
      </c>
      <c r="AF79">
        <v>0.89918040845533331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0.67993710257263906</v>
      </c>
      <c r="AM79">
        <v>0.67993710257263906</v>
      </c>
      <c r="AN79">
        <v>0.61138612161520145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0.32006289742736094</v>
      </c>
      <c r="AZ79">
        <v>0</v>
      </c>
      <c r="BA79">
        <v>6.8550980957437613E-2</v>
      </c>
      <c r="BB79">
        <v>0</v>
      </c>
      <c r="BC79">
        <v>0.61138612161520145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1.6356275758405048</v>
      </c>
      <c r="BJ79">
        <v>1.6356275758405048</v>
      </c>
      <c r="BK79">
        <v>1.1121238748049023</v>
      </c>
      <c r="CB79">
        <v>0</v>
      </c>
      <c r="CC79">
        <v>0</v>
      </c>
      <c r="CD79">
        <v>0</v>
      </c>
    </row>
    <row r="80" spans="1:83" hidden="1" x14ac:dyDescent="0.25">
      <c r="A80" t="s">
        <v>160</v>
      </c>
      <c r="B80" t="s">
        <v>170</v>
      </c>
      <c r="C80" t="s">
        <v>52</v>
      </c>
      <c r="D80" s="25">
        <v>45585</v>
      </c>
      <c r="E80" t="s">
        <v>172</v>
      </c>
      <c r="F80" t="s">
        <v>68</v>
      </c>
      <c r="G80">
        <v>14.31006086645184</v>
      </c>
      <c r="H80">
        <v>18.05</v>
      </c>
      <c r="I80">
        <v>10</v>
      </c>
      <c r="J80">
        <v>1</v>
      </c>
      <c r="K80">
        <v>18.05</v>
      </c>
      <c r="L80">
        <v>45585</v>
      </c>
      <c r="M80" t="s">
        <v>214</v>
      </c>
      <c r="N80">
        <v>13.20820500448983</v>
      </c>
      <c r="O80">
        <v>1.2613503302642117</v>
      </c>
      <c r="P80">
        <v>1.2613503302642117</v>
      </c>
      <c r="Q80">
        <v>0.92300131549089537</v>
      </c>
      <c r="R80">
        <v>0</v>
      </c>
      <c r="S80">
        <v>0</v>
      </c>
      <c r="T80">
        <v>1.1350330264211728E-2</v>
      </c>
      <c r="U80">
        <v>0</v>
      </c>
      <c r="V80">
        <v>0</v>
      </c>
      <c r="W80">
        <v>0</v>
      </c>
      <c r="X80">
        <v>0</v>
      </c>
      <c r="Y80">
        <v>0</v>
      </c>
      <c r="Z80">
        <v>0.25</v>
      </c>
      <c r="AA80">
        <v>0</v>
      </c>
      <c r="AB80">
        <v>0</v>
      </c>
      <c r="AC80">
        <v>0</v>
      </c>
      <c r="AD80">
        <v>7.6998684509104631E-2</v>
      </c>
      <c r="AE80">
        <v>0</v>
      </c>
      <c r="AF80">
        <v>0.92300131549089537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0.79280115603611301</v>
      </c>
      <c r="AM80">
        <v>0.79280115603611301</v>
      </c>
      <c r="AN80">
        <v>0.73175650994403485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0.20719884396388699</v>
      </c>
      <c r="AZ80">
        <v>0</v>
      </c>
      <c r="BA80">
        <v>6.1044646092078159E-2</v>
      </c>
      <c r="BB80">
        <v>0</v>
      </c>
      <c r="BC80">
        <v>0.73175650994403485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1.3665747914924331</v>
      </c>
      <c r="BJ80">
        <v>1.3665747914924331</v>
      </c>
      <c r="BK80">
        <v>1.0834220745050109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8.3422074505010935E-2</v>
      </c>
      <c r="BS80">
        <v>0</v>
      </c>
      <c r="BT80">
        <v>0.28315271698742217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</row>
    <row r="81" spans="1:83" hidden="1" x14ac:dyDescent="0.25">
      <c r="A81" t="s">
        <v>160</v>
      </c>
      <c r="B81" t="s">
        <v>217</v>
      </c>
      <c r="C81" t="s">
        <v>52</v>
      </c>
      <c r="D81" s="25">
        <v>45585</v>
      </c>
      <c r="E81" t="s">
        <v>172</v>
      </c>
      <c r="F81" t="s">
        <v>68</v>
      </c>
      <c r="G81">
        <v>14.12921652156102</v>
      </c>
      <c r="H81">
        <v>19.95</v>
      </c>
      <c r="I81">
        <v>10</v>
      </c>
      <c r="K81">
        <v>19.95</v>
      </c>
      <c r="L81">
        <v>45585</v>
      </c>
      <c r="M81" t="s">
        <v>214</v>
      </c>
      <c r="N81">
        <v>13.844607843137254</v>
      </c>
      <c r="O81">
        <v>1.4119678872184125</v>
      </c>
      <c r="P81">
        <v>1.4119678872184125</v>
      </c>
      <c r="Q81">
        <v>0.97985672609734187</v>
      </c>
      <c r="R81">
        <v>0</v>
      </c>
      <c r="S81">
        <v>0</v>
      </c>
      <c r="T81">
        <v>0.16196788721841249</v>
      </c>
      <c r="U81">
        <v>0</v>
      </c>
      <c r="V81">
        <v>0</v>
      </c>
      <c r="W81">
        <v>0</v>
      </c>
      <c r="X81">
        <v>0</v>
      </c>
      <c r="Y81">
        <v>0</v>
      </c>
      <c r="Z81">
        <v>0.25</v>
      </c>
      <c r="AA81">
        <v>0</v>
      </c>
      <c r="AB81">
        <v>0</v>
      </c>
      <c r="AC81">
        <v>0</v>
      </c>
      <c r="AD81">
        <v>2.0143273902658132E-2</v>
      </c>
      <c r="AE81">
        <v>0</v>
      </c>
      <c r="AF81">
        <v>0.97985672609734187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0.70823140458952483</v>
      </c>
      <c r="AM81">
        <v>0.70823140458952483</v>
      </c>
      <c r="AN81">
        <v>0.69396530542041379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0.29176859541047517</v>
      </c>
      <c r="AZ81">
        <v>0</v>
      </c>
      <c r="BA81">
        <v>1.4266099169111035E-2</v>
      </c>
      <c r="BB81">
        <v>0</v>
      </c>
      <c r="BC81">
        <v>0.69396530542041379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1.4409942286584287</v>
      </c>
      <c r="BJ81">
        <v>1.4409942286584287</v>
      </c>
      <c r="BK81">
        <v>1.0205573665681578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2.0557366568157764E-2</v>
      </c>
      <c r="BS81">
        <v>0</v>
      </c>
      <c r="BT81">
        <v>0.42043686209027098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</row>
    <row r="82" spans="1:83" hidden="1" x14ac:dyDescent="0.25">
      <c r="A82" t="s">
        <v>160</v>
      </c>
      <c r="B82" t="s">
        <v>170</v>
      </c>
      <c r="C82" t="s">
        <v>52</v>
      </c>
      <c r="D82" s="25">
        <v>45585</v>
      </c>
      <c r="E82" t="s">
        <v>172</v>
      </c>
      <c r="F82" t="s">
        <v>69</v>
      </c>
      <c r="G82">
        <v>5.3662728249194425</v>
      </c>
      <c r="H82">
        <v>5.6999999999999993</v>
      </c>
      <c r="I82">
        <v>10</v>
      </c>
      <c r="J82">
        <v>1</v>
      </c>
      <c r="K82">
        <v>5.6999999999999993</v>
      </c>
      <c r="L82">
        <v>45585</v>
      </c>
      <c r="M82" t="s">
        <v>213</v>
      </c>
      <c r="N82">
        <v>5.6194502801120452</v>
      </c>
      <c r="O82">
        <v>1.0621897518014409</v>
      </c>
      <c r="P82">
        <v>1.0621897518014409</v>
      </c>
      <c r="Q82">
        <v>1.047179385665395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4.7179385665395035E-2</v>
      </c>
      <c r="Y82">
        <v>0</v>
      </c>
      <c r="Z82">
        <v>1.5010366136045894E-2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0.94145137279288471</v>
      </c>
      <c r="AM82">
        <v>0.94145137279288471</v>
      </c>
      <c r="AN82">
        <v>0.98586847019509571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1.4131529804904286E-2</v>
      </c>
      <c r="AZ82">
        <v>0</v>
      </c>
      <c r="BA82">
        <v>0</v>
      </c>
      <c r="BB82">
        <v>0</v>
      </c>
      <c r="BC82">
        <v>0.94145137279288471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1.0143340924597251</v>
      </c>
      <c r="BJ82">
        <v>1.0143340924597251</v>
      </c>
      <c r="BK82">
        <v>0.95494622381683314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1.4334092459725056E-2</v>
      </c>
      <c r="BU82">
        <v>0</v>
      </c>
      <c r="BV82">
        <v>0</v>
      </c>
      <c r="BW82">
        <v>0</v>
      </c>
      <c r="BX82">
        <v>4.505377618316686E-2</v>
      </c>
      <c r="BY82">
        <v>0</v>
      </c>
      <c r="BZ82">
        <v>0.95494622381683314</v>
      </c>
      <c r="CA82">
        <v>0</v>
      </c>
      <c r="CB82">
        <v>0</v>
      </c>
      <c r="CC82">
        <v>0</v>
      </c>
      <c r="CD82">
        <v>0</v>
      </c>
      <c r="CE82">
        <v>0</v>
      </c>
    </row>
    <row r="83" spans="1:83" hidden="1" x14ac:dyDescent="0.25">
      <c r="A83" t="s">
        <v>160</v>
      </c>
      <c r="B83" t="s">
        <v>217</v>
      </c>
      <c r="C83" t="s">
        <v>52</v>
      </c>
      <c r="D83" s="25">
        <v>45585</v>
      </c>
      <c r="E83" t="s">
        <v>172</v>
      </c>
      <c r="F83" t="s">
        <v>69</v>
      </c>
      <c r="G83">
        <v>3.5111676249447159</v>
      </c>
      <c r="H83">
        <v>5.6999999999999993</v>
      </c>
      <c r="I83">
        <v>10</v>
      </c>
      <c r="K83">
        <v>5.6999999999999993</v>
      </c>
      <c r="L83">
        <v>45585</v>
      </c>
      <c r="M83" t="s">
        <v>213</v>
      </c>
      <c r="N83">
        <v>6.8163992869875214</v>
      </c>
      <c r="O83">
        <v>1.6233915918752946</v>
      </c>
      <c r="P83">
        <v>1.6233915918752946</v>
      </c>
      <c r="Q83">
        <v>1.9413482963789992</v>
      </c>
      <c r="R83">
        <v>0.31795670450370461</v>
      </c>
      <c r="S83">
        <v>0</v>
      </c>
      <c r="T83">
        <v>0</v>
      </c>
      <c r="U83">
        <v>0</v>
      </c>
      <c r="V83">
        <v>0.37339159187529458</v>
      </c>
      <c r="W83">
        <v>0</v>
      </c>
      <c r="X83">
        <v>0.25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0.61599432016573974</v>
      </c>
      <c r="AM83">
        <v>0.61599432016573974</v>
      </c>
      <c r="AN83">
        <v>1.1958595240328986</v>
      </c>
      <c r="AO83">
        <v>0.19585952403289864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0.61599432016573974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0.83621861924686192</v>
      </c>
      <c r="BJ83">
        <v>0.83621861924686192</v>
      </c>
      <c r="BK83">
        <v>0.51510591987290422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0.16378138075313808</v>
      </c>
      <c r="BW83">
        <v>0</v>
      </c>
      <c r="BX83">
        <v>0.3211126993739577</v>
      </c>
      <c r="BY83">
        <v>0</v>
      </c>
      <c r="BZ83">
        <v>0.51510591987290422</v>
      </c>
      <c r="CA83">
        <v>0</v>
      </c>
      <c r="CB83">
        <v>0</v>
      </c>
      <c r="CC83">
        <v>0</v>
      </c>
      <c r="CD83">
        <v>0</v>
      </c>
      <c r="CE83">
        <v>0</v>
      </c>
    </row>
    <row r="84" spans="1:83" hidden="1" x14ac:dyDescent="0.25">
      <c r="A84" t="s">
        <v>160</v>
      </c>
      <c r="B84" t="s">
        <v>170</v>
      </c>
      <c r="C84" t="s">
        <v>52</v>
      </c>
      <c r="D84" s="25">
        <v>45585</v>
      </c>
      <c r="E84" t="s">
        <v>172</v>
      </c>
      <c r="F84" t="s">
        <v>70</v>
      </c>
      <c r="G84">
        <v>11.626924453992126</v>
      </c>
      <c r="H84">
        <v>13.3</v>
      </c>
      <c r="I84">
        <v>10</v>
      </c>
      <c r="J84">
        <v>1</v>
      </c>
      <c r="K84">
        <v>13.3</v>
      </c>
      <c r="L84">
        <v>45585</v>
      </c>
      <c r="M84" t="s">
        <v>212</v>
      </c>
      <c r="N84">
        <v>11.217490035941784</v>
      </c>
      <c r="O84">
        <v>1.1438966557861669</v>
      </c>
      <c r="P84">
        <v>1.1438966557861669</v>
      </c>
      <c r="Q84">
        <v>0.96478566454349313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0.14389665578616695</v>
      </c>
      <c r="AA84">
        <v>0</v>
      </c>
      <c r="AB84">
        <v>0</v>
      </c>
      <c r="AC84">
        <v>0</v>
      </c>
      <c r="AD84">
        <v>3.5214335456506873E-2</v>
      </c>
      <c r="AE84">
        <v>0</v>
      </c>
      <c r="AF84">
        <v>0.96478566454349313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0.87420484616482164</v>
      </c>
      <c r="AM84">
        <v>0.87420484616482164</v>
      </c>
      <c r="AN84">
        <v>0.84342030345426955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0.12579515383517836</v>
      </c>
      <c r="AZ84">
        <v>0</v>
      </c>
      <c r="BA84">
        <v>3.0784542710552087E-2</v>
      </c>
      <c r="BB84">
        <v>0</v>
      </c>
      <c r="BC84">
        <v>0.84342030345426955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1.1856484790613298</v>
      </c>
      <c r="BJ84">
        <v>1.1856484790613298</v>
      </c>
      <c r="BK84">
        <v>1.0364996462433647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3.6499646243364658E-2</v>
      </c>
      <c r="BS84">
        <v>0</v>
      </c>
      <c r="BT84">
        <v>0.14914883281796509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</row>
    <row r="85" spans="1:83" hidden="1" x14ac:dyDescent="0.25">
      <c r="A85" t="s">
        <v>160</v>
      </c>
      <c r="B85" t="s">
        <v>217</v>
      </c>
      <c r="C85" t="s">
        <v>52</v>
      </c>
      <c r="D85" s="25">
        <v>45585</v>
      </c>
      <c r="E85" t="s">
        <v>172</v>
      </c>
      <c r="F85" t="s">
        <v>70</v>
      </c>
      <c r="G85">
        <v>12.417771069086861</v>
      </c>
      <c r="H85">
        <v>16.149999999999999</v>
      </c>
      <c r="I85">
        <v>10</v>
      </c>
      <c r="K85">
        <v>16.149999999999999</v>
      </c>
      <c r="L85">
        <v>45585</v>
      </c>
      <c r="M85" t="s">
        <v>212</v>
      </c>
      <c r="N85">
        <v>10.77941176470588</v>
      </c>
      <c r="O85">
        <v>1.3005554628241014</v>
      </c>
      <c r="P85">
        <v>1.3005554628241014</v>
      </c>
      <c r="Q85">
        <v>0.86806333477514686</v>
      </c>
      <c r="R85">
        <v>0</v>
      </c>
      <c r="S85">
        <v>0</v>
      </c>
      <c r="T85">
        <v>5.0555462824101394E-2</v>
      </c>
      <c r="U85">
        <v>0</v>
      </c>
      <c r="V85">
        <v>0</v>
      </c>
      <c r="W85">
        <v>0</v>
      </c>
      <c r="X85">
        <v>0</v>
      </c>
      <c r="Y85">
        <v>0</v>
      </c>
      <c r="Z85">
        <v>0.25</v>
      </c>
      <c r="AA85">
        <v>0</v>
      </c>
      <c r="AB85">
        <v>0</v>
      </c>
      <c r="AC85">
        <v>0</v>
      </c>
      <c r="AD85">
        <v>0.13193666522485314</v>
      </c>
      <c r="AE85">
        <v>0</v>
      </c>
      <c r="AF85">
        <v>0.86806333477514686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0.76890223337999142</v>
      </c>
      <c r="AM85">
        <v>0.76890223337999142</v>
      </c>
      <c r="AN85">
        <v>0.66745583682389353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0.23109776662000858</v>
      </c>
      <c r="AZ85">
        <v>0</v>
      </c>
      <c r="BA85">
        <v>0.10144639655609788</v>
      </c>
      <c r="BB85">
        <v>0</v>
      </c>
      <c r="BC85">
        <v>0.66745583682389353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1.4982264665757163</v>
      </c>
      <c r="BJ85">
        <v>1.4982264665757163</v>
      </c>
      <c r="BK85">
        <v>1.1519896762590813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0.15198967625908133</v>
      </c>
      <c r="BS85">
        <v>0</v>
      </c>
      <c r="BT85">
        <v>0.34623679031663501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</row>
    <row r="86" spans="1:83" hidden="1" x14ac:dyDescent="0.25">
      <c r="A86" t="s">
        <v>160</v>
      </c>
      <c r="B86" t="s">
        <v>170</v>
      </c>
      <c r="C86" t="s">
        <v>52</v>
      </c>
      <c r="D86" s="25">
        <v>45572</v>
      </c>
      <c r="E86" t="s">
        <v>216</v>
      </c>
      <c r="F86" t="s">
        <v>68</v>
      </c>
      <c r="G86">
        <v>3.1563909774436096</v>
      </c>
      <c r="H86">
        <v>2.8499999999999996</v>
      </c>
      <c r="I86">
        <v>10</v>
      </c>
      <c r="J86">
        <v>1</v>
      </c>
      <c r="K86">
        <v>2.8499999999999996</v>
      </c>
      <c r="L86">
        <v>45572</v>
      </c>
      <c r="M86" t="s">
        <v>175</v>
      </c>
      <c r="N86">
        <v>1.882352941176471</v>
      </c>
      <c r="O86">
        <v>0.90292996665078584</v>
      </c>
      <c r="P86">
        <v>0.90292996665078584</v>
      </c>
      <c r="Q86">
        <v>0.59636241347420338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9.7070033349214158E-2</v>
      </c>
      <c r="AC86">
        <v>0</v>
      </c>
      <c r="AD86">
        <v>0.30656755317658246</v>
      </c>
      <c r="AE86">
        <v>0</v>
      </c>
      <c r="AF86">
        <v>0.59636241347420338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1.1075056061205648</v>
      </c>
      <c r="AM86">
        <v>1.1075056061205648</v>
      </c>
      <c r="AN86">
        <v>0.66047471620227061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0.10750560612056481</v>
      </c>
      <c r="AX86">
        <v>0</v>
      </c>
      <c r="AY86">
        <v>0</v>
      </c>
      <c r="AZ86">
        <v>0</v>
      </c>
      <c r="BA86">
        <v>0.33952528379772939</v>
      </c>
      <c r="BB86">
        <v>0</v>
      </c>
      <c r="BC86">
        <v>0.66047471620227061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1.5140624999999994</v>
      </c>
      <c r="BJ86">
        <v>1.5140624999999994</v>
      </c>
      <c r="BK86">
        <v>1.6768327067669173</v>
      </c>
      <c r="CB86">
        <v>0</v>
      </c>
      <c r="CC86">
        <v>0</v>
      </c>
      <c r="CD86">
        <v>0</v>
      </c>
    </row>
    <row r="87" spans="1:83" hidden="1" x14ac:dyDescent="0.25">
      <c r="A87" t="s">
        <v>160</v>
      </c>
      <c r="B87" t="s">
        <v>217</v>
      </c>
      <c r="C87" t="s">
        <v>52</v>
      </c>
      <c r="D87" s="25">
        <v>45572</v>
      </c>
      <c r="E87" t="s">
        <v>216</v>
      </c>
      <c r="F87" t="s">
        <v>68</v>
      </c>
      <c r="G87">
        <v>3.7478639781271368</v>
      </c>
      <c r="H87">
        <v>2.8499999999999996</v>
      </c>
      <c r="I87">
        <v>10</v>
      </c>
      <c r="K87">
        <v>2.8499999999999996</v>
      </c>
      <c r="L87">
        <v>45572</v>
      </c>
      <c r="M87" t="s">
        <v>175</v>
      </c>
      <c r="N87">
        <v>3.75</v>
      </c>
      <c r="O87">
        <v>0.76043314715604671</v>
      </c>
      <c r="P87">
        <v>0.76043314715604671</v>
      </c>
      <c r="Q87">
        <v>1.0005699304684827</v>
      </c>
      <c r="R87">
        <v>5.6993046848274886E-4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0.23956685284395329</v>
      </c>
      <c r="AB87">
        <v>0</v>
      </c>
      <c r="AC87">
        <v>0</v>
      </c>
      <c r="AD87">
        <v>0</v>
      </c>
      <c r="AE87">
        <v>0</v>
      </c>
      <c r="AF87">
        <v>0.76043314715604671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1.3150399923253113</v>
      </c>
      <c r="AM87">
        <v>1.3150399923253113</v>
      </c>
      <c r="AN87">
        <v>1.3157894736842106</v>
      </c>
      <c r="AO87">
        <v>7.4948135889929546E-4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0.31503999232531132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0.7599999999999999</v>
      </c>
      <c r="BJ87">
        <v>0.7599999999999999</v>
      </c>
      <c r="BK87">
        <v>0.99943039416723645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5.6960583276355337E-4</v>
      </c>
      <c r="BW87">
        <v>0</v>
      </c>
      <c r="BX87">
        <v>0</v>
      </c>
      <c r="BY87">
        <v>0</v>
      </c>
      <c r="BZ87">
        <v>0.7599999999999999</v>
      </c>
      <c r="CA87">
        <v>0</v>
      </c>
      <c r="CB87">
        <v>0</v>
      </c>
      <c r="CC87">
        <v>0</v>
      </c>
      <c r="CD87">
        <v>0</v>
      </c>
      <c r="CE87">
        <v>0</v>
      </c>
    </row>
    <row r="88" spans="1:83" x14ac:dyDescent="0.25">
      <c r="A88" t="s">
        <v>160</v>
      </c>
      <c r="B88" t="s">
        <v>170</v>
      </c>
      <c r="C88" t="s">
        <v>52</v>
      </c>
      <c r="D88" s="25">
        <v>45572</v>
      </c>
      <c r="E88" t="s">
        <v>216</v>
      </c>
      <c r="F88" t="s">
        <v>69</v>
      </c>
      <c r="G88">
        <v>1</v>
      </c>
      <c r="H88">
        <v>0</v>
      </c>
      <c r="I88">
        <v>10</v>
      </c>
      <c r="J88">
        <v>1</v>
      </c>
      <c r="K88">
        <v>0</v>
      </c>
      <c r="L88">
        <v>45572</v>
      </c>
      <c r="M88" t="s">
        <v>174</v>
      </c>
      <c r="N88">
        <v>2.7450980392156862E-2</v>
      </c>
      <c r="O88">
        <v>0</v>
      </c>
      <c r="P88">
        <v>0</v>
      </c>
      <c r="Q88">
        <v>2.7450980392156862E-2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2.7450980392156862E-2</v>
      </c>
      <c r="AB88">
        <v>0.97254901960784312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I88">
        <v>0</v>
      </c>
      <c r="BJ88">
        <v>0</v>
      </c>
      <c r="BK88">
        <v>36.428571428571431</v>
      </c>
      <c r="BL88">
        <v>35.428571428571431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</row>
    <row r="89" spans="1:83" x14ac:dyDescent="0.25">
      <c r="A89" t="s">
        <v>160</v>
      </c>
      <c r="B89" t="s">
        <v>217</v>
      </c>
      <c r="C89" t="s">
        <v>52</v>
      </c>
      <c r="D89" s="25">
        <v>45572</v>
      </c>
      <c r="E89" t="s">
        <v>216</v>
      </c>
      <c r="F89" t="s">
        <v>69</v>
      </c>
      <c r="G89">
        <v>0.97058823529411775</v>
      </c>
      <c r="H89">
        <v>0</v>
      </c>
      <c r="I89">
        <v>10</v>
      </c>
      <c r="K89">
        <v>0</v>
      </c>
      <c r="L89">
        <v>45572</v>
      </c>
      <c r="M89" t="s">
        <v>174</v>
      </c>
      <c r="N89">
        <v>5.7040998217468802E-2</v>
      </c>
      <c r="O89">
        <v>0</v>
      </c>
      <c r="P89">
        <v>0</v>
      </c>
      <c r="Q89">
        <v>5.8769513314967853E-2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5.8769513314967853E-2</v>
      </c>
      <c r="AB89">
        <v>0.94123048668503217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I89">
        <v>0</v>
      </c>
      <c r="BJ89">
        <v>0</v>
      </c>
      <c r="BK89">
        <v>17.015625000000004</v>
      </c>
      <c r="BL89">
        <v>16.015625000000004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</row>
    <row r="90" spans="1:83" hidden="1" x14ac:dyDescent="0.25">
      <c r="A90" t="s">
        <v>160</v>
      </c>
      <c r="B90" t="s">
        <v>170</v>
      </c>
      <c r="C90" t="s">
        <v>52</v>
      </c>
      <c r="D90" s="25">
        <v>45572</v>
      </c>
      <c r="E90" t="s">
        <v>216</v>
      </c>
      <c r="F90" t="s">
        <v>70</v>
      </c>
      <c r="G90">
        <v>2.1042606516290729</v>
      </c>
      <c r="H90">
        <v>0.95</v>
      </c>
      <c r="I90">
        <v>10</v>
      </c>
      <c r="J90">
        <v>1</v>
      </c>
      <c r="K90">
        <v>0.95</v>
      </c>
      <c r="L90">
        <v>45572</v>
      </c>
      <c r="M90" t="s">
        <v>173</v>
      </c>
      <c r="N90">
        <v>1.7568627450980394</v>
      </c>
      <c r="O90">
        <v>0.45146498332539298</v>
      </c>
      <c r="P90">
        <v>0.45146498332539298</v>
      </c>
      <c r="Q90">
        <v>0.83490737886388477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0.3834423955384918</v>
      </c>
      <c r="AB90">
        <v>0.16509262113611523</v>
      </c>
      <c r="AC90">
        <v>0</v>
      </c>
      <c r="AD90">
        <v>0</v>
      </c>
      <c r="AE90">
        <v>0</v>
      </c>
      <c r="AF90">
        <v>0.45146498332539298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2.2150112122411296</v>
      </c>
      <c r="AM90">
        <v>2.2150112122411296</v>
      </c>
      <c r="AN90">
        <v>1.8493292053663573</v>
      </c>
      <c r="BE90">
        <v>0</v>
      </c>
      <c r="BF90">
        <v>0</v>
      </c>
      <c r="BG90">
        <v>0</v>
      </c>
      <c r="BI90">
        <v>0.5407366071428571</v>
      </c>
      <c r="BJ90">
        <v>0.5407366071428571</v>
      </c>
      <c r="BK90">
        <v>1.1977376476906552</v>
      </c>
      <c r="BL90">
        <v>0.19773764769065516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0.54853501667460702</v>
      </c>
      <c r="BV90">
        <v>0</v>
      </c>
      <c r="BW90">
        <v>0</v>
      </c>
      <c r="BX90">
        <v>0</v>
      </c>
      <c r="BY90">
        <v>0</v>
      </c>
      <c r="BZ90">
        <v>0.5407366071428571</v>
      </c>
      <c r="CA90">
        <v>0</v>
      </c>
      <c r="CB90">
        <v>0</v>
      </c>
      <c r="CC90">
        <v>0</v>
      </c>
      <c r="CD90">
        <v>0</v>
      </c>
      <c r="CE90">
        <v>0</v>
      </c>
    </row>
    <row r="91" spans="1:83" hidden="1" x14ac:dyDescent="0.25">
      <c r="A91" t="s">
        <v>160</v>
      </c>
      <c r="B91" t="s">
        <v>217</v>
      </c>
      <c r="C91" t="s">
        <v>52</v>
      </c>
      <c r="D91" s="25">
        <v>45572</v>
      </c>
      <c r="E91" t="s">
        <v>216</v>
      </c>
      <c r="F91" t="s">
        <v>70</v>
      </c>
      <c r="G91">
        <v>4.5836142079336275</v>
      </c>
      <c r="H91">
        <v>3.8</v>
      </c>
      <c r="I91">
        <v>10</v>
      </c>
      <c r="K91">
        <v>3.8</v>
      </c>
      <c r="L91">
        <v>45572</v>
      </c>
      <c r="M91" t="s">
        <v>173</v>
      </c>
      <c r="N91">
        <v>2.8368983957219247</v>
      </c>
      <c r="O91">
        <v>0.82904010407828488</v>
      </c>
      <c r="P91">
        <v>0.82904010407828488</v>
      </c>
      <c r="Q91">
        <v>0.61892172138126944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0.17095989592171512</v>
      </c>
      <c r="AC91">
        <v>0</v>
      </c>
      <c r="AD91">
        <v>0.21011838269701544</v>
      </c>
      <c r="AE91">
        <v>0</v>
      </c>
      <c r="AF91">
        <v>0.61892172138126944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1.2062142652456915</v>
      </c>
      <c r="AM91">
        <v>1.2062142652456915</v>
      </c>
      <c r="AN91">
        <v>0.74655220940050648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0.20621426524569153</v>
      </c>
      <c r="AX91">
        <v>0</v>
      </c>
      <c r="AY91">
        <v>0</v>
      </c>
      <c r="AZ91">
        <v>0</v>
      </c>
      <c r="BA91">
        <v>0.25344779059949352</v>
      </c>
      <c r="BB91">
        <v>0</v>
      </c>
      <c r="BC91">
        <v>0.74655220940050648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1.3394910461828464</v>
      </c>
      <c r="BJ91">
        <v>1.3394910461828464</v>
      </c>
      <c r="BK91">
        <v>1.6157132080746248</v>
      </c>
      <c r="BL91">
        <v>0.27622216189177839</v>
      </c>
      <c r="BM91">
        <v>0</v>
      </c>
      <c r="BN91">
        <v>0</v>
      </c>
      <c r="BO91">
        <v>0</v>
      </c>
      <c r="BP91">
        <v>0</v>
      </c>
      <c r="BQ91">
        <v>0.16050895381715358</v>
      </c>
      <c r="BR91">
        <v>0.33949104618284642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 spans="1:83" hidden="1" x14ac:dyDescent="0.25">
      <c r="A92" t="s">
        <v>160</v>
      </c>
      <c r="B92" t="s">
        <v>170</v>
      </c>
      <c r="C92" t="s">
        <v>52</v>
      </c>
      <c r="D92" s="25">
        <v>45573</v>
      </c>
      <c r="E92" t="s">
        <v>216</v>
      </c>
      <c r="F92" t="s">
        <v>68</v>
      </c>
      <c r="G92">
        <v>3.1563909774436096</v>
      </c>
      <c r="H92">
        <v>1.9</v>
      </c>
      <c r="I92">
        <v>10</v>
      </c>
      <c r="J92">
        <v>1</v>
      </c>
      <c r="K92">
        <v>1.9</v>
      </c>
      <c r="L92">
        <v>45573</v>
      </c>
      <c r="M92" t="s">
        <v>177</v>
      </c>
      <c r="N92">
        <v>1.7290552584670236</v>
      </c>
      <c r="O92">
        <v>0.60195331110052397</v>
      </c>
      <c r="P92">
        <v>0.60195331110052397</v>
      </c>
      <c r="Q92">
        <v>0.54779501995263002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0.39804668889947603</v>
      </c>
      <c r="AC92">
        <v>0</v>
      </c>
      <c r="AD92">
        <v>5.4158291147893944E-2</v>
      </c>
      <c r="AE92">
        <v>0</v>
      </c>
      <c r="AF92">
        <v>0.54779501995263002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1.6612584091808473</v>
      </c>
      <c r="AM92">
        <v>1.6612584091808473</v>
      </c>
      <c r="AN92">
        <v>0.9100290834036967</v>
      </c>
      <c r="BE92">
        <v>0</v>
      </c>
      <c r="BF92">
        <v>0</v>
      </c>
      <c r="BG92">
        <v>0</v>
      </c>
      <c r="BI92">
        <v>1.098865979381443</v>
      </c>
      <c r="BJ92">
        <v>1.098865979381443</v>
      </c>
      <c r="BK92">
        <v>1.8255003488101698</v>
      </c>
      <c r="BL92">
        <v>0.72663436942872672</v>
      </c>
      <c r="BM92">
        <v>0</v>
      </c>
      <c r="BN92">
        <v>0</v>
      </c>
      <c r="BO92">
        <v>0</v>
      </c>
      <c r="BP92">
        <v>0</v>
      </c>
      <c r="BQ92">
        <v>0.40113402061855696</v>
      </c>
      <c r="BR92">
        <v>9.8865979381443037E-2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 spans="1:83" hidden="1" x14ac:dyDescent="0.25">
      <c r="A93" t="s">
        <v>160</v>
      </c>
      <c r="B93" t="s">
        <v>217</v>
      </c>
      <c r="C93" t="s">
        <v>52</v>
      </c>
      <c r="D93" s="25">
        <v>45573</v>
      </c>
      <c r="E93" t="s">
        <v>216</v>
      </c>
      <c r="F93" t="s">
        <v>68</v>
      </c>
      <c r="G93">
        <v>3.7478639781271368</v>
      </c>
      <c r="H93">
        <v>3.8</v>
      </c>
      <c r="I93">
        <v>10</v>
      </c>
      <c r="K93">
        <v>3.8</v>
      </c>
      <c r="L93">
        <v>45573</v>
      </c>
      <c r="M93" t="s">
        <v>177</v>
      </c>
      <c r="N93">
        <v>3.75</v>
      </c>
      <c r="O93">
        <v>1.0139108628747291</v>
      </c>
      <c r="P93">
        <v>1.0139108628747291</v>
      </c>
      <c r="Q93">
        <v>1.0005699304684827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5.6993046848274886E-4</v>
      </c>
      <c r="Y93">
        <v>0</v>
      </c>
      <c r="Z93">
        <v>1.3340932406246342E-2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0.98627999424398338</v>
      </c>
      <c r="AM93">
        <v>0.98627999424398338</v>
      </c>
      <c r="AN93">
        <v>0.98684210526315796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1.3157894736842035E-2</v>
      </c>
      <c r="AZ93">
        <v>0</v>
      </c>
      <c r="BA93">
        <v>0</v>
      </c>
      <c r="BB93">
        <v>0</v>
      </c>
      <c r="BC93">
        <v>0.98627999424398338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1.0133333333333332</v>
      </c>
      <c r="BJ93">
        <v>1.0133333333333332</v>
      </c>
      <c r="BK93">
        <v>0.99943039416723645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1.3333333333333197E-2</v>
      </c>
      <c r="BU93">
        <v>0</v>
      </c>
      <c r="BV93">
        <v>0</v>
      </c>
      <c r="BW93">
        <v>0</v>
      </c>
      <c r="BX93">
        <v>5.6960583276355337E-4</v>
      </c>
      <c r="BY93">
        <v>0</v>
      </c>
      <c r="BZ93">
        <v>0.99943039416723645</v>
      </c>
      <c r="CA93">
        <v>0</v>
      </c>
      <c r="CB93">
        <v>0</v>
      </c>
      <c r="CC93">
        <v>0</v>
      </c>
      <c r="CD93">
        <v>0</v>
      </c>
      <c r="CE93">
        <v>0</v>
      </c>
    </row>
    <row r="94" spans="1:83" hidden="1" x14ac:dyDescent="0.25">
      <c r="A94" t="s">
        <v>160</v>
      </c>
      <c r="B94" t="s">
        <v>217</v>
      </c>
      <c r="C94" t="s">
        <v>52</v>
      </c>
      <c r="D94" s="25">
        <v>45573</v>
      </c>
      <c r="E94" t="s">
        <v>216</v>
      </c>
      <c r="F94" t="s">
        <v>69</v>
      </c>
      <c r="G94">
        <v>0.97058823529411775</v>
      </c>
      <c r="H94">
        <v>0.95</v>
      </c>
      <c r="I94">
        <v>10</v>
      </c>
      <c r="K94">
        <v>0.95</v>
      </c>
      <c r="L94">
        <v>45573</v>
      </c>
      <c r="M94" t="s">
        <v>176</v>
      </c>
      <c r="N94">
        <v>0.99821746880570394</v>
      </c>
      <c r="O94">
        <v>0.97878787878787865</v>
      </c>
      <c r="P94">
        <v>0.97878787878787865</v>
      </c>
      <c r="Q94">
        <v>1.0284664830119372</v>
      </c>
      <c r="R94">
        <v>2.8466483011937216E-2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2.1212121212121349E-2</v>
      </c>
      <c r="AB94">
        <v>0</v>
      </c>
      <c r="AC94">
        <v>0</v>
      </c>
      <c r="AD94">
        <v>0</v>
      </c>
      <c r="AE94">
        <v>0</v>
      </c>
      <c r="AF94">
        <v>0.97878787878787865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1.0216718266253872</v>
      </c>
      <c r="AM94">
        <v>1.0216718266253872</v>
      </c>
      <c r="AN94">
        <v>1.0507552303217937</v>
      </c>
      <c r="AO94">
        <v>2.9083403696406496E-2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2.1671826625387247E-2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0.95169642857142867</v>
      </c>
      <c r="BJ94">
        <v>0.95169642857142867</v>
      </c>
      <c r="BK94">
        <v>0.97232142857142878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2.7678571428571219E-2</v>
      </c>
      <c r="BW94">
        <v>0</v>
      </c>
      <c r="BX94">
        <v>0</v>
      </c>
      <c r="BY94">
        <v>0</v>
      </c>
      <c r="BZ94">
        <v>0.95169642857142867</v>
      </c>
      <c r="CA94">
        <v>0</v>
      </c>
      <c r="CB94">
        <v>0</v>
      </c>
      <c r="CC94">
        <v>0</v>
      </c>
      <c r="CD94">
        <v>0</v>
      </c>
      <c r="CE94">
        <v>0</v>
      </c>
    </row>
    <row r="95" spans="1:83" x14ac:dyDescent="0.25">
      <c r="A95" t="s">
        <v>160</v>
      </c>
      <c r="B95" t="s">
        <v>170</v>
      </c>
      <c r="C95" t="s">
        <v>52</v>
      </c>
      <c r="D95" s="25">
        <v>45573</v>
      </c>
      <c r="E95" t="s">
        <v>216</v>
      </c>
      <c r="F95" t="s">
        <v>69</v>
      </c>
      <c r="G95">
        <v>1</v>
      </c>
      <c r="H95">
        <v>0</v>
      </c>
      <c r="I95">
        <v>10</v>
      </c>
      <c r="J95">
        <v>1</v>
      </c>
      <c r="K95">
        <v>0</v>
      </c>
      <c r="L95">
        <v>45573</v>
      </c>
      <c r="M95" t="s">
        <v>176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 spans="1:83" hidden="1" x14ac:dyDescent="0.25">
      <c r="A96" t="s">
        <v>160</v>
      </c>
      <c r="B96" t="s">
        <v>217</v>
      </c>
      <c r="C96" t="s">
        <v>52</v>
      </c>
      <c r="D96" s="25">
        <v>45573</v>
      </c>
      <c r="E96" t="s">
        <v>216</v>
      </c>
      <c r="F96" t="s">
        <v>70</v>
      </c>
      <c r="G96">
        <v>4.5836142079336275</v>
      </c>
      <c r="H96">
        <v>4.75</v>
      </c>
      <c r="I96">
        <v>10</v>
      </c>
      <c r="K96">
        <v>4.75</v>
      </c>
      <c r="L96">
        <v>45573</v>
      </c>
      <c r="M96" t="s">
        <v>178</v>
      </c>
      <c r="N96">
        <v>2.8368983957219247</v>
      </c>
      <c r="O96">
        <v>1.036300130097856</v>
      </c>
      <c r="P96">
        <v>1.036300130097856</v>
      </c>
      <c r="Q96">
        <v>0.61892172138126944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3.6300130097856043E-2</v>
      </c>
      <c r="AA96">
        <v>0</v>
      </c>
      <c r="AB96">
        <v>0</v>
      </c>
      <c r="AC96">
        <v>0</v>
      </c>
      <c r="AD96">
        <v>0.38107827861873056</v>
      </c>
      <c r="AE96">
        <v>0</v>
      </c>
      <c r="AF96">
        <v>0.61892172138126944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0.96497141219655314</v>
      </c>
      <c r="AM96">
        <v>0.96497141219655314</v>
      </c>
      <c r="AN96">
        <v>0.59724176752040525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3.5028587803446865E-2</v>
      </c>
      <c r="AZ96">
        <v>0</v>
      </c>
      <c r="BA96">
        <v>0.36772964467614788</v>
      </c>
      <c r="BB96">
        <v>0</v>
      </c>
      <c r="BC96">
        <v>0.59724176752040525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1.6743638077285583</v>
      </c>
      <c r="BJ96">
        <v>1.6743638077285583</v>
      </c>
      <c r="BK96">
        <v>1.6157132080746248</v>
      </c>
      <c r="CB96">
        <v>0</v>
      </c>
      <c r="CC96">
        <v>0</v>
      </c>
      <c r="CD96">
        <v>0</v>
      </c>
    </row>
    <row r="97" spans="1:83" hidden="1" x14ac:dyDescent="0.25">
      <c r="A97" t="s">
        <v>160</v>
      </c>
      <c r="B97" t="s">
        <v>170</v>
      </c>
      <c r="C97" t="s">
        <v>52</v>
      </c>
      <c r="D97" s="25">
        <v>45573</v>
      </c>
      <c r="E97" t="s">
        <v>216</v>
      </c>
      <c r="F97" t="s">
        <v>70</v>
      </c>
      <c r="G97">
        <v>2.1042606516290729</v>
      </c>
      <c r="H97">
        <v>2.8499999999999996</v>
      </c>
      <c r="I97">
        <v>10</v>
      </c>
      <c r="J97">
        <v>1</v>
      </c>
      <c r="K97">
        <v>2.8499999999999996</v>
      </c>
      <c r="L97">
        <v>45573</v>
      </c>
      <c r="M97" t="s">
        <v>178</v>
      </c>
      <c r="N97">
        <v>1.5496957403651117</v>
      </c>
      <c r="O97">
        <v>1.3543949499761787</v>
      </c>
      <c r="P97">
        <v>1.3543949499761787</v>
      </c>
      <c r="Q97">
        <v>0.73645617008775544</v>
      </c>
      <c r="R97">
        <v>0</v>
      </c>
      <c r="S97">
        <v>0</v>
      </c>
      <c r="T97">
        <v>0.10439494997617871</v>
      </c>
      <c r="U97">
        <v>0</v>
      </c>
      <c r="V97">
        <v>0</v>
      </c>
      <c r="W97">
        <v>0</v>
      </c>
      <c r="X97">
        <v>0</v>
      </c>
      <c r="Y97">
        <v>0</v>
      </c>
      <c r="Z97">
        <v>0.25</v>
      </c>
      <c r="AA97">
        <v>0</v>
      </c>
      <c r="AB97">
        <v>0</v>
      </c>
      <c r="AC97">
        <v>0</v>
      </c>
      <c r="AD97">
        <v>0.26354382991224456</v>
      </c>
      <c r="AE97">
        <v>0</v>
      </c>
      <c r="AF97">
        <v>0.73645617008775544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0.73833707074704324</v>
      </c>
      <c r="AM97">
        <v>0.73833707074704324</v>
      </c>
      <c r="AN97">
        <v>0.54375289135617966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0.26166292925295676</v>
      </c>
      <c r="AZ97">
        <v>0</v>
      </c>
      <c r="BA97">
        <v>0.19458417939086359</v>
      </c>
      <c r="BB97">
        <v>0</v>
      </c>
      <c r="BC97">
        <v>0.54375289135617966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1.8390706806282719</v>
      </c>
      <c r="BJ97">
        <v>1.8390706806282719</v>
      </c>
      <c r="BK97">
        <v>1.3578540592318493</v>
      </c>
      <c r="CB97">
        <v>0</v>
      </c>
      <c r="CC97">
        <v>0</v>
      </c>
      <c r="CD97">
        <v>0</v>
      </c>
    </row>
    <row r="98" spans="1:83" hidden="1" x14ac:dyDescent="0.25">
      <c r="A98" t="s">
        <v>160</v>
      </c>
      <c r="B98" t="s">
        <v>170</v>
      </c>
      <c r="C98" t="s">
        <v>52</v>
      </c>
      <c r="D98" s="25">
        <v>45574</v>
      </c>
      <c r="E98" t="s">
        <v>216</v>
      </c>
      <c r="F98" t="s">
        <v>68</v>
      </c>
      <c r="G98">
        <v>3.1563909774436096</v>
      </c>
      <c r="H98">
        <v>2.8499999999999996</v>
      </c>
      <c r="I98">
        <v>10</v>
      </c>
      <c r="J98">
        <v>1</v>
      </c>
      <c r="K98">
        <v>2.8499999999999996</v>
      </c>
      <c r="L98">
        <v>45574</v>
      </c>
      <c r="M98" t="s">
        <v>180</v>
      </c>
      <c r="N98">
        <v>1.7290552584670236</v>
      </c>
      <c r="O98">
        <v>0.90292996665078584</v>
      </c>
      <c r="P98">
        <v>0.90292996665078584</v>
      </c>
      <c r="Q98">
        <v>0.54779501995263002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9.7070033349214158E-2</v>
      </c>
      <c r="AC98">
        <v>0</v>
      </c>
      <c r="AD98">
        <v>0.35513494669815582</v>
      </c>
      <c r="AE98">
        <v>0</v>
      </c>
      <c r="AF98">
        <v>0.54779501995263002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1.1075056061205648</v>
      </c>
      <c r="AM98">
        <v>1.1075056061205648</v>
      </c>
      <c r="AN98">
        <v>0.60668605560246447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0.10750560612056481</v>
      </c>
      <c r="AX98">
        <v>0</v>
      </c>
      <c r="AY98">
        <v>0</v>
      </c>
      <c r="AZ98">
        <v>0</v>
      </c>
      <c r="BA98">
        <v>0.39331394439753553</v>
      </c>
      <c r="BB98">
        <v>0</v>
      </c>
      <c r="BC98">
        <v>0.60668605560246447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1.6482989690721643</v>
      </c>
      <c r="BJ98">
        <v>1.6482989690721643</v>
      </c>
      <c r="BK98">
        <v>1.8255003488101698</v>
      </c>
      <c r="CB98">
        <v>0</v>
      </c>
      <c r="CC98">
        <v>0</v>
      </c>
      <c r="CD98">
        <v>0</v>
      </c>
    </row>
    <row r="99" spans="1:83" hidden="1" x14ac:dyDescent="0.25">
      <c r="A99" t="s">
        <v>160</v>
      </c>
      <c r="B99" t="s">
        <v>217</v>
      </c>
      <c r="C99" t="s">
        <v>52</v>
      </c>
      <c r="D99" s="25">
        <v>45574</v>
      </c>
      <c r="E99" t="s">
        <v>216</v>
      </c>
      <c r="F99" t="s">
        <v>68</v>
      </c>
      <c r="G99">
        <v>3.7478639781271368</v>
      </c>
      <c r="H99">
        <v>4.75</v>
      </c>
      <c r="I99">
        <v>10</v>
      </c>
      <c r="K99">
        <v>4.75</v>
      </c>
      <c r="L99">
        <v>45574</v>
      </c>
      <c r="M99" t="s">
        <v>180</v>
      </c>
      <c r="N99">
        <v>3.7813725490196082</v>
      </c>
      <c r="O99">
        <v>1.2673885785934114</v>
      </c>
      <c r="P99">
        <v>1.2673885785934114</v>
      </c>
      <c r="Q99">
        <v>1.0089407115861275</v>
      </c>
      <c r="R99">
        <v>0</v>
      </c>
      <c r="S99">
        <v>0</v>
      </c>
      <c r="T99">
        <v>1.7388578593411363E-2</v>
      </c>
      <c r="U99">
        <v>0</v>
      </c>
      <c r="V99">
        <v>0</v>
      </c>
      <c r="W99">
        <v>0</v>
      </c>
      <c r="X99">
        <v>8.9407115861275255E-3</v>
      </c>
      <c r="Y99">
        <v>0</v>
      </c>
      <c r="Z99">
        <v>0.24105928841387247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0.78902399539518664</v>
      </c>
      <c r="AM99">
        <v>0.78902399539518664</v>
      </c>
      <c r="AN99">
        <v>0.79607843137254908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0.20392156862745092</v>
      </c>
      <c r="AZ99">
        <v>0</v>
      </c>
      <c r="BA99">
        <v>0</v>
      </c>
      <c r="BB99">
        <v>0</v>
      </c>
      <c r="BC99">
        <v>0.78902399539518664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1.2561576354679802</v>
      </c>
      <c r="BJ99">
        <v>1.2561576354679802</v>
      </c>
      <c r="BK99">
        <v>0.99113851638311623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0.2561576354679802</v>
      </c>
      <c r="BU99">
        <v>0</v>
      </c>
      <c r="BV99">
        <v>0</v>
      </c>
      <c r="BW99">
        <v>0</v>
      </c>
      <c r="BX99">
        <v>8.8614836168837696E-3</v>
      </c>
      <c r="BY99">
        <v>0</v>
      </c>
      <c r="BZ99">
        <v>0.99113851638311623</v>
      </c>
      <c r="CA99">
        <v>0</v>
      </c>
      <c r="CB99">
        <v>0</v>
      </c>
      <c r="CC99">
        <v>0</v>
      </c>
      <c r="CD99">
        <v>0</v>
      </c>
      <c r="CE99">
        <v>0</v>
      </c>
    </row>
    <row r="100" spans="1:83" x14ac:dyDescent="0.25">
      <c r="A100" t="s">
        <v>160</v>
      </c>
      <c r="B100" t="s">
        <v>170</v>
      </c>
      <c r="C100" t="s">
        <v>52</v>
      </c>
      <c r="D100" s="25">
        <v>45574</v>
      </c>
      <c r="E100" t="s">
        <v>216</v>
      </c>
      <c r="F100" t="s">
        <v>69</v>
      </c>
      <c r="G100">
        <v>1</v>
      </c>
      <c r="H100">
        <v>0</v>
      </c>
      <c r="I100">
        <v>10</v>
      </c>
      <c r="J100">
        <v>1</v>
      </c>
      <c r="K100">
        <v>0</v>
      </c>
      <c r="L100">
        <v>45574</v>
      </c>
      <c r="M100" t="s">
        <v>181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</row>
    <row r="101" spans="1:83" hidden="1" x14ac:dyDescent="0.25">
      <c r="A101" t="s">
        <v>160</v>
      </c>
      <c r="B101" t="s">
        <v>217</v>
      </c>
      <c r="C101" t="s">
        <v>52</v>
      </c>
      <c r="D101" s="25">
        <v>45574</v>
      </c>
      <c r="E101" t="s">
        <v>216</v>
      </c>
      <c r="F101" t="s">
        <v>69</v>
      </c>
      <c r="G101">
        <v>0.97058823529411775</v>
      </c>
      <c r="H101">
        <v>0.95</v>
      </c>
      <c r="I101">
        <v>10</v>
      </c>
      <c r="K101">
        <v>0.95</v>
      </c>
      <c r="L101">
        <v>45574</v>
      </c>
      <c r="M101" t="s">
        <v>181</v>
      </c>
      <c r="N101">
        <v>5.7040998217468802E-2</v>
      </c>
      <c r="O101">
        <v>0.97878787878787865</v>
      </c>
      <c r="P101">
        <v>0.97878787878787865</v>
      </c>
      <c r="Q101">
        <v>5.8769513314967853E-2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2.1212121212121349E-2</v>
      </c>
      <c r="AC101">
        <v>0</v>
      </c>
      <c r="AD101">
        <v>0.92001836547291083</v>
      </c>
      <c r="AE101">
        <v>0</v>
      </c>
      <c r="AF101">
        <v>5.8769513314967853E-2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1.0216718266253872</v>
      </c>
      <c r="AM101">
        <v>1.0216718266253872</v>
      </c>
      <c r="AN101">
        <v>6.0043156018388215E-2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2.1671826625387247E-2</v>
      </c>
      <c r="AX101">
        <v>0</v>
      </c>
      <c r="AY101">
        <v>0</v>
      </c>
      <c r="AZ101">
        <v>0</v>
      </c>
      <c r="BA101">
        <v>0.93995684398161183</v>
      </c>
      <c r="BB101">
        <v>0</v>
      </c>
      <c r="BC101">
        <v>6.0043156018388215E-2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16.654687500000001</v>
      </c>
      <c r="BJ101">
        <v>16.654687500000001</v>
      </c>
      <c r="BK101">
        <v>17.015625000000004</v>
      </c>
      <c r="CB101">
        <v>0</v>
      </c>
      <c r="CC101">
        <v>0</v>
      </c>
      <c r="CD101">
        <v>0</v>
      </c>
    </row>
    <row r="102" spans="1:83" hidden="1" x14ac:dyDescent="0.25">
      <c r="A102" t="s">
        <v>160</v>
      </c>
      <c r="B102" t="s">
        <v>170</v>
      </c>
      <c r="C102" t="s">
        <v>52</v>
      </c>
      <c r="D102" s="25">
        <v>45574</v>
      </c>
      <c r="E102" t="s">
        <v>216</v>
      </c>
      <c r="F102" t="s">
        <v>70</v>
      </c>
      <c r="G102">
        <v>2.1042606516290729</v>
      </c>
      <c r="H102">
        <v>1.9</v>
      </c>
      <c r="I102">
        <v>10</v>
      </c>
      <c r="J102">
        <v>1</v>
      </c>
      <c r="K102">
        <v>1.9</v>
      </c>
      <c r="L102">
        <v>45574</v>
      </c>
      <c r="M102" t="s">
        <v>179</v>
      </c>
      <c r="N102">
        <v>1.5496957403651113</v>
      </c>
      <c r="O102">
        <v>0.90292996665078595</v>
      </c>
      <c r="P102">
        <v>0.90292996665078595</v>
      </c>
      <c r="Q102">
        <v>0.73645617008775521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9.7070033349214047E-2</v>
      </c>
      <c r="AC102">
        <v>0</v>
      </c>
      <c r="AD102">
        <v>0.16647379656303074</v>
      </c>
      <c r="AE102">
        <v>0</v>
      </c>
      <c r="AF102">
        <v>0.73645617008775521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1.1075056061205648</v>
      </c>
      <c r="AM102">
        <v>1.1075056061205648</v>
      </c>
      <c r="AN102">
        <v>0.8156293370342691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0.10750560612056481</v>
      </c>
      <c r="AX102">
        <v>0</v>
      </c>
      <c r="AY102">
        <v>0</v>
      </c>
      <c r="AZ102">
        <v>0</v>
      </c>
      <c r="BA102">
        <v>0.1843706629657309</v>
      </c>
      <c r="BB102">
        <v>0</v>
      </c>
      <c r="BC102">
        <v>0.8156293370342691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1.2260471204188483</v>
      </c>
      <c r="BJ102">
        <v>1.2260471204188483</v>
      </c>
      <c r="BK102">
        <v>1.3578540592318498</v>
      </c>
      <c r="BL102">
        <v>0.13180693881300143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0.22604712041884834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</row>
    <row r="103" spans="1:83" hidden="1" x14ac:dyDescent="0.25">
      <c r="A103" t="s">
        <v>160</v>
      </c>
      <c r="B103" t="s">
        <v>217</v>
      </c>
      <c r="C103" t="s">
        <v>52</v>
      </c>
      <c r="D103" s="25">
        <v>45574</v>
      </c>
      <c r="E103" t="s">
        <v>216</v>
      </c>
      <c r="F103" t="s">
        <v>70</v>
      </c>
      <c r="G103">
        <v>4.5836142079336275</v>
      </c>
      <c r="H103">
        <v>2.8499999999999996</v>
      </c>
      <c r="I103">
        <v>10</v>
      </c>
      <c r="K103">
        <v>2.8499999999999996</v>
      </c>
      <c r="L103">
        <v>45574</v>
      </c>
      <c r="M103" t="s">
        <v>179</v>
      </c>
      <c r="N103">
        <v>2.8368983957219247</v>
      </c>
      <c r="O103">
        <v>0.6217800780587136</v>
      </c>
      <c r="P103">
        <v>0.6217800780587136</v>
      </c>
      <c r="Q103">
        <v>0.61892172138126944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0.3782199219412864</v>
      </c>
      <c r="AC103">
        <v>0</v>
      </c>
      <c r="AD103">
        <v>2.8583566774441627E-3</v>
      </c>
      <c r="AE103">
        <v>0</v>
      </c>
      <c r="AF103">
        <v>0.61892172138126944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1.6082856869942554</v>
      </c>
      <c r="AM103">
        <v>1.6082856869942554</v>
      </c>
      <c r="AN103">
        <v>0.99540294586734213</v>
      </c>
      <c r="BE103">
        <v>0</v>
      </c>
      <c r="BF103">
        <v>0</v>
      </c>
      <c r="BG103">
        <v>0</v>
      </c>
      <c r="BI103">
        <v>1.0046182846371348</v>
      </c>
      <c r="BJ103">
        <v>1.0046182846371348</v>
      </c>
      <c r="BK103">
        <v>1.6157132080746248</v>
      </c>
      <c r="BL103">
        <v>0.61109492343749006</v>
      </c>
      <c r="BM103">
        <v>0</v>
      </c>
      <c r="BN103">
        <v>0</v>
      </c>
      <c r="BO103">
        <v>0</v>
      </c>
      <c r="BP103">
        <v>0</v>
      </c>
      <c r="BQ103">
        <v>0.49538171536286524</v>
      </c>
      <c r="BR103">
        <v>4.6182846371347619E-3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</row>
    <row r="104" spans="1:83" hidden="1" x14ac:dyDescent="0.25">
      <c r="A104" t="s">
        <v>160</v>
      </c>
      <c r="B104" t="s">
        <v>170</v>
      </c>
      <c r="C104" t="s">
        <v>52</v>
      </c>
      <c r="D104" s="25">
        <v>45575</v>
      </c>
      <c r="E104" t="s">
        <v>216</v>
      </c>
      <c r="F104" t="s">
        <v>68</v>
      </c>
      <c r="G104">
        <v>3.1563909774436087</v>
      </c>
      <c r="H104">
        <v>3.8</v>
      </c>
      <c r="I104">
        <v>10</v>
      </c>
      <c r="J104">
        <v>1</v>
      </c>
      <c r="K104">
        <v>3.8</v>
      </c>
      <c r="L104">
        <v>45575</v>
      </c>
      <c r="M104" t="s">
        <v>184</v>
      </c>
      <c r="N104">
        <v>1.882352941176471</v>
      </c>
      <c r="O104">
        <v>1.2039066222010482</v>
      </c>
      <c r="P104">
        <v>1.2039066222010482</v>
      </c>
      <c r="Q104">
        <v>0.5963624134742036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0.20390662220104816</v>
      </c>
      <c r="AA104">
        <v>0</v>
      </c>
      <c r="AB104">
        <v>0</v>
      </c>
      <c r="AC104">
        <v>0</v>
      </c>
      <c r="AD104">
        <v>0.4036375865257964</v>
      </c>
      <c r="AE104">
        <v>0</v>
      </c>
      <c r="AF104">
        <v>0.5963624134742036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0.83062920459042344</v>
      </c>
      <c r="AM104">
        <v>0.83062920459042344</v>
      </c>
      <c r="AN104">
        <v>0.4953560371517029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0.16937079540957656</v>
      </c>
      <c r="AZ104">
        <v>0</v>
      </c>
      <c r="BA104">
        <v>0.33527316743872054</v>
      </c>
      <c r="BB104">
        <v>0</v>
      </c>
      <c r="BC104">
        <v>0.4953560371517029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2.0187499999999994</v>
      </c>
      <c r="BJ104">
        <v>2.0187499999999994</v>
      </c>
      <c r="BK104">
        <v>1.6768327067669169</v>
      </c>
      <c r="CB104">
        <v>0</v>
      </c>
      <c r="CC104">
        <v>0</v>
      </c>
      <c r="CD104">
        <v>0</v>
      </c>
    </row>
    <row r="105" spans="1:83" hidden="1" x14ac:dyDescent="0.25">
      <c r="A105" t="s">
        <v>160</v>
      </c>
      <c r="B105" t="s">
        <v>217</v>
      </c>
      <c r="C105" t="s">
        <v>52</v>
      </c>
      <c r="D105" s="25">
        <v>45575</v>
      </c>
      <c r="E105" t="s">
        <v>216</v>
      </c>
      <c r="F105" t="s">
        <v>68</v>
      </c>
      <c r="G105">
        <v>3.7478639781271368</v>
      </c>
      <c r="H105">
        <v>4.75</v>
      </c>
      <c r="I105">
        <v>10</v>
      </c>
      <c r="K105">
        <v>4.75</v>
      </c>
      <c r="L105">
        <v>45575</v>
      </c>
      <c r="M105" t="s">
        <v>184</v>
      </c>
      <c r="N105">
        <v>3.75</v>
      </c>
      <c r="O105">
        <v>1.2673885785934114</v>
      </c>
      <c r="P105">
        <v>1.2673885785934114</v>
      </c>
      <c r="Q105">
        <v>1.0005699304684827</v>
      </c>
      <c r="R105">
        <v>0</v>
      </c>
      <c r="S105">
        <v>0</v>
      </c>
      <c r="T105">
        <v>1.7388578593411363E-2</v>
      </c>
      <c r="U105">
        <v>0</v>
      </c>
      <c r="V105">
        <v>0</v>
      </c>
      <c r="W105">
        <v>0</v>
      </c>
      <c r="X105">
        <v>5.6993046848274886E-4</v>
      </c>
      <c r="Y105">
        <v>0</v>
      </c>
      <c r="Z105">
        <v>0.24943006953151725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0.78902399539518664</v>
      </c>
      <c r="AM105">
        <v>0.78902399539518664</v>
      </c>
      <c r="AN105">
        <v>0.78947368421052633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0.21052631578947367</v>
      </c>
      <c r="AZ105">
        <v>0</v>
      </c>
      <c r="BA105">
        <v>0</v>
      </c>
      <c r="BB105">
        <v>0</v>
      </c>
      <c r="BC105">
        <v>0.78902399539518664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1.2666666666666666</v>
      </c>
      <c r="BJ105">
        <v>1.2666666666666666</v>
      </c>
      <c r="BK105">
        <v>0.99943039416723645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0.26666666666666661</v>
      </c>
      <c r="BU105">
        <v>0</v>
      </c>
      <c r="BV105">
        <v>0</v>
      </c>
      <c r="BW105">
        <v>0</v>
      </c>
      <c r="BX105">
        <v>5.6960583276355337E-4</v>
      </c>
      <c r="BY105">
        <v>0</v>
      </c>
      <c r="BZ105">
        <v>0.99943039416723645</v>
      </c>
      <c r="CA105">
        <v>0</v>
      </c>
      <c r="CB105">
        <v>0</v>
      </c>
      <c r="CC105">
        <v>0</v>
      </c>
      <c r="CD105">
        <v>0</v>
      </c>
      <c r="CE105">
        <v>0</v>
      </c>
    </row>
    <row r="106" spans="1:83" x14ac:dyDescent="0.25">
      <c r="A106" t="s">
        <v>160</v>
      </c>
      <c r="B106" t="s">
        <v>170</v>
      </c>
      <c r="C106" t="s">
        <v>52</v>
      </c>
      <c r="D106" s="25">
        <v>45575</v>
      </c>
      <c r="E106" t="s">
        <v>216</v>
      </c>
      <c r="F106" t="s">
        <v>69</v>
      </c>
      <c r="G106">
        <v>1</v>
      </c>
      <c r="H106">
        <v>0</v>
      </c>
      <c r="I106">
        <v>10</v>
      </c>
      <c r="J106">
        <v>1</v>
      </c>
      <c r="K106">
        <v>0</v>
      </c>
      <c r="L106">
        <v>45575</v>
      </c>
      <c r="M106" t="s">
        <v>183</v>
      </c>
      <c r="N106">
        <v>5.4901960784313725E-2</v>
      </c>
      <c r="O106">
        <v>0</v>
      </c>
      <c r="P106">
        <v>0</v>
      </c>
      <c r="Q106">
        <v>5.4901960784313725E-2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5.4901960784313725E-2</v>
      </c>
      <c r="AB106">
        <v>0.94509803921568625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I106">
        <v>0</v>
      </c>
      <c r="BJ106">
        <v>0</v>
      </c>
      <c r="BK106">
        <v>18.214285714285715</v>
      </c>
      <c r="BL106">
        <v>17.214285714285715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</row>
    <row r="107" spans="1:83" hidden="1" x14ac:dyDescent="0.25">
      <c r="A107" t="s">
        <v>160</v>
      </c>
      <c r="B107" t="s">
        <v>217</v>
      </c>
      <c r="C107" t="s">
        <v>52</v>
      </c>
      <c r="D107" s="25">
        <v>45575</v>
      </c>
      <c r="E107" t="s">
        <v>216</v>
      </c>
      <c r="F107" t="s">
        <v>69</v>
      </c>
      <c r="G107">
        <v>0.97058823529411775</v>
      </c>
      <c r="H107">
        <v>0.95</v>
      </c>
      <c r="I107">
        <v>10</v>
      </c>
      <c r="K107">
        <v>0.95</v>
      </c>
      <c r="L107">
        <v>45575</v>
      </c>
      <c r="M107" t="s">
        <v>183</v>
      </c>
      <c r="N107">
        <v>5.7040998217468802E-2</v>
      </c>
      <c r="O107">
        <v>0.97878787878787865</v>
      </c>
      <c r="P107">
        <v>0.97878787878787865</v>
      </c>
      <c r="Q107">
        <v>5.8769513314967853E-2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2.1212121212121349E-2</v>
      </c>
      <c r="AC107">
        <v>0</v>
      </c>
      <c r="AD107">
        <v>0.92001836547291083</v>
      </c>
      <c r="AE107">
        <v>0</v>
      </c>
      <c r="AF107">
        <v>5.8769513314967853E-2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1.0216718266253872</v>
      </c>
      <c r="AM107">
        <v>1.0216718266253872</v>
      </c>
      <c r="AN107">
        <v>6.0043156018388215E-2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2.1671826625387247E-2</v>
      </c>
      <c r="AX107">
        <v>0</v>
      </c>
      <c r="AY107">
        <v>0</v>
      </c>
      <c r="AZ107">
        <v>0</v>
      </c>
      <c r="BA107">
        <v>0.93995684398161183</v>
      </c>
      <c r="BB107">
        <v>0</v>
      </c>
      <c r="BC107">
        <v>6.0043156018388215E-2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16.654687500000001</v>
      </c>
      <c r="BJ107">
        <v>16.654687500000001</v>
      </c>
      <c r="BK107">
        <v>17.015625000000004</v>
      </c>
      <c r="CB107">
        <v>0</v>
      </c>
      <c r="CC107">
        <v>0</v>
      </c>
      <c r="CD107">
        <v>0</v>
      </c>
    </row>
    <row r="108" spans="1:83" hidden="1" x14ac:dyDescent="0.25">
      <c r="A108" t="s">
        <v>160</v>
      </c>
      <c r="B108" t="s">
        <v>170</v>
      </c>
      <c r="C108" t="s">
        <v>52</v>
      </c>
      <c r="D108" s="25">
        <v>45575</v>
      </c>
      <c r="E108" t="s">
        <v>216</v>
      </c>
      <c r="F108" t="s">
        <v>70</v>
      </c>
      <c r="G108">
        <v>2.1042606516290729</v>
      </c>
      <c r="H108">
        <v>1.9</v>
      </c>
      <c r="I108">
        <v>10</v>
      </c>
      <c r="J108">
        <v>1</v>
      </c>
      <c r="K108">
        <v>1.9</v>
      </c>
      <c r="L108">
        <v>45575</v>
      </c>
      <c r="M108" t="s">
        <v>182</v>
      </c>
      <c r="N108">
        <v>1.9315753887761999</v>
      </c>
      <c r="O108">
        <v>0.90292996665078595</v>
      </c>
      <c r="P108">
        <v>0.90292996665078595</v>
      </c>
      <c r="Q108">
        <v>0.91793542177430165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1.5005455123515699E-2</v>
      </c>
      <c r="AB108">
        <v>8.2064578225698348E-2</v>
      </c>
      <c r="AC108">
        <v>0</v>
      </c>
      <c r="AD108">
        <v>0</v>
      </c>
      <c r="AE108">
        <v>0</v>
      </c>
      <c r="AF108">
        <v>0.90292996665078595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1.1075056061205648</v>
      </c>
      <c r="AM108">
        <v>1.1075056061205648</v>
      </c>
      <c r="AN108">
        <v>1.0166186256716843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1.6618625671684262E-2</v>
      </c>
      <c r="AV108">
        <v>0</v>
      </c>
      <c r="AW108">
        <v>9.088698044888055E-2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0.98365303836460383</v>
      </c>
      <c r="BJ108">
        <v>0.98365303836460383</v>
      </c>
      <c r="BK108">
        <v>1.0894012544663256</v>
      </c>
      <c r="BL108">
        <v>8.940125446632563E-2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9.7070033349214047E-2</v>
      </c>
      <c r="BV108">
        <v>0</v>
      </c>
      <c r="BW108">
        <v>0</v>
      </c>
      <c r="BX108">
        <v>0</v>
      </c>
      <c r="BY108">
        <v>0</v>
      </c>
      <c r="BZ108">
        <v>0.98365303836460383</v>
      </c>
      <c r="CA108">
        <v>0</v>
      </c>
      <c r="CB108">
        <v>0</v>
      </c>
      <c r="CC108">
        <v>0</v>
      </c>
      <c r="CD108">
        <v>0</v>
      </c>
      <c r="CE108">
        <v>0</v>
      </c>
    </row>
    <row r="109" spans="1:83" hidden="1" x14ac:dyDescent="0.25">
      <c r="A109" t="s">
        <v>160</v>
      </c>
      <c r="B109" t="s">
        <v>217</v>
      </c>
      <c r="C109" t="s">
        <v>52</v>
      </c>
      <c r="D109" s="25">
        <v>45575</v>
      </c>
      <c r="E109" t="s">
        <v>216</v>
      </c>
      <c r="F109" t="s">
        <v>70</v>
      </c>
      <c r="G109">
        <v>4.5836142079336275</v>
      </c>
      <c r="H109">
        <v>1.9</v>
      </c>
      <c r="I109">
        <v>10</v>
      </c>
      <c r="K109">
        <v>1.9</v>
      </c>
      <c r="L109">
        <v>45575</v>
      </c>
      <c r="M109" t="s">
        <v>182</v>
      </c>
      <c r="N109">
        <v>2.8368983957219247</v>
      </c>
      <c r="O109">
        <v>0.41452005203914244</v>
      </c>
      <c r="P109">
        <v>0.41452005203914244</v>
      </c>
      <c r="Q109">
        <v>0.61892172138126944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0.204401669342127</v>
      </c>
      <c r="AB109">
        <v>0.38107827861873056</v>
      </c>
      <c r="AC109">
        <v>0</v>
      </c>
      <c r="AD109">
        <v>0</v>
      </c>
      <c r="AE109">
        <v>0</v>
      </c>
      <c r="AF109">
        <v>0.41452005203914244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2.4124285304913831</v>
      </c>
      <c r="AM109">
        <v>2.4124285304913831</v>
      </c>
      <c r="AN109">
        <v>1.493104418801013</v>
      </c>
      <c r="BE109">
        <v>0</v>
      </c>
      <c r="BF109">
        <v>0</v>
      </c>
      <c r="BG109">
        <v>0</v>
      </c>
      <c r="BI109">
        <v>0.66974552309142321</v>
      </c>
      <c r="BJ109">
        <v>0.66974552309142321</v>
      </c>
      <c r="BK109">
        <v>1.6157132080746248</v>
      </c>
      <c r="BL109">
        <v>0.61571320807462482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0.58547994796085756</v>
      </c>
      <c r="BV109">
        <v>0</v>
      </c>
      <c r="BW109">
        <v>0</v>
      </c>
      <c r="BX109">
        <v>0</v>
      </c>
      <c r="BY109">
        <v>0</v>
      </c>
      <c r="BZ109">
        <v>0.66974552309142321</v>
      </c>
      <c r="CA109">
        <v>0</v>
      </c>
      <c r="CB109">
        <v>0</v>
      </c>
      <c r="CC109">
        <v>0</v>
      </c>
      <c r="CD109">
        <v>0</v>
      </c>
      <c r="CE109">
        <v>0</v>
      </c>
    </row>
    <row r="110" spans="1:83" hidden="1" x14ac:dyDescent="0.25">
      <c r="A110" t="s">
        <v>160</v>
      </c>
      <c r="B110" t="s">
        <v>217</v>
      </c>
      <c r="C110" t="s">
        <v>52</v>
      </c>
      <c r="D110" s="25">
        <v>45576</v>
      </c>
      <c r="E110" t="s">
        <v>216</v>
      </c>
      <c r="F110" t="s">
        <v>68</v>
      </c>
      <c r="G110">
        <v>3.7478639781271368</v>
      </c>
      <c r="H110">
        <v>4.75</v>
      </c>
      <c r="I110">
        <v>10</v>
      </c>
      <c r="K110">
        <v>4.75</v>
      </c>
      <c r="L110">
        <v>45576</v>
      </c>
      <c r="M110" t="s">
        <v>186</v>
      </c>
      <c r="N110">
        <v>3.75</v>
      </c>
      <c r="O110">
        <v>1.2673885785934114</v>
      </c>
      <c r="P110">
        <v>1.2673885785934114</v>
      </c>
      <c r="Q110">
        <v>1.0005699304684827</v>
      </c>
      <c r="R110">
        <v>0</v>
      </c>
      <c r="S110">
        <v>0</v>
      </c>
      <c r="T110">
        <v>1.7388578593411363E-2</v>
      </c>
      <c r="U110">
        <v>0</v>
      </c>
      <c r="V110">
        <v>0</v>
      </c>
      <c r="W110">
        <v>0</v>
      </c>
      <c r="X110">
        <v>5.6993046848274886E-4</v>
      </c>
      <c r="Y110">
        <v>0</v>
      </c>
      <c r="Z110">
        <v>0.24943006953151725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0.78902399539518664</v>
      </c>
      <c r="AM110">
        <v>0.78902399539518664</v>
      </c>
      <c r="AN110">
        <v>0.78947368421052633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0.21052631578947367</v>
      </c>
      <c r="AZ110">
        <v>0</v>
      </c>
      <c r="BA110">
        <v>0</v>
      </c>
      <c r="BB110">
        <v>0</v>
      </c>
      <c r="BC110">
        <v>0.78902399539518664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1.2666666666666666</v>
      </c>
      <c r="BJ110">
        <v>1.2666666666666666</v>
      </c>
      <c r="BK110">
        <v>0.99943039416723645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0.26666666666666661</v>
      </c>
      <c r="BU110">
        <v>0</v>
      </c>
      <c r="BV110">
        <v>0</v>
      </c>
      <c r="BW110">
        <v>0</v>
      </c>
      <c r="BX110">
        <v>5.6960583276355337E-4</v>
      </c>
      <c r="BY110">
        <v>0</v>
      </c>
      <c r="BZ110">
        <v>0.99943039416723645</v>
      </c>
      <c r="CA110">
        <v>0</v>
      </c>
      <c r="CB110">
        <v>0</v>
      </c>
      <c r="CC110">
        <v>0</v>
      </c>
      <c r="CD110">
        <v>0</v>
      </c>
      <c r="CE110">
        <v>0</v>
      </c>
    </row>
    <row r="111" spans="1:83" hidden="1" x14ac:dyDescent="0.25">
      <c r="A111" t="s">
        <v>160</v>
      </c>
      <c r="B111" t="s">
        <v>170</v>
      </c>
      <c r="C111" t="s">
        <v>52</v>
      </c>
      <c r="D111" s="25">
        <v>45576</v>
      </c>
      <c r="E111" t="s">
        <v>216</v>
      </c>
      <c r="F111" t="s">
        <v>68</v>
      </c>
      <c r="G111">
        <v>3.1563909774436087</v>
      </c>
      <c r="H111">
        <v>3.8</v>
      </c>
      <c r="I111">
        <v>10</v>
      </c>
      <c r="J111">
        <v>1</v>
      </c>
      <c r="K111">
        <v>3.8</v>
      </c>
      <c r="L111">
        <v>45576</v>
      </c>
      <c r="M111" t="s">
        <v>186</v>
      </c>
      <c r="N111">
        <v>1.882352941176471</v>
      </c>
      <c r="O111">
        <v>1.2039066222010482</v>
      </c>
      <c r="P111">
        <v>1.2039066222010482</v>
      </c>
      <c r="Q111">
        <v>0.5963624134742036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0.20390662220104816</v>
      </c>
      <c r="AA111">
        <v>0</v>
      </c>
      <c r="AB111">
        <v>0</v>
      </c>
      <c r="AC111">
        <v>0</v>
      </c>
      <c r="AD111">
        <v>0.4036375865257964</v>
      </c>
      <c r="AE111">
        <v>0</v>
      </c>
      <c r="AF111">
        <v>0.5963624134742036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0.83062920459042344</v>
      </c>
      <c r="AM111">
        <v>0.83062920459042344</v>
      </c>
      <c r="AN111">
        <v>0.4953560371517029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0.16937079540957656</v>
      </c>
      <c r="AZ111">
        <v>0</v>
      </c>
      <c r="BA111">
        <v>0.33527316743872054</v>
      </c>
      <c r="BB111">
        <v>0</v>
      </c>
      <c r="BC111">
        <v>0.4953560371517029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2.0187499999999994</v>
      </c>
      <c r="BJ111">
        <v>2.0187499999999994</v>
      </c>
      <c r="BK111">
        <v>1.6768327067669169</v>
      </c>
      <c r="CB111">
        <v>0</v>
      </c>
      <c r="CC111">
        <v>0</v>
      </c>
      <c r="CD111">
        <v>0</v>
      </c>
    </row>
    <row r="112" spans="1:83" hidden="1" x14ac:dyDescent="0.25">
      <c r="A112" t="s">
        <v>160</v>
      </c>
      <c r="B112" t="s">
        <v>217</v>
      </c>
      <c r="C112" t="s">
        <v>52</v>
      </c>
      <c r="D112" s="25">
        <v>45576</v>
      </c>
      <c r="E112" t="s">
        <v>216</v>
      </c>
      <c r="F112" t="s">
        <v>69</v>
      </c>
      <c r="G112">
        <v>0.97058823529411775</v>
      </c>
      <c r="H112">
        <v>0.95</v>
      </c>
      <c r="I112">
        <v>10</v>
      </c>
      <c r="K112">
        <v>0.95</v>
      </c>
      <c r="L112">
        <v>45576</v>
      </c>
      <c r="M112" t="s">
        <v>185</v>
      </c>
      <c r="N112">
        <v>5.7040998217468802E-2</v>
      </c>
      <c r="O112">
        <v>0.97878787878787865</v>
      </c>
      <c r="P112">
        <v>0.97878787878787865</v>
      </c>
      <c r="Q112">
        <v>5.8769513314967853E-2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2.1212121212121349E-2</v>
      </c>
      <c r="AC112">
        <v>0</v>
      </c>
      <c r="AD112">
        <v>0.92001836547291083</v>
      </c>
      <c r="AE112">
        <v>0</v>
      </c>
      <c r="AF112">
        <v>5.8769513314967853E-2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1.0216718266253872</v>
      </c>
      <c r="AM112">
        <v>1.0216718266253872</v>
      </c>
      <c r="AN112">
        <v>6.0043156018388215E-2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2.1671826625387247E-2</v>
      </c>
      <c r="AX112">
        <v>0</v>
      </c>
      <c r="AY112">
        <v>0</v>
      </c>
      <c r="AZ112">
        <v>0</v>
      </c>
      <c r="BA112">
        <v>0.93995684398161183</v>
      </c>
      <c r="BB112">
        <v>0</v>
      </c>
      <c r="BC112">
        <v>6.0043156018388215E-2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16.654687500000001</v>
      </c>
      <c r="BJ112">
        <v>16.654687500000001</v>
      </c>
      <c r="BK112">
        <v>17.015625000000004</v>
      </c>
      <c r="CB112">
        <v>0</v>
      </c>
      <c r="CC112">
        <v>0</v>
      </c>
      <c r="CD112">
        <v>0</v>
      </c>
    </row>
    <row r="113" spans="1:83" x14ac:dyDescent="0.25">
      <c r="A113" t="s">
        <v>160</v>
      </c>
      <c r="B113" t="s">
        <v>170</v>
      </c>
      <c r="C113" t="s">
        <v>52</v>
      </c>
      <c r="D113" s="25">
        <v>45576</v>
      </c>
      <c r="E113" t="s">
        <v>216</v>
      </c>
      <c r="F113" t="s">
        <v>69</v>
      </c>
      <c r="G113">
        <v>1</v>
      </c>
      <c r="H113">
        <v>0</v>
      </c>
      <c r="I113">
        <v>10</v>
      </c>
      <c r="J113">
        <v>1</v>
      </c>
      <c r="K113">
        <v>0</v>
      </c>
      <c r="L113">
        <v>45576</v>
      </c>
      <c r="M113" t="s">
        <v>185</v>
      </c>
      <c r="N113">
        <v>2.7450980392156862E-2</v>
      </c>
      <c r="O113">
        <v>0</v>
      </c>
      <c r="P113">
        <v>0</v>
      </c>
      <c r="Q113">
        <v>2.7450980392156862E-2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2.7450980392156862E-2</v>
      </c>
      <c r="AB113">
        <v>0.97254901960784312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I113">
        <v>0</v>
      </c>
      <c r="BJ113">
        <v>0</v>
      </c>
      <c r="BK113">
        <v>36.428571428571431</v>
      </c>
      <c r="BL113">
        <v>35.428571428571431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</row>
    <row r="114" spans="1:83" hidden="1" x14ac:dyDescent="0.25">
      <c r="A114" t="s">
        <v>160</v>
      </c>
      <c r="B114" t="s">
        <v>170</v>
      </c>
      <c r="C114" t="s">
        <v>52</v>
      </c>
      <c r="D114" s="25">
        <v>45576</v>
      </c>
      <c r="E114" t="s">
        <v>216</v>
      </c>
      <c r="F114" t="s">
        <v>70</v>
      </c>
      <c r="G114">
        <v>2.1042606516290729</v>
      </c>
      <c r="H114">
        <v>2.8499999999999996</v>
      </c>
      <c r="I114">
        <v>10</v>
      </c>
      <c r="J114">
        <v>1</v>
      </c>
      <c r="K114">
        <v>2.8499999999999996</v>
      </c>
      <c r="L114">
        <v>45576</v>
      </c>
      <c r="M114" t="s">
        <v>187</v>
      </c>
      <c r="N114">
        <v>1.7568627450980387</v>
      </c>
      <c r="O114">
        <v>1.3543949499761787</v>
      </c>
      <c r="P114">
        <v>1.3543949499761787</v>
      </c>
      <c r="Q114">
        <v>0.83490737886388444</v>
      </c>
      <c r="R114">
        <v>0</v>
      </c>
      <c r="S114">
        <v>0</v>
      </c>
      <c r="T114">
        <v>0.10439494997617871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0.25</v>
      </c>
      <c r="AA114">
        <v>0</v>
      </c>
      <c r="AB114">
        <v>0</v>
      </c>
      <c r="AC114">
        <v>0</v>
      </c>
      <c r="AD114">
        <v>0.16509262113611556</v>
      </c>
      <c r="AE114">
        <v>0</v>
      </c>
      <c r="AF114">
        <v>0.83490737886388444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0.73833707074704324</v>
      </c>
      <c r="AM114">
        <v>0.73833707074704324</v>
      </c>
      <c r="AN114">
        <v>0.61644306845545227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0.26166292925295676</v>
      </c>
      <c r="AZ114">
        <v>0</v>
      </c>
      <c r="BA114">
        <v>0.12189400229159097</v>
      </c>
      <c r="BB114">
        <v>0</v>
      </c>
      <c r="BC114">
        <v>0.61644306845545227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1.6222098214285716</v>
      </c>
      <c r="BJ114">
        <v>1.6222098214285716</v>
      </c>
      <c r="BK114">
        <v>1.1977376476906556</v>
      </c>
      <c r="CB114">
        <v>0</v>
      </c>
      <c r="CC114">
        <v>0</v>
      </c>
      <c r="CD114">
        <v>0</v>
      </c>
    </row>
    <row r="115" spans="1:83" hidden="1" x14ac:dyDescent="0.25">
      <c r="A115" t="s">
        <v>160</v>
      </c>
      <c r="B115" t="s">
        <v>217</v>
      </c>
      <c r="C115" t="s">
        <v>52</v>
      </c>
      <c r="D115" s="25">
        <v>45576</v>
      </c>
      <c r="E115" t="s">
        <v>216</v>
      </c>
      <c r="F115" t="s">
        <v>70</v>
      </c>
      <c r="G115">
        <v>4.5836142079336275</v>
      </c>
      <c r="H115">
        <v>3.8</v>
      </c>
      <c r="I115">
        <v>10</v>
      </c>
      <c r="K115">
        <v>3.8</v>
      </c>
      <c r="L115">
        <v>45576</v>
      </c>
      <c r="M115" t="s">
        <v>187</v>
      </c>
      <c r="N115">
        <v>3.5641711229946522</v>
      </c>
      <c r="O115">
        <v>0.82904010407828488</v>
      </c>
      <c r="P115">
        <v>0.82904010407828488</v>
      </c>
      <c r="Q115">
        <v>0.77758968388429051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0.17095989592171512</v>
      </c>
      <c r="AC115">
        <v>0</v>
      </c>
      <c r="AD115">
        <v>5.1450420193994373E-2</v>
      </c>
      <c r="AE115">
        <v>0</v>
      </c>
      <c r="AF115">
        <v>0.77758968388429051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1.2062142652456915</v>
      </c>
      <c r="AM115">
        <v>1.2062142652456915</v>
      </c>
      <c r="AN115">
        <v>0.93793976920911903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0.20621426524569153</v>
      </c>
      <c r="AX115">
        <v>0</v>
      </c>
      <c r="AY115">
        <v>0</v>
      </c>
      <c r="AZ115">
        <v>0</v>
      </c>
      <c r="BA115">
        <v>6.2060230790880966E-2</v>
      </c>
      <c r="BB115">
        <v>0</v>
      </c>
      <c r="BC115">
        <v>0.93793976920911903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1.0661665416354089</v>
      </c>
      <c r="BJ115">
        <v>1.0661665416354089</v>
      </c>
      <c r="BK115">
        <v>1.2860252916482946</v>
      </c>
      <c r="BL115">
        <v>0.21985875001288568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6.6166541635408915E-2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</row>
    <row r="116" spans="1:83" hidden="1" x14ac:dyDescent="0.25">
      <c r="A116" t="s">
        <v>160</v>
      </c>
      <c r="B116" t="s">
        <v>170</v>
      </c>
      <c r="C116" t="s">
        <v>52</v>
      </c>
      <c r="D116" s="25">
        <v>45577</v>
      </c>
      <c r="E116" t="s">
        <v>216</v>
      </c>
      <c r="F116" t="s">
        <v>68</v>
      </c>
      <c r="G116">
        <v>3.1563909774436096</v>
      </c>
      <c r="H116">
        <v>4.75</v>
      </c>
      <c r="I116">
        <v>10</v>
      </c>
      <c r="J116">
        <v>1</v>
      </c>
      <c r="K116">
        <v>4.75</v>
      </c>
      <c r="L116">
        <v>45577</v>
      </c>
      <c r="M116" t="s">
        <v>189</v>
      </c>
      <c r="N116">
        <v>1.882352941176471</v>
      </c>
      <c r="O116">
        <v>1.5048832777513099</v>
      </c>
      <c r="P116">
        <v>1.5048832777513099</v>
      </c>
      <c r="Q116">
        <v>0.59636241347420338</v>
      </c>
      <c r="R116">
        <v>0</v>
      </c>
      <c r="S116">
        <v>0</v>
      </c>
      <c r="T116">
        <v>0.25488327775130992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0.25</v>
      </c>
      <c r="AA116">
        <v>0</v>
      </c>
      <c r="AB116">
        <v>0</v>
      </c>
      <c r="AC116">
        <v>0</v>
      </c>
      <c r="AD116">
        <v>0.40363758652579662</v>
      </c>
      <c r="AE116">
        <v>0</v>
      </c>
      <c r="AF116">
        <v>0.59636241347420338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0.66450336367233886</v>
      </c>
      <c r="AM116">
        <v>0.66450336367233886</v>
      </c>
      <c r="AN116">
        <v>0.39628482972136231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0.33549663632766114</v>
      </c>
      <c r="AZ116">
        <v>0</v>
      </c>
      <c r="BA116">
        <v>0.26821853395097656</v>
      </c>
      <c r="BB116">
        <v>0</v>
      </c>
      <c r="BC116">
        <v>0.39628482972136231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2.5234374999999996</v>
      </c>
      <c r="BJ116">
        <v>2.5234374999999996</v>
      </c>
      <c r="BK116">
        <v>1.6768327067669173</v>
      </c>
      <c r="CB116">
        <v>0</v>
      </c>
      <c r="CC116">
        <v>0</v>
      </c>
      <c r="CD116">
        <v>0</v>
      </c>
    </row>
    <row r="117" spans="1:83" hidden="1" x14ac:dyDescent="0.25">
      <c r="A117" t="s">
        <v>160</v>
      </c>
      <c r="B117" t="s">
        <v>217</v>
      </c>
      <c r="C117" t="s">
        <v>52</v>
      </c>
      <c r="D117" s="25">
        <v>45577</v>
      </c>
      <c r="E117" t="s">
        <v>216</v>
      </c>
      <c r="F117" t="s">
        <v>68</v>
      </c>
      <c r="G117">
        <v>3.7478639781271368</v>
      </c>
      <c r="H117">
        <v>4.75</v>
      </c>
      <c r="I117">
        <v>10</v>
      </c>
      <c r="K117">
        <v>4.75</v>
      </c>
      <c r="L117">
        <v>45577</v>
      </c>
      <c r="M117" t="s">
        <v>189</v>
      </c>
      <c r="N117">
        <v>3.75</v>
      </c>
      <c r="O117">
        <v>1.2673885785934114</v>
      </c>
      <c r="P117">
        <v>1.2673885785934114</v>
      </c>
      <c r="Q117">
        <v>1.0005699304684827</v>
      </c>
      <c r="R117">
        <v>0</v>
      </c>
      <c r="S117">
        <v>0</v>
      </c>
      <c r="T117">
        <v>1.7388578593411363E-2</v>
      </c>
      <c r="U117">
        <v>0</v>
      </c>
      <c r="V117">
        <v>0</v>
      </c>
      <c r="W117">
        <v>0</v>
      </c>
      <c r="X117">
        <v>5.6993046848274886E-4</v>
      </c>
      <c r="Y117">
        <v>0</v>
      </c>
      <c r="Z117">
        <v>0.24943006953151725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0.78902399539518664</v>
      </c>
      <c r="AM117">
        <v>0.78902399539518664</v>
      </c>
      <c r="AN117">
        <v>0.78947368421052633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0.21052631578947367</v>
      </c>
      <c r="AZ117">
        <v>0</v>
      </c>
      <c r="BA117">
        <v>0</v>
      </c>
      <c r="BB117">
        <v>0</v>
      </c>
      <c r="BC117">
        <v>0.78902399539518664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1.2666666666666666</v>
      </c>
      <c r="BJ117">
        <v>1.2666666666666666</v>
      </c>
      <c r="BK117">
        <v>0.99943039416723645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0.26666666666666661</v>
      </c>
      <c r="BU117">
        <v>0</v>
      </c>
      <c r="BV117">
        <v>0</v>
      </c>
      <c r="BW117">
        <v>0</v>
      </c>
      <c r="BX117">
        <v>5.6960583276355337E-4</v>
      </c>
      <c r="BY117">
        <v>0</v>
      </c>
      <c r="BZ117">
        <v>0.99943039416723645</v>
      </c>
      <c r="CA117">
        <v>0</v>
      </c>
      <c r="CB117">
        <v>0</v>
      </c>
      <c r="CC117">
        <v>0</v>
      </c>
      <c r="CD117">
        <v>0</v>
      </c>
      <c r="CE117">
        <v>0</v>
      </c>
    </row>
    <row r="118" spans="1:83" x14ac:dyDescent="0.25">
      <c r="A118" t="s">
        <v>160</v>
      </c>
      <c r="B118" t="s">
        <v>170</v>
      </c>
      <c r="C118" t="s">
        <v>52</v>
      </c>
      <c r="D118" s="25">
        <v>45577</v>
      </c>
      <c r="E118" t="s">
        <v>216</v>
      </c>
      <c r="F118" t="s">
        <v>69</v>
      </c>
      <c r="G118">
        <v>1</v>
      </c>
      <c r="H118">
        <v>0</v>
      </c>
      <c r="I118">
        <v>10</v>
      </c>
      <c r="J118">
        <v>1</v>
      </c>
      <c r="K118">
        <v>0</v>
      </c>
      <c r="L118">
        <v>45577</v>
      </c>
      <c r="M118" t="s">
        <v>188</v>
      </c>
      <c r="N118">
        <v>2.7450980392156862E-2</v>
      </c>
      <c r="O118">
        <v>0</v>
      </c>
      <c r="P118">
        <v>0</v>
      </c>
      <c r="Q118">
        <v>2.7450980392156862E-2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2.7450980392156862E-2</v>
      </c>
      <c r="AB118">
        <v>0.97254901960784312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I118">
        <v>0</v>
      </c>
      <c r="BJ118">
        <v>0</v>
      </c>
      <c r="BK118">
        <v>36.428571428571431</v>
      </c>
      <c r="BL118">
        <v>35.428571428571431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</row>
    <row r="119" spans="1:83" hidden="1" x14ac:dyDescent="0.25">
      <c r="A119" t="s">
        <v>160</v>
      </c>
      <c r="B119" t="s">
        <v>217</v>
      </c>
      <c r="C119" t="s">
        <v>52</v>
      </c>
      <c r="D119" s="25">
        <v>45577</v>
      </c>
      <c r="E119" t="s">
        <v>216</v>
      </c>
      <c r="F119" t="s">
        <v>69</v>
      </c>
      <c r="G119">
        <v>0.97058823529411775</v>
      </c>
      <c r="H119">
        <v>0.95</v>
      </c>
      <c r="I119">
        <v>10</v>
      </c>
      <c r="K119">
        <v>0.95</v>
      </c>
      <c r="L119">
        <v>45577</v>
      </c>
      <c r="M119" t="s">
        <v>188</v>
      </c>
      <c r="N119">
        <v>2.8520499108734401E-2</v>
      </c>
      <c r="O119">
        <v>0.97878787878787865</v>
      </c>
      <c r="P119">
        <v>0.97878787878787865</v>
      </c>
      <c r="Q119">
        <v>2.9384756657483926E-2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2.1212121212121349E-2</v>
      </c>
      <c r="AC119">
        <v>0</v>
      </c>
      <c r="AD119">
        <v>0.94940312213039468</v>
      </c>
      <c r="AE119">
        <v>0</v>
      </c>
      <c r="AF119">
        <v>2.9384756657483926E-2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1.0216718266253872</v>
      </c>
      <c r="AM119">
        <v>1.0216718266253872</v>
      </c>
      <c r="AN119">
        <v>3.0021578009194107E-2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2.1671826625387247E-2</v>
      </c>
      <c r="AX119">
        <v>0</v>
      </c>
      <c r="AY119">
        <v>0</v>
      </c>
      <c r="AZ119">
        <v>0</v>
      </c>
      <c r="BA119">
        <v>0.96997842199080586</v>
      </c>
      <c r="BB119">
        <v>0</v>
      </c>
      <c r="BC119">
        <v>3.0021578009194107E-2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33.309375000000003</v>
      </c>
      <c r="BJ119">
        <v>33.309375000000003</v>
      </c>
      <c r="BK119">
        <v>34.031250000000007</v>
      </c>
      <c r="CB119">
        <v>0</v>
      </c>
      <c r="CC119">
        <v>0</v>
      </c>
      <c r="CD119">
        <v>0</v>
      </c>
    </row>
    <row r="120" spans="1:83" hidden="1" x14ac:dyDescent="0.25">
      <c r="A120" t="s">
        <v>160</v>
      </c>
      <c r="B120" t="s">
        <v>170</v>
      </c>
      <c r="C120" t="s">
        <v>52</v>
      </c>
      <c r="D120" s="25">
        <v>45577</v>
      </c>
      <c r="E120" t="s">
        <v>216</v>
      </c>
      <c r="F120" t="s">
        <v>70</v>
      </c>
      <c r="G120">
        <v>2.1042606516290729</v>
      </c>
      <c r="H120">
        <v>1.9</v>
      </c>
      <c r="I120">
        <v>10</v>
      </c>
      <c r="J120">
        <v>1</v>
      </c>
      <c r="K120">
        <v>1.9</v>
      </c>
      <c r="L120">
        <v>45577</v>
      </c>
      <c r="M120" t="s">
        <v>190</v>
      </c>
      <c r="N120">
        <v>1.7568627450980394</v>
      </c>
      <c r="O120">
        <v>0.90292996665078595</v>
      </c>
      <c r="P120">
        <v>0.90292996665078595</v>
      </c>
      <c r="Q120">
        <v>0.83490737886388477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9.7070033349214047E-2</v>
      </c>
      <c r="AC120">
        <v>0</v>
      </c>
      <c r="AD120">
        <v>6.8022587786901179E-2</v>
      </c>
      <c r="AE120">
        <v>0</v>
      </c>
      <c r="AF120">
        <v>0.83490737886388477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1.1075056061205648</v>
      </c>
      <c r="AM120">
        <v>1.1075056061205648</v>
      </c>
      <c r="AN120">
        <v>0.92466460268317863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0.10750560612056481</v>
      </c>
      <c r="AX120">
        <v>0</v>
      </c>
      <c r="AY120">
        <v>0</v>
      </c>
      <c r="AZ120">
        <v>0</v>
      </c>
      <c r="BA120">
        <v>7.5335397316821373E-2</v>
      </c>
      <c r="BB120">
        <v>0</v>
      </c>
      <c r="BC120">
        <v>0.92466460268317863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1.0814732142857142</v>
      </c>
      <c r="BJ120">
        <v>1.0814732142857142</v>
      </c>
      <c r="BK120">
        <v>1.1977376476906552</v>
      </c>
      <c r="BL120">
        <v>0.11626443340494097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8.1473214285714191E-2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</row>
    <row r="121" spans="1:83" hidden="1" x14ac:dyDescent="0.25">
      <c r="A121" t="s">
        <v>160</v>
      </c>
      <c r="B121" t="s">
        <v>217</v>
      </c>
      <c r="C121" t="s">
        <v>52</v>
      </c>
      <c r="D121" s="25">
        <v>45577</v>
      </c>
      <c r="E121" t="s">
        <v>216</v>
      </c>
      <c r="F121" t="s">
        <v>70</v>
      </c>
      <c r="G121">
        <v>4.5836142079336275</v>
      </c>
      <c r="H121">
        <v>3.8</v>
      </c>
      <c r="I121">
        <v>10</v>
      </c>
      <c r="K121">
        <v>3.8</v>
      </c>
      <c r="L121">
        <v>45577</v>
      </c>
      <c r="M121" t="s">
        <v>190</v>
      </c>
      <c r="N121">
        <v>3.3502673796791447</v>
      </c>
      <c r="O121">
        <v>0.82904010407828488</v>
      </c>
      <c r="P121">
        <v>0.82904010407828488</v>
      </c>
      <c r="Q121">
        <v>0.73092263608928443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0.17095989592171512</v>
      </c>
      <c r="AC121">
        <v>0</v>
      </c>
      <c r="AD121">
        <v>9.8117467989000451E-2</v>
      </c>
      <c r="AE121">
        <v>0</v>
      </c>
      <c r="AF121">
        <v>0.73092263608928443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1.2062142652456915</v>
      </c>
      <c r="AM121">
        <v>1.2062142652456915</v>
      </c>
      <c r="AN121">
        <v>0.88164931044188022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0.20621426524569153</v>
      </c>
      <c r="AX121">
        <v>0</v>
      </c>
      <c r="AY121">
        <v>0</v>
      </c>
      <c r="AZ121">
        <v>0</v>
      </c>
      <c r="BA121">
        <v>0.11835068955811978</v>
      </c>
      <c r="BB121">
        <v>0</v>
      </c>
      <c r="BC121">
        <v>0.88164931044188022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1.134237829209896</v>
      </c>
      <c r="BJ121">
        <v>1.134237829209896</v>
      </c>
      <c r="BK121">
        <v>1.368133849774283</v>
      </c>
      <c r="BL121">
        <v>0.23389602056438696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0.13423782920989602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</row>
    <row r="122" spans="1:83" hidden="1" x14ac:dyDescent="0.25">
      <c r="A122" t="s">
        <v>160</v>
      </c>
      <c r="B122" t="s">
        <v>217</v>
      </c>
      <c r="C122" t="s">
        <v>52</v>
      </c>
      <c r="D122" s="25">
        <v>45578</v>
      </c>
      <c r="E122" t="s">
        <v>216</v>
      </c>
      <c r="F122" t="s">
        <v>68</v>
      </c>
      <c r="G122">
        <v>3.7478639781271368</v>
      </c>
      <c r="H122">
        <v>3.8</v>
      </c>
      <c r="I122">
        <v>10</v>
      </c>
      <c r="K122">
        <v>3.8</v>
      </c>
      <c r="L122">
        <v>45578</v>
      </c>
      <c r="M122" t="s">
        <v>193</v>
      </c>
      <c r="N122">
        <v>3.75</v>
      </c>
      <c r="O122">
        <v>1.0139108628747291</v>
      </c>
      <c r="P122">
        <v>1.0139108628747291</v>
      </c>
      <c r="Q122">
        <v>1.0005699304684827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5.6993046848274886E-4</v>
      </c>
      <c r="Y122">
        <v>0</v>
      </c>
      <c r="Z122">
        <v>1.3340932406246342E-2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0.98627999424398338</v>
      </c>
      <c r="AM122">
        <v>0.98627999424398338</v>
      </c>
      <c r="AN122">
        <v>0.98684210526315796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1.3157894736842035E-2</v>
      </c>
      <c r="AZ122">
        <v>0</v>
      </c>
      <c r="BA122">
        <v>0</v>
      </c>
      <c r="BB122">
        <v>0</v>
      </c>
      <c r="BC122">
        <v>0.98627999424398338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1.0133333333333332</v>
      </c>
      <c r="BJ122">
        <v>1.0133333333333332</v>
      </c>
      <c r="BK122">
        <v>0.99943039416723645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1.3333333333333197E-2</v>
      </c>
      <c r="BU122">
        <v>0</v>
      </c>
      <c r="BV122">
        <v>0</v>
      </c>
      <c r="BW122">
        <v>0</v>
      </c>
      <c r="BX122">
        <v>5.6960583276355337E-4</v>
      </c>
      <c r="BY122">
        <v>0</v>
      </c>
      <c r="BZ122">
        <v>0.99943039416723645</v>
      </c>
      <c r="CA122">
        <v>0</v>
      </c>
      <c r="CB122">
        <v>0</v>
      </c>
      <c r="CC122">
        <v>0</v>
      </c>
      <c r="CD122">
        <v>0</v>
      </c>
      <c r="CE122">
        <v>0</v>
      </c>
    </row>
    <row r="123" spans="1:83" hidden="1" x14ac:dyDescent="0.25">
      <c r="A123" t="s">
        <v>160</v>
      </c>
      <c r="B123" t="s">
        <v>170</v>
      </c>
      <c r="C123" t="s">
        <v>52</v>
      </c>
      <c r="D123" s="25">
        <v>45578</v>
      </c>
      <c r="E123" t="s">
        <v>216</v>
      </c>
      <c r="F123" t="s">
        <v>68</v>
      </c>
      <c r="G123">
        <v>3.1563909774436096</v>
      </c>
      <c r="H123">
        <v>2.8499999999999996</v>
      </c>
      <c r="I123">
        <v>10</v>
      </c>
      <c r="J123">
        <v>1</v>
      </c>
      <c r="K123">
        <v>2.8499999999999996</v>
      </c>
      <c r="L123">
        <v>45578</v>
      </c>
      <c r="M123" t="s">
        <v>193</v>
      </c>
      <c r="N123">
        <v>1.882352941176471</v>
      </c>
      <c r="O123">
        <v>0.90292996665078584</v>
      </c>
      <c r="P123">
        <v>0.90292996665078584</v>
      </c>
      <c r="Q123">
        <v>0.59636241347420338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9.7070033349214158E-2</v>
      </c>
      <c r="AC123">
        <v>0</v>
      </c>
      <c r="AD123">
        <v>0.30656755317658246</v>
      </c>
      <c r="AE123">
        <v>0</v>
      </c>
      <c r="AF123">
        <v>0.59636241347420338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1.1075056061205648</v>
      </c>
      <c r="AM123">
        <v>1.1075056061205648</v>
      </c>
      <c r="AN123">
        <v>0.66047471620227061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0.10750560612056481</v>
      </c>
      <c r="AX123">
        <v>0</v>
      </c>
      <c r="AY123">
        <v>0</v>
      </c>
      <c r="AZ123">
        <v>0</v>
      </c>
      <c r="BA123">
        <v>0.33952528379772939</v>
      </c>
      <c r="BB123">
        <v>0</v>
      </c>
      <c r="BC123">
        <v>0.66047471620227061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1.5140624999999994</v>
      </c>
      <c r="BJ123">
        <v>1.5140624999999994</v>
      </c>
      <c r="BK123">
        <v>1.6768327067669173</v>
      </c>
      <c r="CB123">
        <v>0</v>
      </c>
      <c r="CC123">
        <v>0</v>
      </c>
      <c r="CD123">
        <v>0</v>
      </c>
    </row>
    <row r="124" spans="1:83" x14ac:dyDescent="0.25">
      <c r="A124" t="s">
        <v>160</v>
      </c>
      <c r="B124" t="s">
        <v>170</v>
      </c>
      <c r="C124" t="s">
        <v>52</v>
      </c>
      <c r="D124" s="25">
        <v>45578</v>
      </c>
      <c r="E124" t="s">
        <v>216</v>
      </c>
      <c r="F124" t="s">
        <v>69</v>
      </c>
      <c r="G124">
        <v>1</v>
      </c>
      <c r="H124">
        <v>0</v>
      </c>
      <c r="I124">
        <v>10</v>
      </c>
      <c r="J124">
        <v>1</v>
      </c>
      <c r="K124">
        <v>0</v>
      </c>
      <c r="L124">
        <v>45578</v>
      </c>
      <c r="M124" t="s">
        <v>192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</row>
    <row r="125" spans="1:83" hidden="1" x14ac:dyDescent="0.25">
      <c r="A125" t="s">
        <v>160</v>
      </c>
      <c r="B125" t="s">
        <v>217</v>
      </c>
      <c r="C125" t="s">
        <v>52</v>
      </c>
      <c r="D125" s="25">
        <v>45578</v>
      </c>
      <c r="E125" t="s">
        <v>216</v>
      </c>
      <c r="F125" t="s">
        <v>69</v>
      </c>
      <c r="G125">
        <v>0.97058823529411775</v>
      </c>
      <c r="H125">
        <v>0.95</v>
      </c>
      <c r="I125">
        <v>10</v>
      </c>
      <c r="K125">
        <v>0.95</v>
      </c>
      <c r="L125">
        <v>45578</v>
      </c>
      <c r="M125" t="s">
        <v>192</v>
      </c>
      <c r="N125">
        <v>8.5561497326203204E-2</v>
      </c>
      <c r="O125">
        <v>0.97878787878787865</v>
      </c>
      <c r="P125">
        <v>0.97878787878787865</v>
      </c>
      <c r="Q125">
        <v>8.8154269972451779E-2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2.1212121212121349E-2</v>
      </c>
      <c r="AC125">
        <v>0</v>
      </c>
      <c r="AD125">
        <v>0.89063360881542686</v>
      </c>
      <c r="AE125">
        <v>0</v>
      </c>
      <c r="AF125">
        <v>8.8154269972451779E-2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1.0216718266253872</v>
      </c>
      <c r="AM125">
        <v>1.0216718266253872</v>
      </c>
      <c r="AN125">
        <v>9.0064734027582319E-2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2.1671826625387247E-2</v>
      </c>
      <c r="AX125">
        <v>0</v>
      </c>
      <c r="AY125">
        <v>0</v>
      </c>
      <c r="AZ125">
        <v>0</v>
      </c>
      <c r="BA125">
        <v>0.9099352659724177</v>
      </c>
      <c r="BB125">
        <v>0</v>
      </c>
      <c r="BC125">
        <v>9.0064734027582319E-2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11.103125</v>
      </c>
      <c r="BJ125">
        <v>11.103125</v>
      </c>
      <c r="BK125">
        <v>11.343750000000002</v>
      </c>
      <c r="CB125">
        <v>0</v>
      </c>
      <c r="CC125">
        <v>0</v>
      </c>
      <c r="CD125">
        <v>0</v>
      </c>
    </row>
    <row r="126" spans="1:83" hidden="1" x14ac:dyDescent="0.25">
      <c r="A126" t="s">
        <v>160</v>
      </c>
      <c r="B126" t="s">
        <v>217</v>
      </c>
      <c r="C126" t="s">
        <v>52</v>
      </c>
      <c r="D126" s="25">
        <v>45578</v>
      </c>
      <c r="E126" t="s">
        <v>216</v>
      </c>
      <c r="F126" t="s">
        <v>70</v>
      </c>
      <c r="G126">
        <v>4.5836142079336275</v>
      </c>
      <c r="H126">
        <v>4.75</v>
      </c>
      <c r="I126">
        <v>10</v>
      </c>
      <c r="K126">
        <v>4.75</v>
      </c>
      <c r="L126">
        <v>45578</v>
      </c>
      <c r="M126" t="s">
        <v>191</v>
      </c>
      <c r="N126">
        <v>3.7780748663101602</v>
      </c>
      <c r="O126">
        <v>1.036300130097856</v>
      </c>
      <c r="P126">
        <v>1.036300130097856</v>
      </c>
      <c r="Q126">
        <v>0.82425673167929669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3.6300130097856043E-2</v>
      </c>
      <c r="AA126">
        <v>0</v>
      </c>
      <c r="AB126">
        <v>0</v>
      </c>
      <c r="AC126">
        <v>0</v>
      </c>
      <c r="AD126">
        <v>0.17574326832070331</v>
      </c>
      <c r="AE126">
        <v>0</v>
      </c>
      <c r="AF126">
        <v>0.82425673167929669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0.96497141219655314</v>
      </c>
      <c r="AM126">
        <v>0.96497141219655314</v>
      </c>
      <c r="AN126">
        <v>0.79538418238108632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3.5028587803446865E-2</v>
      </c>
      <c r="AZ126">
        <v>0</v>
      </c>
      <c r="BA126">
        <v>0.16958722981546681</v>
      </c>
      <c r="BB126">
        <v>0</v>
      </c>
      <c r="BC126">
        <v>0.79538418238108632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1.2572540693559802</v>
      </c>
      <c r="BJ126">
        <v>1.2572540693559802</v>
      </c>
      <c r="BK126">
        <v>1.2132142347963035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0.21321423479630353</v>
      </c>
      <c r="BS126">
        <v>0</v>
      </c>
      <c r="BT126">
        <v>4.4039834559676638E-2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</row>
    <row r="127" spans="1:83" hidden="1" x14ac:dyDescent="0.25">
      <c r="A127" t="s">
        <v>160</v>
      </c>
      <c r="B127" t="s">
        <v>170</v>
      </c>
      <c r="C127" t="s">
        <v>52</v>
      </c>
      <c r="D127" s="25">
        <v>45578</v>
      </c>
      <c r="E127" t="s">
        <v>216</v>
      </c>
      <c r="F127" t="s">
        <v>70</v>
      </c>
      <c r="G127">
        <v>2.1042606516290729</v>
      </c>
      <c r="H127">
        <v>1.9</v>
      </c>
      <c r="I127">
        <v>10</v>
      </c>
      <c r="J127">
        <v>1</v>
      </c>
      <c r="K127">
        <v>1.9</v>
      </c>
      <c r="L127">
        <v>45578</v>
      </c>
      <c r="M127" t="s">
        <v>191</v>
      </c>
      <c r="N127">
        <v>1.5821501014198778</v>
      </c>
      <c r="O127">
        <v>0.90292996665078595</v>
      </c>
      <c r="P127">
        <v>0.90292996665078595</v>
      </c>
      <c r="Q127">
        <v>0.75187933595346734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9.7070033349214047E-2</v>
      </c>
      <c r="AC127">
        <v>0</v>
      </c>
      <c r="AD127">
        <v>0.15105063069731861</v>
      </c>
      <c r="AE127">
        <v>0</v>
      </c>
      <c r="AF127">
        <v>0.75187933595346734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1.1075056061205648</v>
      </c>
      <c r="AM127">
        <v>1.1075056061205648</v>
      </c>
      <c r="AN127">
        <v>0.83271057969467255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0.10750560612056481</v>
      </c>
      <c r="AX127">
        <v>0</v>
      </c>
      <c r="AY127">
        <v>0</v>
      </c>
      <c r="AZ127">
        <v>0</v>
      </c>
      <c r="BA127">
        <v>0.16728942030532745</v>
      </c>
      <c r="BB127">
        <v>0</v>
      </c>
      <c r="BC127">
        <v>0.83271057969467255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1.2008974358974362</v>
      </c>
      <c r="BJ127">
        <v>1.2008974358974362</v>
      </c>
      <c r="BK127">
        <v>1.3300006426322222</v>
      </c>
      <c r="BL127">
        <v>0.12910320673478592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0.20089743589743625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</row>
    <row r="128" spans="1:83" hidden="1" x14ac:dyDescent="0.25">
      <c r="A128" t="s">
        <v>160</v>
      </c>
      <c r="B128" t="s">
        <v>170</v>
      </c>
      <c r="C128" t="s">
        <v>52</v>
      </c>
      <c r="D128" s="25">
        <v>45579</v>
      </c>
      <c r="E128" t="s">
        <v>216</v>
      </c>
      <c r="F128" t="s">
        <v>68</v>
      </c>
      <c r="G128">
        <v>3.1563909774436096</v>
      </c>
      <c r="H128">
        <v>2.8499999999999996</v>
      </c>
      <c r="I128">
        <v>10</v>
      </c>
      <c r="J128">
        <v>1</v>
      </c>
      <c r="K128">
        <v>2.8499999999999996</v>
      </c>
      <c r="L128">
        <v>45579</v>
      </c>
      <c r="M128" t="s">
        <v>194</v>
      </c>
      <c r="N128">
        <v>1.882352941176471</v>
      </c>
      <c r="O128">
        <v>0.90292996665078584</v>
      </c>
      <c r="P128">
        <v>0.90292996665078584</v>
      </c>
      <c r="Q128">
        <v>0.59636241347420338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9.7070033349214158E-2</v>
      </c>
      <c r="AC128">
        <v>0</v>
      </c>
      <c r="AD128">
        <v>0.30656755317658246</v>
      </c>
      <c r="AE128">
        <v>0</v>
      </c>
      <c r="AF128">
        <v>0.59636241347420338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1.1075056061205648</v>
      </c>
      <c r="AM128">
        <v>1.1075056061205648</v>
      </c>
      <c r="AN128">
        <v>0.66047471620227061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0.10750560612056481</v>
      </c>
      <c r="AX128">
        <v>0</v>
      </c>
      <c r="AY128">
        <v>0</v>
      </c>
      <c r="AZ128">
        <v>0</v>
      </c>
      <c r="BA128">
        <v>0.33952528379772939</v>
      </c>
      <c r="BB128">
        <v>0</v>
      </c>
      <c r="BC128">
        <v>0.66047471620227061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1.5140624999999994</v>
      </c>
      <c r="BJ128">
        <v>1.5140624999999994</v>
      </c>
      <c r="BK128">
        <v>1.6768327067669173</v>
      </c>
      <c r="CB128">
        <v>0</v>
      </c>
      <c r="CC128">
        <v>0</v>
      </c>
      <c r="CD128">
        <v>0</v>
      </c>
    </row>
    <row r="129" spans="1:83" hidden="1" x14ac:dyDescent="0.25">
      <c r="A129" t="s">
        <v>160</v>
      </c>
      <c r="B129" t="s">
        <v>217</v>
      </c>
      <c r="C129" t="s">
        <v>52</v>
      </c>
      <c r="D129" s="25">
        <v>45579</v>
      </c>
      <c r="E129" t="s">
        <v>216</v>
      </c>
      <c r="F129" t="s">
        <v>68</v>
      </c>
      <c r="G129">
        <v>3.7478639781271377</v>
      </c>
      <c r="H129">
        <v>2.8499999999999996</v>
      </c>
      <c r="I129">
        <v>10</v>
      </c>
      <c r="K129">
        <v>2.8499999999999996</v>
      </c>
      <c r="L129">
        <v>45579</v>
      </c>
      <c r="M129" t="s">
        <v>194</v>
      </c>
      <c r="N129">
        <v>2.8125</v>
      </c>
      <c r="O129">
        <v>0.76043314715604649</v>
      </c>
      <c r="P129">
        <v>0.76043314715604649</v>
      </c>
      <c r="Q129">
        <v>0.75042744785136184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0.23956685284395351</v>
      </c>
      <c r="AC129">
        <v>0</v>
      </c>
      <c r="AD129">
        <v>1.0005699304684645E-2</v>
      </c>
      <c r="AE129">
        <v>0</v>
      </c>
      <c r="AF129">
        <v>0.75042744785136184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1.3150399923253115</v>
      </c>
      <c r="AM129">
        <v>1.3150399923253115</v>
      </c>
      <c r="AN129">
        <v>0.98684210526315796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0.31503999232531155</v>
      </c>
      <c r="AX129">
        <v>0</v>
      </c>
      <c r="AY129">
        <v>0</v>
      </c>
      <c r="AZ129">
        <v>0</v>
      </c>
      <c r="BA129">
        <v>1.3157894736842035E-2</v>
      </c>
      <c r="BB129">
        <v>0</v>
      </c>
      <c r="BC129">
        <v>0.98684210526315796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1.0133333333333332</v>
      </c>
      <c r="BJ129">
        <v>1.0133333333333332</v>
      </c>
      <c r="BK129">
        <v>1.332573858889649</v>
      </c>
      <c r="BL129">
        <v>0.31924052555631577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1.3333333333333197E-2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</row>
    <row r="130" spans="1:83" x14ac:dyDescent="0.25">
      <c r="A130" t="s">
        <v>160</v>
      </c>
      <c r="B130" t="s">
        <v>170</v>
      </c>
      <c r="C130" t="s">
        <v>52</v>
      </c>
      <c r="D130" s="25">
        <v>45579</v>
      </c>
      <c r="E130" t="s">
        <v>216</v>
      </c>
      <c r="F130" t="s">
        <v>69</v>
      </c>
      <c r="G130">
        <v>1</v>
      </c>
      <c r="H130">
        <v>0</v>
      </c>
      <c r="I130">
        <v>10</v>
      </c>
      <c r="J130">
        <v>1</v>
      </c>
      <c r="K130">
        <v>0</v>
      </c>
      <c r="L130">
        <v>45579</v>
      </c>
      <c r="M130" t="s">
        <v>195</v>
      </c>
      <c r="N130">
        <v>5.4901960784313725E-2</v>
      </c>
      <c r="O130">
        <v>0</v>
      </c>
      <c r="P130">
        <v>0</v>
      </c>
      <c r="Q130">
        <v>5.4901960784313725E-2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5.4901960784313725E-2</v>
      </c>
      <c r="AB130">
        <v>0.94509803921568625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I130">
        <v>0</v>
      </c>
      <c r="BJ130">
        <v>0</v>
      </c>
      <c r="BK130">
        <v>18.214285714285715</v>
      </c>
      <c r="BL130">
        <v>17.214285714285715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</row>
    <row r="131" spans="1:83" x14ac:dyDescent="0.25">
      <c r="A131" t="s">
        <v>160</v>
      </c>
      <c r="B131" t="s">
        <v>217</v>
      </c>
      <c r="C131" t="s">
        <v>52</v>
      </c>
      <c r="D131" s="25">
        <v>45579</v>
      </c>
      <c r="E131" t="s">
        <v>216</v>
      </c>
      <c r="F131" t="s">
        <v>69</v>
      </c>
      <c r="G131">
        <v>0.97058823529411775</v>
      </c>
      <c r="H131">
        <v>0</v>
      </c>
      <c r="I131">
        <v>10</v>
      </c>
      <c r="K131">
        <v>0</v>
      </c>
      <c r="L131">
        <v>45579</v>
      </c>
      <c r="M131" t="s">
        <v>195</v>
      </c>
      <c r="N131">
        <v>2.8520499108734401E-2</v>
      </c>
      <c r="O131">
        <v>0</v>
      </c>
      <c r="P131">
        <v>0</v>
      </c>
      <c r="Q131">
        <v>2.9384756657483926E-2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2.9384756657483926E-2</v>
      </c>
      <c r="AB131">
        <v>0.97061524334251603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I131">
        <v>0</v>
      </c>
      <c r="BJ131">
        <v>0</v>
      </c>
      <c r="BK131">
        <v>34.031250000000007</v>
      </c>
      <c r="BL131">
        <v>33.031250000000007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</row>
    <row r="132" spans="1:83" hidden="1" x14ac:dyDescent="0.25">
      <c r="A132" t="s">
        <v>160</v>
      </c>
      <c r="B132" t="s">
        <v>170</v>
      </c>
      <c r="C132" t="s">
        <v>52</v>
      </c>
      <c r="D132" s="25">
        <v>45579</v>
      </c>
      <c r="E132" t="s">
        <v>216</v>
      </c>
      <c r="F132" t="s">
        <v>70</v>
      </c>
      <c r="G132">
        <v>2.1042606516290729</v>
      </c>
      <c r="H132">
        <v>1.9</v>
      </c>
      <c r="I132">
        <v>10</v>
      </c>
      <c r="J132">
        <v>1</v>
      </c>
      <c r="K132">
        <v>1.9</v>
      </c>
      <c r="L132">
        <v>45579</v>
      </c>
      <c r="M132" t="s">
        <v>196</v>
      </c>
      <c r="N132">
        <v>1.9315753887761999</v>
      </c>
      <c r="O132">
        <v>0.90292996665078595</v>
      </c>
      <c r="P132">
        <v>0.90292996665078595</v>
      </c>
      <c r="Q132">
        <v>0.91793542177430165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1.5005455123515699E-2</v>
      </c>
      <c r="AB132">
        <v>8.2064578225698348E-2</v>
      </c>
      <c r="AC132">
        <v>0</v>
      </c>
      <c r="AD132">
        <v>0</v>
      </c>
      <c r="AE132">
        <v>0</v>
      </c>
      <c r="AF132">
        <v>0.90292996665078595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1.1075056061205648</v>
      </c>
      <c r="AM132">
        <v>1.1075056061205648</v>
      </c>
      <c r="AN132">
        <v>1.0166186256716843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1.6618625671684262E-2</v>
      </c>
      <c r="AV132">
        <v>0</v>
      </c>
      <c r="AW132">
        <v>9.088698044888055E-2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0.98365303836460383</v>
      </c>
      <c r="BJ132">
        <v>0.98365303836460383</v>
      </c>
      <c r="BK132">
        <v>1.0894012544663256</v>
      </c>
      <c r="BL132">
        <v>8.940125446632563E-2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9.7070033349214047E-2</v>
      </c>
      <c r="BV132">
        <v>0</v>
      </c>
      <c r="BW132">
        <v>0</v>
      </c>
      <c r="BX132">
        <v>0</v>
      </c>
      <c r="BY132">
        <v>0</v>
      </c>
      <c r="BZ132">
        <v>0.98365303836460383</v>
      </c>
      <c r="CA132">
        <v>0</v>
      </c>
      <c r="CB132">
        <v>0</v>
      </c>
      <c r="CC132">
        <v>0</v>
      </c>
      <c r="CD132">
        <v>0</v>
      </c>
      <c r="CE132">
        <v>0</v>
      </c>
    </row>
    <row r="133" spans="1:83" hidden="1" x14ac:dyDescent="0.25">
      <c r="A133" t="s">
        <v>160</v>
      </c>
      <c r="B133" t="s">
        <v>217</v>
      </c>
      <c r="C133" t="s">
        <v>52</v>
      </c>
      <c r="D133" s="25">
        <v>45579</v>
      </c>
      <c r="E133" t="s">
        <v>216</v>
      </c>
      <c r="F133" t="s">
        <v>70</v>
      </c>
      <c r="G133">
        <v>4.5836142079336275</v>
      </c>
      <c r="H133">
        <v>2.8499999999999996</v>
      </c>
      <c r="I133">
        <v>10</v>
      </c>
      <c r="K133">
        <v>2.8499999999999996</v>
      </c>
      <c r="L133">
        <v>45579</v>
      </c>
      <c r="M133" t="s">
        <v>196</v>
      </c>
      <c r="N133">
        <v>2.5661764705882355</v>
      </c>
      <c r="O133">
        <v>0.6217800780587136</v>
      </c>
      <c r="P133">
        <v>0.6217800780587136</v>
      </c>
      <c r="Q133">
        <v>0.55985873901571492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0.3782199219412864</v>
      </c>
      <c r="AC133">
        <v>0</v>
      </c>
      <c r="AD133">
        <v>6.192133904299868E-2</v>
      </c>
      <c r="AE133">
        <v>0</v>
      </c>
      <c r="AF133">
        <v>0.55985873901571492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1.6082856869942554</v>
      </c>
      <c r="AM133">
        <v>1.6082856869942554</v>
      </c>
      <c r="AN133">
        <v>0.90041279669762664</v>
      </c>
      <c r="BE133">
        <v>0</v>
      </c>
      <c r="BF133">
        <v>0</v>
      </c>
      <c r="BG133">
        <v>0</v>
      </c>
      <c r="BI133">
        <v>1.1106017191977076</v>
      </c>
      <c r="BJ133">
        <v>1.1106017191977076</v>
      </c>
      <c r="BK133">
        <v>1.7861648489368862</v>
      </c>
      <c r="BL133">
        <v>0.67556312973917865</v>
      </c>
      <c r="BM133">
        <v>0</v>
      </c>
      <c r="BN133">
        <v>0</v>
      </c>
      <c r="BO133">
        <v>0</v>
      </c>
      <c r="BP133">
        <v>0</v>
      </c>
      <c r="BQ133">
        <v>0.38939828080229244</v>
      </c>
      <c r="BR133">
        <v>0.11060171919770756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</row>
    <row r="134" spans="1:83" hidden="1" x14ac:dyDescent="0.25">
      <c r="A134" t="s">
        <v>160</v>
      </c>
      <c r="B134" t="s">
        <v>170</v>
      </c>
      <c r="C134" t="s">
        <v>52</v>
      </c>
      <c r="D134" s="25">
        <v>45580</v>
      </c>
      <c r="E134" t="s">
        <v>216</v>
      </c>
      <c r="F134" t="s">
        <v>68</v>
      </c>
      <c r="G134">
        <v>3.1563909774436087</v>
      </c>
      <c r="H134">
        <v>1.9</v>
      </c>
      <c r="I134">
        <v>10</v>
      </c>
      <c r="J134">
        <v>1</v>
      </c>
      <c r="K134">
        <v>1.9</v>
      </c>
      <c r="L134">
        <v>45580</v>
      </c>
      <c r="M134" t="s">
        <v>199</v>
      </c>
      <c r="N134">
        <v>0.78787878787878785</v>
      </c>
      <c r="O134">
        <v>0.60195331110052408</v>
      </c>
      <c r="P134">
        <v>0.60195331110052408</v>
      </c>
      <c r="Q134">
        <v>0.24961381321552834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0.39804668889947592</v>
      </c>
      <c r="AC134">
        <v>0</v>
      </c>
      <c r="AD134">
        <v>0.35233949788499574</v>
      </c>
      <c r="AE134">
        <v>0</v>
      </c>
      <c r="AF134">
        <v>0.24961381321552834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1.6612584091808469</v>
      </c>
      <c r="AM134">
        <v>1.6612584091808469</v>
      </c>
      <c r="AN134">
        <v>0.41467304625199364</v>
      </c>
      <c r="BE134">
        <v>0</v>
      </c>
      <c r="BF134">
        <v>0</v>
      </c>
      <c r="BG134">
        <v>0</v>
      </c>
      <c r="BI134">
        <v>2.4115384615384614</v>
      </c>
      <c r="BJ134">
        <v>2.4115384615384614</v>
      </c>
      <c r="BK134">
        <v>4.0061885482938111</v>
      </c>
      <c r="CB134">
        <v>0</v>
      </c>
      <c r="CC134">
        <v>0</v>
      </c>
      <c r="CD134">
        <v>0</v>
      </c>
    </row>
    <row r="135" spans="1:83" hidden="1" x14ac:dyDescent="0.25">
      <c r="A135" t="s">
        <v>160</v>
      </c>
      <c r="B135" t="s">
        <v>217</v>
      </c>
      <c r="C135" t="s">
        <v>52</v>
      </c>
      <c r="D135" s="25">
        <v>45580</v>
      </c>
      <c r="E135" t="s">
        <v>216</v>
      </c>
      <c r="F135" t="s">
        <v>68</v>
      </c>
      <c r="G135">
        <v>3.7478639781271368</v>
      </c>
      <c r="H135">
        <v>4.75</v>
      </c>
      <c r="I135">
        <v>10</v>
      </c>
      <c r="K135">
        <v>4.75</v>
      </c>
      <c r="L135">
        <v>45580</v>
      </c>
      <c r="M135" t="s">
        <v>199</v>
      </c>
      <c r="N135">
        <v>3.75</v>
      </c>
      <c r="O135">
        <v>1.2673885785934114</v>
      </c>
      <c r="P135">
        <v>1.2673885785934114</v>
      </c>
      <c r="Q135">
        <v>1.0005699304684827</v>
      </c>
      <c r="R135">
        <v>0</v>
      </c>
      <c r="S135">
        <v>0</v>
      </c>
      <c r="T135">
        <v>1.7388578593411363E-2</v>
      </c>
      <c r="U135">
        <v>0</v>
      </c>
      <c r="V135">
        <v>0</v>
      </c>
      <c r="W135">
        <v>0</v>
      </c>
      <c r="X135">
        <v>5.6993046848274886E-4</v>
      </c>
      <c r="Y135">
        <v>0</v>
      </c>
      <c r="Z135">
        <v>0.24943006953151725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0.78902399539518664</v>
      </c>
      <c r="AM135">
        <v>0.78902399539518664</v>
      </c>
      <c r="AN135">
        <v>0.78947368421052633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0.21052631578947367</v>
      </c>
      <c r="AZ135">
        <v>0</v>
      </c>
      <c r="BA135">
        <v>0</v>
      </c>
      <c r="BB135">
        <v>0</v>
      </c>
      <c r="BC135">
        <v>0.78902399539518664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1.2666666666666666</v>
      </c>
      <c r="BJ135">
        <v>1.2666666666666666</v>
      </c>
      <c r="BK135">
        <v>0.99943039416723645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0.26666666666666661</v>
      </c>
      <c r="BU135">
        <v>0</v>
      </c>
      <c r="BV135">
        <v>0</v>
      </c>
      <c r="BW135">
        <v>0</v>
      </c>
      <c r="BX135">
        <v>5.6960583276355337E-4</v>
      </c>
      <c r="BY135">
        <v>0</v>
      </c>
      <c r="BZ135">
        <v>0.99943039416723645</v>
      </c>
      <c r="CA135">
        <v>0</v>
      </c>
      <c r="CB135">
        <v>0</v>
      </c>
      <c r="CC135">
        <v>0</v>
      </c>
      <c r="CD135">
        <v>0</v>
      </c>
      <c r="CE135">
        <v>0</v>
      </c>
    </row>
    <row r="136" spans="1:83" hidden="1" x14ac:dyDescent="0.25">
      <c r="A136" t="s">
        <v>160</v>
      </c>
      <c r="B136" t="s">
        <v>217</v>
      </c>
      <c r="C136" t="s">
        <v>52</v>
      </c>
      <c r="D136" s="25">
        <v>45580</v>
      </c>
      <c r="E136" t="s">
        <v>216</v>
      </c>
      <c r="F136" t="s">
        <v>69</v>
      </c>
      <c r="G136">
        <v>0.97058823529411775</v>
      </c>
      <c r="H136">
        <v>0.95</v>
      </c>
      <c r="I136">
        <v>10</v>
      </c>
      <c r="K136">
        <v>0.95</v>
      </c>
      <c r="L136">
        <v>45580</v>
      </c>
      <c r="M136" t="s">
        <v>198</v>
      </c>
      <c r="N136">
        <v>0.96969696969696972</v>
      </c>
      <c r="O136">
        <v>0.97878787878787865</v>
      </c>
      <c r="P136">
        <v>0.97878787878787865</v>
      </c>
      <c r="Q136">
        <v>0.99908172635445358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2.029384756657493E-2</v>
      </c>
      <c r="AB136">
        <v>9.182736455464191E-4</v>
      </c>
      <c r="AC136">
        <v>0</v>
      </c>
      <c r="AD136">
        <v>0</v>
      </c>
      <c r="AE136">
        <v>0</v>
      </c>
      <c r="AF136">
        <v>0.97878787878787865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1.0216718266253872</v>
      </c>
      <c r="AM136">
        <v>1.0216718266253872</v>
      </c>
      <c r="AN136">
        <v>1.0207336523125998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2.0733652312599826E-2</v>
      </c>
      <c r="AV136">
        <v>0</v>
      </c>
      <c r="AW136">
        <v>9.3817431278742092E-4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0.97968749999999993</v>
      </c>
      <c r="BJ136">
        <v>0.97968749999999993</v>
      </c>
      <c r="BK136">
        <v>1.0009191176470589</v>
      </c>
      <c r="BL136">
        <v>9.1911764705887578E-4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2.1212121212121349E-2</v>
      </c>
      <c r="BV136">
        <v>0</v>
      </c>
      <c r="BW136">
        <v>0</v>
      </c>
      <c r="BX136">
        <v>0</v>
      </c>
      <c r="BY136">
        <v>0</v>
      </c>
      <c r="BZ136">
        <v>0.97968749999999993</v>
      </c>
      <c r="CA136">
        <v>0</v>
      </c>
      <c r="CB136">
        <v>0</v>
      </c>
      <c r="CC136">
        <v>0</v>
      </c>
      <c r="CD136">
        <v>0</v>
      </c>
      <c r="CE136">
        <v>0</v>
      </c>
    </row>
    <row r="137" spans="1:83" x14ac:dyDescent="0.25">
      <c r="A137" t="s">
        <v>160</v>
      </c>
      <c r="B137" t="s">
        <v>170</v>
      </c>
      <c r="C137" t="s">
        <v>52</v>
      </c>
      <c r="D137" s="25">
        <v>45580</v>
      </c>
      <c r="E137" t="s">
        <v>216</v>
      </c>
      <c r="F137" t="s">
        <v>69</v>
      </c>
      <c r="G137">
        <v>1</v>
      </c>
      <c r="H137">
        <v>0</v>
      </c>
      <c r="I137">
        <v>10</v>
      </c>
      <c r="J137">
        <v>1</v>
      </c>
      <c r="K137">
        <v>0</v>
      </c>
      <c r="L137">
        <v>45580</v>
      </c>
      <c r="M137" t="s">
        <v>198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</row>
    <row r="138" spans="1:83" hidden="1" x14ac:dyDescent="0.25">
      <c r="A138" t="s">
        <v>160</v>
      </c>
      <c r="B138" t="s">
        <v>217</v>
      </c>
      <c r="C138" t="s">
        <v>52</v>
      </c>
      <c r="D138" s="25">
        <v>45580</v>
      </c>
      <c r="E138" t="s">
        <v>216</v>
      </c>
      <c r="F138" t="s">
        <v>70</v>
      </c>
      <c r="G138">
        <v>4.5836142079336275</v>
      </c>
      <c r="H138">
        <v>3.8</v>
      </c>
      <c r="I138">
        <v>10</v>
      </c>
      <c r="K138">
        <v>3.8</v>
      </c>
      <c r="L138">
        <v>45580</v>
      </c>
      <c r="M138" t="s">
        <v>197</v>
      </c>
      <c r="N138">
        <v>2.6229946524064167</v>
      </c>
      <c r="O138">
        <v>0.82904010407828488</v>
      </c>
      <c r="P138">
        <v>0.82904010407828488</v>
      </c>
      <c r="Q138">
        <v>0.57225467358626325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0.17095989592171512</v>
      </c>
      <c r="AC138">
        <v>0</v>
      </c>
      <c r="AD138">
        <v>0.25678543049202163</v>
      </c>
      <c r="AE138">
        <v>0</v>
      </c>
      <c r="AF138">
        <v>0.57225467358626325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1.2062142652456915</v>
      </c>
      <c r="AM138">
        <v>1.2062142652456915</v>
      </c>
      <c r="AN138">
        <v>0.69026175063326756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0.20621426524569153</v>
      </c>
      <c r="AX138">
        <v>0</v>
      </c>
      <c r="AY138">
        <v>0</v>
      </c>
      <c r="AZ138">
        <v>0</v>
      </c>
      <c r="BA138">
        <v>0.30973824936673244</v>
      </c>
      <c r="BB138">
        <v>0</v>
      </c>
      <c r="BC138">
        <v>0.69026175063326756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1.4487257900101937</v>
      </c>
      <c r="BJ138">
        <v>1.4487257900101937</v>
      </c>
      <c r="BK138">
        <v>1.7474737143396299</v>
      </c>
      <c r="BL138">
        <v>0.2987479243294362</v>
      </c>
      <c r="BM138">
        <v>0</v>
      </c>
      <c r="BN138">
        <v>0</v>
      </c>
      <c r="BO138">
        <v>0</v>
      </c>
      <c r="BP138">
        <v>0</v>
      </c>
      <c r="BQ138">
        <v>5.1274209989806252E-2</v>
      </c>
      <c r="BR138">
        <v>0.44872579001019375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</row>
    <row r="139" spans="1:83" hidden="1" x14ac:dyDescent="0.25">
      <c r="A139" t="s">
        <v>160</v>
      </c>
      <c r="B139" t="s">
        <v>170</v>
      </c>
      <c r="C139" t="s">
        <v>52</v>
      </c>
      <c r="D139" s="25">
        <v>45580</v>
      </c>
      <c r="E139" t="s">
        <v>216</v>
      </c>
      <c r="F139" t="s">
        <v>70</v>
      </c>
      <c r="G139">
        <v>2.1042606516290729</v>
      </c>
      <c r="H139">
        <v>2.8499999999999996</v>
      </c>
      <c r="I139">
        <v>10</v>
      </c>
      <c r="J139">
        <v>1</v>
      </c>
      <c r="K139">
        <v>2.8499999999999996</v>
      </c>
      <c r="L139">
        <v>45580</v>
      </c>
      <c r="M139" t="s">
        <v>197</v>
      </c>
      <c r="N139">
        <v>1.5172413793103443</v>
      </c>
      <c r="O139">
        <v>1.3543949499761787</v>
      </c>
      <c r="P139">
        <v>1.3543949499761787</v>
      </c>
      <c r="Q139">
        <v>0.72103300422204297</v>
      </c>
      <c r="R139">
        <v>0</v>
      </c>
      <c r="S139">
        <v>0</v>
      </c>
      <c r="T139">
        <v>0.10439494997617871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0.25</v>
      </c>
      <c r="AA139">
        <v>0</v>
      </c>
      <c r="AB139">
        <v>0</v>
      </c>
      <c r="AC139">
        <v>0</v>
      </c>
      <c r="AD139">
        <v>0.27896699577795703</v>
      </c>
      <c r="AE139">
        <v>0</v>
      </c>
      <c r="AF139">
        <v>0.72103300422204297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0.73833707074704324</v>
      </c>
      <c r="AM139">
        <v>0.73833707074704324</v>
      </c>
      <c r="AN139">
        <v>0.53236539624924373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0.26166292925295676</v>
      </c>
      <c r="AZ139">
        <v>0</v>
      </c>
      <c r="BA139">
        <v>0.20597167449779952</v>
      </c>
      <c r="BB139">
        <v>0</v>
      </c>
      <c r="BC139">
        <v>0.53236539624924373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1.8784090909090914</v>
      </c>
      <c r="BJ139">
        <v>1.8784090909090914</v>
      </c>
      <c r="BK139">
        <v>1.3868990658464349</v>
      </c>
      <c r="CB139">
        <v>0</v>
      </c>
      <c r="CC139">
        <v>0</v>
      </c>
      <c r="CD139">
        <v>0</v>
      </c>
    </row>
    <row r="140" spans="1:83" hidden="1" x14ac:dyDescent="0.25">
      <c r="A140" t="s">
        <v>160</v>
      </c>
      <c r="B140" t="s">
        <v>170</v>
      </c>
      <c r="C140" t="s">
        <v>52</v>
      </c>
      <c r="D140" s="25">
        <v>45581</v>
      </c>
      <c r="E140" t="s">
        <v>216</v>
      </c>
      <c r="F140" t="s">
        <v>68</v>
      </c>
      <c r="G140">
        <v>3.1563909774436087</v>
      </c>
      <c r="H140">
        <v>1.9</v>
      </c>
      <c r="I140">
        <v>10</v>
      </c>
      <c r="J140">
        <v>1</v>
      </c>
      <c r="K140">
        <v>1.9</v>
      </c>
      <c r="L140">
        <v>45581</v>
      </c>
      <c r="M140" t="s">
        <v>202</v>
      </c>
      <c r="N140">
        <v>1.7290552584670236</v>
      </c>
      <c r="O140">
        <v>0.60195331110052408</v>
      </c>
      <c r="P140">
        <v>0.60195331110052408</v>
      </c>
      <c r="Q140">
        <v>0.54779501995263025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0.39804668889947592</v>
      </c>
      <c r="AC140">
        <v>0</v>
      </c>
      <c r="AD140">
        <v>5.4158291147893833E-2</v>
      </c>
      <c r="AE140">
        <v>0</v>
      </c>
      <c r="AF140">
        <v>0.54779501995263025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1.6612584091808469</v>
      </c>
      <c r="AM140">
        <v>1.6612584091808469</v>
      </c>
      <c r="AN140">
        <v>0.9100290834036967</v>
      </c>
      <c r="BE140">
        <v>0</v>
      </c>
      <c r="BF140">
        <v>0</v>
      </c>
      <c r="BG140">
        <v>0</v>
      </c>
      <c r="BI140">
        <v>1.098865979381443</v>
      </c>
      <c r="BJ140">
        <v>1.098865979381443</v>
      </c>
      <c r="BK140">
        <v>1.8255003488101691</v>
      </c>
      <c r="BL140">
        <v>0.72663436942872606</v>
      </c>
      <c r="BM140">
        <v>0</v>
      </c>
      <c r="BN140">
        <v>0</v>
      </c>
      <c r="BO140">
        <v>0</v>
      </c>
      <c r="BP140">
        <v>0</v>
      </c>
      <c r="BQ140">
        <v>0.40113402061855696</v>
      </c>
      <c r="BR140">
        <v>9.8865979381443037E-2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</row>
    <row r="141" spans="1:83" hidden="1" x14ac:dyDescent="0.25">
      <c r="A141" t="s">
        <v>160</v>
      </c>
      <c r="B141" t="s">
        <v>217</v>
      </c>
      <c r="C141" t="s">
        <v>52</v>
      </c>
      <c r="D141" s="25">
        <v>45581</v>
      </c>
      <c r="E141" t="s">
        <v>216</v>
      </c>
      <c r="F141" t="s">
        <v>68</v>
      </c>
      <c r="G141">
        <v>3.7478639781271368</v>
      </c>
      <c r="H141">
        <v>6.6499999999999995</v>
      </c>
      <c r="I141">
        <v>10</v>
      </c>
      <c r="K141">
        <v>6.6499999999999995</v>
      </c>
      <c r="L141">
        <v>45581</v>
      </c>
      <c r="M141" t="s">
        <v>202</v>
      </c>
      <c r="N141">
        <v>3.643872549019608</v>
      </c>
      <c r="O141">
        <v>1.7743440100307757</v>
      </c>
      <c r="P141">
        <v>1.7743440100307757</v>
      </c>
      <c r="Q141">
        <v>0.97225314746894986</v>
      </c>
      <c r="R141">
        <v>0</v>
      </c>
      <c r="S141">
        <v>0</v>
      </c>
      <c r="T141">
        <v>0.52434401003077569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0.25</v>
      </c>
      <c r="AA141">
        <v>0</v>
      </c>
      <c r="AB141">
        <v>0</v>
      </c>
      <c r="AC141">
        <v>0</v>
      </c>
      <c r="AD141">
        <v>2.7746852531050137E-2</v>
      </c>
      <c r="AE141">
        <v>0</v>
      </c>
      <c r="AF141">
        <v>0.97225314746894986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0.56358856813941915</v>
      </c>
      <c r="AM141">
        <v>0.56358856813941915</v>
      </c>
      <c r="AN141">
        <v>0.54795075925106895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0.43641143186058085</v>
      </c>
      <c r="AZ141">
        <v>0</v>
      </c>
      <c r="BA141">
        <v>1.5637808888350202E-2</v>
      </c>
      <c r="BB141">
        <v>0</v>
      </c>
      <c r="BC141">
        <v>0.54795075925106895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1.824981502656891</v>
      </c>
      <c r="BJ141">
        <v>1.824981502656891</v>
      </c>
      <c r="BK141">
        <v>1.0285387119633227</v>
      </c>
      <c r="CB141">
        <v>0</v>
      </c>
      <c r="CC141">
        <v>0</v>
      </c>
      <c r="CD141">
        <v>0</v>
      </c>
    </row>
    <row r="142" spans="1:83" x14ac:dyDescent="0.25">
      <c r="A142" t="s">
        <v>160</v>
      </c>
      <c r="B142" t="s">
        <v>170</v>
      </c>
      <c r="C142" t="s">
        <v>52</v>
      </c>
      <c r="D142" s="25">
        <v>45581</v>
      </c>
      <c r="E142" t="s">
        <v>216</v>
      </c>
      <c r="F142" t="s">
        <v>69</v>
      </c>
      <c r="G142">
        <v>1</v>
      </c>
      <c r="H142">
        <v>0</v>
      </c>
      <c r="I142">
        <v>10</v>
      </c>
      <c r="J142">
        <v>1</v>
      </c>
      <c r="K142">
        <v>0</v>
      </c>
      <c r="L142">
        <v>45581</v>
      </c>
      <c r="M142" t="s">
        <v>201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</row>
    <row r="143" spans="1:83" hidden="1" x14ac:dyDescent="0.25">
      <c r="A143" t="s">
        <v>160</v>
      </c>
      <c r="B143" t="s">
        <v>217</v>
      </c>
      <c r="C143" t="s">
        <v>52</v>
      </c>
      <c r="D143" s="25">
        <v>45581</v>
      </c>
      <c r="E143" t="s">
        <v>216</v>
      </c>
      <c r="F143" t="s">
        <v>69</v>
      </c>
      <c r="G143">
        <v>0.97058823529411775</v>
      </c>
      <c r="H143">
        <v>0.95</v>
      </c>
      <c r="I143">
        <v>10</v>
      </c>
      <c r="K143">
        <v>0.95</v>
      </c>
      <c r="L143">
        <v>45581</v>
      </c>
      <c r="M143" t="s">
        <v>201</v>
      </c>
      <c r="N143">
        <v>0.99821746880570394</v>
      </c>
      <c r="O143">
        <v>0.97878787878787865</v>
      </c>
      <c r="P143">
        <v>0.97878787878787865</v>
      </c>
      <c r="Q143">
        <v>1.0284664830119372</v>
      </c>
      <c r="R143">
        <v>2.8466483011937216E-2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2.1212121212121349E-2</v>
      </c>
      <c r="AB143">
        <v>0</v>
      </c>
      <c r="AC143">
        <v>0</v>
      </c>
      <c r="AD143">
        <v>0</v>
      </c>
      <c r="AE143">
        <v>0</v>
      </c>
      <c r="AF143">
        <v>0.97878787878787865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1.0216718266253872</v>
      </c>
      <c r="AM143">
        <v>1.0216718266253872</v>
      </c>
      <c r="AN143">
        <v>1.0507552303217937</v>
      </c>
      <c r="AO143">
        <v>2.9083403696406496E-2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2.1671826625387247E-2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0.95169642857142867</v>
      </c>
      <c r="BJ143">
        <v>0.95169642857142867</v>
      </c>
      <c r="BK143">
        <v>0.97232142857142878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2.7678571428571219E-2</v>
      </c>
      <c r="BW143">
        <v>0</v>
      </c>
      <c r="BX143">
        <v>0</v>
      </c>
      <c r="BY143">
        <v>0</v>
      </c>
      <c r="BZ143">
        <v>0.95169642857142867</v>
      </c>
      <c r="CA143">
        <v>0</v>
      </c>
      <c r="CB143">
        <v>0</v>
      </c>
      <c r="CC143">
        <v>0</v>
      </c>
      <c r="CD143">
        <v>0</v>
      </c>
      <c r="CE143">
        <v>0</v>
      </c>
    </row>
    <row r="144" spans="1:83" hidden="1" x14ac:dyDescent="0.25">
      <c r="A144" t="s">
        <v>160</v>
      </c>
      <c r="B144" t="s">
        <v>170</v>
      </c>
      <c r="C144" t="s">
        <v>52</v>
      </c>
      <c r="D144" s="25">
        <v>45581</v>
      </c>
      <c r="E144" t="s">
        <v>216</v>
      </c>
      <c r="F144" t="s">
        <v>70</v>
      </c>
      <c r="G144">
        <v>2.1042606516290729</v>
      </c>
      <c r="H144">
        <v>1.9</v>
      </c>
      <c r="I144">
        <v>10</v>
      </c>
      <c r="J144">
        <v>1</v>
      </c>
      <c r="K144">
        <v>1.9</v>
      </c>
      <c r="L144">
        <v>45581</v>
      </c>
      <c r="M144" t="s">
        <v>200</v>
      </c>
      <c r="N144">
        <v>2.3083164300202839</v>
      </c>
      <c r="O144">
        <v>0.90292996665078595</v>
      </c>
      <c r="P144">
        <v>0.90292996665078595</v>
      </c>
      <c r="Q144">
        <v>1.0969726721987769</v>
      </c>
      <c r="R144">
        <v>9.6972672198776921E-2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9.7070033349214047E-2</v>
      </c>
      <c r="AB144">
        <v>0</v>
      </c>
      <c r="AC144">
        <v>0</v>
      </c>
      <c r="AD144">
        <v>0</v>
      </c>
      <c r="AE144">
        <v>0</v>
      </c>
      <c r="AF144">
        <v>0.90292996665078595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1.1075056061205648</v>
      </c>
      <c r="AM144">
        <v>1.1075056061205648</v>
      </c>
      <c r="AN144">
        <v>1.214903384221202</v>
      </c>
      <c r="AO144">
        <v>0.10739777810063722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0.10750560612056481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0.82311072056239021</v>
      </c>
      <c r="BJ144">
        <v>0.82311072056239021</v>
      </c>
      <c r="BK144">
        <v>0.91159973748078471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8.8400262519215289E-2</v>
      </c>
      <c r="BW144">
        <v>0</v>
      </c>
      <c r="BX144">
        <v>0</v>
      </c>
      <c r="BY144">
        <v>0</v>
      </c>
      <c r="BZ144">
        <v>0.82311072056239021</v>
      </c>
      <c r="CA144">
        <v>0</v>
      </c>
      <c r="CB144">
        <v>0</v>
      </c>
      <c r="CC144">
        <v>0</v>
      </c>
      <c r="CD144">
        <v>0</v>
      </c>
      <c r="CE144">
        <v>0</v>
      </c>
    </row>
    <row r="145" spans="1:83" hidden="1" x14ac:dyDescent="0.25">
      <c r="A145" t="s">
        <v>160</v>
      </c>
      <c r="B145" t="s">
        <v>217</v>
      </c>
      <c r="C145" t="s">
        <v>52</v>
      </c>
      <c r="D145" s="25">
        <v>45581</v>
      </c>
      <c r="E145" t="s">
        <v>216</v>
      </c>
      <c r="F145" t="s">
        <v>70</v>
      </c>
      <c r="G145">
        <v>4.5836142079336275</v>
      </c>
      <c r="H145">
        <v>2.8499999999999996</v>
      </c>
      <c r="I145">
        <v>10</v>
      </c>
      <c r="K145">
        <v>2.8499999999999996</v>
      </c>
      <c r="L145">
        <v>45581</v>
      </c>
      <c r="M145" t="s">
        <v>200</v>
      </c>
      <c r="N145">
        <v>2.780080213903743</v>
      </c>
      <c r="O145">
        <v>0.6217800780587136</v>
      </c>
      <c r="P145">
        <v>0.6217800780587136</v>
      </c>
      <c r="Q145">
        <v>0.606525786810721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0.3782199219412864</v>
      </c>
      <c r="AC145">
        <v>0</v>
      </c>
      <c r="AD145">
        <v>1.5254291247992602E-2</v>
      </c>
      <c r="AE145">
        <v>0</v>
      </c>
      <c r="AF145">
        <v>0.606525786810721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1.6082856869942554</v>
      </c>
      <c r="AM145">
        <v>1.6082856869942554</v>
      </c>
      <c r="AN145">
        <v>0.97546674172061176</v>
      </c>
      <c r="BE145">
        <v>0</v>
      </c>
      <c r="BF145">
        <v>0</v>
      </c>
      <c r="BG145">
        <v>0</v>
      </c>
      <c r="BI145">
        <v>1.0251502765087761</v>
      </c>
      <c r="BJ145">
        <v>1.0251502765087761</v>
      </c>
      <c r="BK145">
        <v>1.648734516727268</v>
      </c>
      <c r="BL145">
        <v>0.6235842402184919</v>
      </c>
      <c r="BM145">
        <v>0</v>
      </c>
      <c r="BN145">
        <v>0</v>
      </c>
      <c r="BO145">
        <v>0</v>
      </c>
      <c r="BP145">
        <v>0</v>
      </c>
      <c r="BQ145">
        <v>0.4748497234912239</v>
      </c>
      <c r="BR145">
        <v>2.5150276508776104E-2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</row>
    <row r="146" spans="1:83" hidden="1" x14ac:dyDescent="0.25">
      <c r="A146" t="s">
        <v>160</v>
      </c>
      <c r="B146" t="s">
        <v>170</v>
      </c>
      <c r="C146" t="s">
        <v>52</v>
      </c>
      <c r="D146" s="25">
        <v>45582</v>
      </c>
      <c r="E146" t="s">
        <v>216</v>
      </c>
      <c r="F146" t="s">
        <v>68</v>
      </c>
      <c r="G146">
        <v>3.1563909774436087</v>
      </c>
      <c r="H146">
        <v>2.8499999999999996</v>
      </c>
      <c r="I146">
        <v>10</v>
      </c>
      <c r="J146">
        <v>1</v>
      </c>
      <c r="K146">
        <v>2.8499999999999996</v>
      </c>
      <c r="L146">
        <v>45582</v>
      </c>
      <c r="M146" t="s">
        <v>205</v>
      </c>
      <c r="N146">
        <v>1.882352941176471</v>
      </c>
      <c r="O146">
        <v>0.90292996665078606</v>
      </c>
      <c r="P146">
        <v>0.90292996665078606</v>
      </c>
      <c r="Q146">
        <v>0.5963624134742036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9.7070033349213936E-2</v>
      </c>
      <c r="AC146">
        <v>0</v>
      </c>
      <c r="AD146">
        <v>0.30656755317658246</v>
      </c>
      <c r="AE146">
        <v>0</v>
      </c>
      <c r="AF146">
        <v>0.5963624134742036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1.1075056061205646</v>
      </c>
      <c r="AM146">
        <v>1.1075056061205646</v>
      </c>
      <c r="AN146">
        <v>0.66047471620227061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0.10750560612056459</v>
      </c>
      <c r="AX146">
        <v>0</v>
      </c>
      <c r="AY146">
        <v>0</v>
      </c>
      <c r="AZ146">
        <v>0</v>
      </c>
      <c r="BA146">
        <v>0.33952528379772939</v>
      </c>
      <c r="BB146">
        <v>0</v>
      </c>
      <c r="BC146">
        <v>0.66047471620227061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1.5140624999999994</v>
      </c>
      <c r="BJ146">
        <v>1.5140624999999994</v>
      </c>
      <c r="BK146">
        <v>1.6768327067669169</v>
      </c>
      <c r="CB146">
        <v>0</v>
      </c>
      <c r="CC146">
        <v>0</v>
      </c>
      <c r="CD146">
        <v>0</v>
      </c>
    </row>
    <row r="147" spans="1:83" hidden="1" x14ac:dyDescent="0.25">
      <c r="A147" t="s">
        <v>160</v>
      </c>
      <c r="B147" t="s">
        <v>217</v>
      </c>
      <c r="C147" t="s">
        <v>52</v>
      </c>
      <c r="D147" s="25">
        <v>45582</v>
      </c>
      <c r="E147" t="s">
        <v>216</v>
      </c>
      <c r="F147" t="s">
        <v>68</v>
      </c>
      <c r="G147">
        <v>3.7478639781271368</v>
      </c>
      <c r="H147">
        <v>6.6499999999999995</v>
      </c>
      <c r="I147">
        <v>10</v>
      </c>
      <c r="K147">
        <v>6.6499999999999995</v>
      </c>
      <c r="L147">
        <v>45582</v>
      </c>
      <c r="M147" t="s">
        <v>205</v>
      </c>
      <c r="N147">
        <v>3.7813725490196082</v>
      </c>
      <c r="O147">
        <v>1.7743440100307757</v>
      </c>
      <c r="P147">
        <v>1.7743440100307757</v>
      </c>
      <c r="Q147">
        <v>1.0089407115861275</v>
      </c>
      <c r="R147">
        <v>0</v>
      </c>
      <c r="S147">
        <v>0</v>
      </c>
      <c r="T147">
        <v>0.52434401003077569</v>
      </c>
      <c r="U147">
        <v>0</v>
      </c>
      <c r="V147">
        <v>0</v>
      </c>
      <c r="W147">
        <v>0</v>
      </c>
      <c r="X147">
        <v>8.9407115861275255E-3</v>
      </c>
      <c r="Y147">
        <v>0</v>
      </c>
      <c r="Z147">
        <v>0.24105928841387247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0.56358856813941915</v>
      </c>
      <c r="AM147">
        <v>0.56358856813941915</v>
      </c>
      <c r="AN147">
        <v>0.56862745098039225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0.43137254901960775</v>
      </c>
      <c r="AZ147">
        <v>0</v>
      </c>
      <c r="BA147">
        <v>0</v>
      </c>
      <c r="BB147">
        <v>0</v>
      </c>
      <c r="BC147">
        <v>0.56358856813941915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1.7586206896551722</v>
      </c>
      <c r="BJ147">
        <v>1.7586206896551722</v>
      </c>
      <c r="BK147">
        <v>0.99113851638311623</v>
      </c>
      <c r="CB147">
        <v>0</v>
      </c>
      <c r="CC147">
        <v>0</v>
      </c>
      <c r="CD147">
        <v>0</v>
      </c>
    </row>
    <row r="148" spans="1:83" x14ac:dyDescent="0.25">
      <c r="A148" t="s">
        <v>160</v>
      </c>
      <c r="B148" t="s">
        <v>170</v>
      </c>
      <c r="C148" t="s">
        <v>52</v>
      </c>
      <c r="D148" s="25">
        <v>45582</v>
      </c>
      <c r="E148" t="s">
        <v>216</v>
      </c>
      <c r="F148" t="s">
        <v>69</v>
      </c>
      <c r="G148">
        <v>1</v>
      </c>
      <c r="H148">
        <v>0</v>
      </c>
      <c r="I148">
        <v>10</v>
      </c>
      <c r="J148">
        <v>1</v>
      </c>
      <c r="K148">
        <v>0</v>
      </c>
      <c r="L148">
        <v>45582</v>
      </c>
      <c r="M148" t="s">
        <v>203</v>
      </c>
      <c r="N148">
        <v>2.7450980392156862E-2</v>
      </c>
      <c r="O148">
        <v>0</v>
      </c>
      <c r="P148">
        <v>0</v>
      </c>
      <c r="Q148">
        <v>2.7450980392156862E-2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2.7450980392156862E-2</v>
      </c>
      <c r="AB148">
        <v>0.97254901960784312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I148">
        <v>0</v>
      </c>
      <c r="BJ148">
        <v>0</v>
      </c>
      <c r="BK148">
        <v>36.428571428571431</v>
      </c>
      <c r="BL148">
        <v>35.428571428571431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</row>
    <row r="149" spans="1:83" x14ac:dyDescent="0.25">
      <c r="A149" t="s">
        <v>160</v>
      </c>
      <c r="B149" t="s">
        <v>217</v>
      </c>
      <c r="C149" t="s">
        <v>52</v>
      </c>
      <c r="D149" s="25">
        <v>45582</v>
      </c>
      <c r="E149" t="s">
        <v>216</v>
      </c>
      <c r="F149" t="s">
        <v>69</v>
      </c>
      <c r="G149">
        <v>0.97058823529411775</v>
      </c>
      <c r="H149">
        <v>0</v>
      </c>
      <c r="I149">
        <v>10</v>
      </c>
      <c r="K149">
        <v>0</v>
      </c>
      <c r="L149">
        <v>45582</v>
      </c>
      <c r="M149" t="s">
        <v>203</v>
      </c>
      <c r="N149">
        <v>5.7040998217468802E-2</v>
      </c>
      <c r="O149">
        <v>0</v>
      </c>
      <c r="P149">
        <v>0</v>
      </c>
      <c r="Q149">
        <v>5.8769513314967853E-2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5.8769513314967853E-2</v>
      </c>
      <c r="AB149">
        <v>0.94123048668503217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I149">
        <v>0</v>
      </c>
      <c r="BJ149">
        <v>0</v>
      </c>
      <c r="BK149">
        <v>17.015625000000004</v>
      </c>
      <c r="BL149">
        <v>16.015625000000004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</row>
    <row r="150" spans="1:83" hidden="1" x14ac:dyDescent="0.25">
      <c r="A150" t="s">
        <v>160</v>
      </c>
      <c r="B150" t="s">
        <v>170</v>
      </c>
      <c r="C150" t="s">
        <v>52</v>
      </c>
      <c r="D150" s="25">
        <v>45582</v>
      </c>
      <c r="E150" t="s">
        <v>216</v>
      </c>
      <c r="F150" t="s">
        <v>70</v>
      </c>
      <c r="G150">
        <v>2.1042606516290729</v>
      </c>
      <c r="H150">
        <v>1.9</v>
      </c>
      <c r="I150">
        <v>10</v>
      </c>
      <c r="J150">
        <v>1</v>
      </c>
      <c r="K150">
        <v>1.9</v>
      </c>
      <c r="L150">
        <v>45582</v>
      </c>
      <c r="M150" t="s">
        <v>204</v>
      </c>
      <c r="N150">
        <v>1.7568627450980394</v>
      </c>
      <c r="O150">
        <v>0.90292996665078595</v>
      </c>
      <c r="P150">
        <v>0.90292996665078595</v>
      </c>
      <c r="Q150">
        <v>0.83490737886388477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9.7070033349214047E-2</v>
      </c>
      <c r="AC150">
        <v>0</v>
      </c>
      <c r="AD150">
        <v>6.8022587786901179E-2</v>
      </c>
      <c r="AE150">
        <v>0</v>
      </c>
      <c r="AF150">
        <v>0.83490737886388477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1.1075056061205648</v>
      </c>
      <c r="AM150">
        <v>1.1075056061205648</v>
      </c>
      <c r="AN150">
        <v>0.92466460268317863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0.10750560612056481</v>
      </c>
      <c r="AX150">
        <v>0</v>
      </c>
      <c r="AY150">
        <v>0</v>
      </c>
      <c r="AZ150">
        <v>0</v>
      </c>
      <c r="BA150">
        <v>7.5335397316821373E-2</v>
      </c>
      <c r="BB150">
        <v>0</v>
      </c>
      <c r="BC150">
        <v>0.92466460268317863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1.0814732142857142</v>
      </c>
      <c r="BJ150">
        <v>1.0814732142857142</v>
      </c>
      <c r="BK150">
        <v>1.1977376476906552</v>
      </c>
      <c r="BL150">
        <v>0.11626443340494097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8.1473214285714191E-2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</row>
    <row r="151" spans="1:83" hidden="1" x14ac:dyDescent="0.25">
      <c r="A151" t="s">
        <v>160</v>
      </c>
      <c r="B151" t="s">
        <v>217</v>
      </c>
      <c r="C151" t="s">
        <v>52</v>
      </c>
      <c r="D151" s="25">
        <v>45582</v>
      </c>
      <c r="E151" t="s">
        <v>216</v>
      </c>
      <c r="F151" t="s">
        <v>70</v>
      </c>
      <c r="G151">
        <v>4.5836142079336275</v>
      </c>
      <c r="H151">
        <v>1.9</v>
      </c>
      <c r="I151">
        <v>10</v>
      </c>
      <c r="K151">
        <v>1.9</v>
      </c>
      <c r="L151">
        <v>45582</v>
      </c>
      <c r="M151" t="s">
        <v>204</v>
      </c>
      <c r="N151">
        <v>2.8368983957219247</v>
      </c>
      <c r="O151">
        <v>0.41452005203914244</v>
      </c>
      <c r="P151">
        <v>0.41452005203914244</v>
      </c>
      <c r="Q151">
        <v>0.61892172138126944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0.204401669342127</v>
      </c>
      <c r="AB151">
        <v>0.38107827861873056</v>
      </c>
      <c r="AC151">
        <v>0</v>
      </c>
      <c r="AD151">
        <v>0</v>
      </c>
      <c r="AE151">
        <v>0</v>
      </c>
      <c r="AF151">
        <v>0.41452005203914244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2.4124285304913831</v>
      </c>
      <c r="AM151">
        <v>2.4124285304913831</v>
      </c>
      <c r="AN151">
        <v>1.493104418801013</v>
      </c>
      <c r="BE151">
        <v>0</v>
      </c>
      <c r="BF151">
        <v>0</v>
      </c>
      <c r="BG151">
        <v>0</v>
      </c>
      <c r="BI151">
        <v>0.66974552309142321</v>
      </c>
      <c r="BJ151">
        <v>0.66974552309142321</v>
      </c>
      <c r="BK151">
        <v>1.6157132080746248</v>
      </c>
      <c r="BL151">
        <v>0.61571320807462482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0.58547994796085756</v>
      </c>
      <c r="BV151">
        <v>0</v>
      </c>
      <c r="BW151">
        <v>0</v>
      </c>
      <c r="BX151">
        <v>0</v>
      </c>
      <c r="BY151">
        <v>0</v>
      </c>
      <c r="BZ151">
        <v>0.66974552309142321</v>
      </c>
      <c r="CA151">
        <v>0</v>
      </c>
      <c r="CB151">
        <v>0</v>
      </c>
      <c r="CC151">
        <v>0</v>
      </c>
      <c r="CD151">
        <v>0</v>
      </c>
      <c r="CE151">
        <v>0</v>
      </c>
    </row>
    <row r="152" spans="1:83" hidden="1" x14ac:dyDescent="0.25">
      <c r="A152" t="s">
        <v>160</v>
      </c>
      <c r="B152" t="s">
        <v>170</v>
      </c>
      <c r="C152" t="s">
        <v>52</v>
      </c>
      <c r="D152" s="25">
        <v>45583</v>
      </c>
      <c r="E152" t="s">
        <v>216</v>
      </c>
      <c r="F152" t="s">
        <v>68</v>
      </c>
      <c r="G152">
        <v>3.1563909774436096</v>
      </c>
      <c r="H152">
        <v>2.8499999999999996</v>
      </c>
      <c r="I152">
        <v>10</v>
      </c>
      <c r="J152">
        <v>1</v>
      </c>
      <c r="K152">
        <v>2.8499999999999996</v>
      </c>
      <c r="L152">
        <v>45583</v>
      </c>
      <c r="M152" t="s">
        <v>206</v>
      </c>
      <c r="N152">
        <v>1.882352941176471</v>
      </c>
      <c r="O152">
        <v>0.90292996665078584</v>
      </c>
      <c r="P152">
        <v>0.90292996665078584</v>
      </c>
      <c r="Q152">
        <v>0.59636241347420338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9.7070033349214158E-2</v>
      </c>
      <c r="AC152">
        <v>0</v>
      </c>
      <c r="AD152">
        <v>0.30656755317658246</v>
      </c>
      <c r="AE152">
        <v>0</v>
      </c>
      <c r="AF152">
        <v>0.59636241347420338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1.1075056061205648</v>
      </c>
      <c r="AM152">
        <v>1.1075056061205648</v>
      </c>
      <c r="AN152">
        <v>0.66047471620227061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0.10750560612056481</v>
      </c>
      <c r="AX152">
        <v>0</v>
      </c>
      <c r="AY152">
        <v>0</v>
      </c>
      <c r="AZ152">
        <v>0</v>
      </c>
      <c r="BA152">
        <v>0.33952528379772939</v>
      </c>
      <c r="BB152">
        <v>0</v>
      </c>
      <c r="BC152">
        <v>0.66047471620227061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1.5140624999999994</v>
      </c>
      <c r="BJ152">
        <v>1.5140624999999994</v>
      </c>
      <c r="BK152">
        <v>1.6768327067669173</v>
      </c>
      <c r="CB152">
        <v>0</v>
      </c>
      <c r="CC152">
        <v>0</v>
      </c>
      <c r="CD152">
        <v>0</v>
      </c>
    </row>
    <row r="153" spans="1:83" hidden="1" x14ac:dyDescent="0.25">
      <c r="A153" t="s">
        <v>160</v>
      </c>
      <c r="B153" t="s">
        <v>217</v>
      </c>
      <c r="C153" t="s">
        <v>52</v>
      </c>
      <c r="D153" s="25">
        <v>45583</v>
      </c>
      <c r="E153" t="s">
        <v>216</v>
      </c>
      <c r="F153" t="s">
        <v>68</v>
      </c>
      <c r="G153">
        <v>3.7478639781271368</v>
      </c>
      <c r="H153">
        <v>6.6499999999999995</v>
      </c>
      <c r="I153">
        <v>10</v>
      </c>
      <c r="K153">
        <v>6.6499999999999995</v>
      </c>
      <c r="L153">
        <v>45583</v>
      </c>
      <c r="M153" t="s">
        <v>206</v>
      </c>
      <c r="N153">
        <v>3.75</v>
      </c>
      <c r="O153">
        <v>1.7743440100307757</v>
      </c>
      <c r="P153">
        <v>1.7743440100307757</v>
      </c>
      <c r="Q153">
        <v>1.0005699304684827</v>
      </c>
      <c r="R153">
        <v>0</v>
      </c>
      <c r="S153">
        <v>0</v>
      </c>
      <c r="T153">
        <v>0.52434401003077569</v>
      </c>
      <c r="U153">
        <v>0</v>
      </c>
      <c r="V153">
        <v>0</v>
      </c>
      <c r="W153">
        <v>0</v>
      </c>
      <c r="X153">
        <v>5.6993046848274886E-4</v>
      </c>
      <c r="Y153">
        <v>0</v>
      </c>
      <c r="Z153">
        <v>0.24943006953151725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0.56358856813941915</v>
      </c>
      <c r="AM153">
        <v>0.56358856813941915</v>
      </c>
      <c r="AN153">
        <v>0.56390977443609025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0.43609022556390975</v>
      </c>
      <c r="AZ153">
        <v>0</v>
      </c>
      <c r="BA153">
        <v>0</v>
      </c>
      <c r="BB153">
        <v>0</v>
      </c>
      <c r="BC153">
        <v>0.56358856813941915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1.7733333333333332</v>
      </c>
      <c r="BJ153">
        <v>1.7733333333333332</v>
      </c>
      <c r="BK153">
        <v>0.99943039416723645</v>
      </c>
      <c r="CB153">
        <v>0</v>
      </c>
      <c r="CC153">
        <v>0</v>
      </c>
      <c r="CD153">
        <v>0</v>
      </c>
    </row>
    <row r="154" spans="1:83" hidden="1" x14ac:dyDescent="0.25">
      <c r="A154" t="s">
        <v>160</v>
      </c>
      <c r="B154" t="s">
        <v>217</v>
      </c>
      <c r="C154" t="s">
        <v>52</v>
      </c>
      <c r="D154" s="25">
        <v>45583</v>
      </c>
      <c r="E154" t="s">
        <v>216</v>
      </c>
      <c r="F154" t="s">
        <v>69</v>
      </c>
      <c r="G154">
        <v>0.97058823529411775</v>
      </c>
      <c r="H154">
        <v>0.95</v>
      </c>
      <c r="I154">
        <v>10</v>
      </c>
      <c r="K154">
        <v>0.95</v>
      </c>
      <c r="L154">
        <v>45583</v>
      </c>
      <c r="M154" t="s">
        <v>207</v>
      </c>
      <c r="N154">
        <v>0.96969696969696972</v>
      </c>
      <c r="O154">
        <v>0.97878787878787865</v>
      </c>
      <c r="P154">
        <v>0.97878787878787865</v>
      </c>
      <c r="Q154">
        <v>0.99908172635445358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2.029384756657493E-2</v>
      </c>
      <c r="AB154">
        <v>9.182736455464191E-4</v>
      </c>
      <c r="AC154">
        <v>0</v>
      </c>
      <c r="AD154">
        <v>0</v>
      </c>
      <c r="AE154">
        <v>0</v>
      </c>
      <c r="AF154">
        <v>0.97878787878787865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1.0216718266253872</v>
      </c>
      <c r="AM154">
        <v>1.0216718266253872</v>
      </c>
      <c r="AN154">
        <v>1.0207336523125998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2.0733652312599826E-2</v>
      </c>
      <c r="AV154">
        <v>0</v>
      </c>
      <c r="AW154">
        <v>9.3817431278742092E-4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0.97968749999999993</v>
      </c>
      <c r="BJ154">
        <v>0.97968749999999993</v>
      </c>
      <c r="BK154">
        <v>1.0009191176470589</v>
      </c>
      <c r="BL154">
        <v>9.1911764705887578E-4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2.1212121212121349E-2</v>
      </c>
      <c r="BV154">
        <v>0</v>
      </c>
      <c r="BW154">
        <v>0</v>
      </c>
      <c r="BX154">
        <v>0</v>
      </c>
      <c r="BY154">
        <v>0</v>
      </c>
      <c r="BZ154">
        <v>0.97968749999999993</v>
      </c>
      <c r="CA154">
        <v>0</v>
      </c>
      <c r="CB154">
        <v>0</v>
      </c>
      <c r="CC154">
        <v>0</v>
      </c>
      <c r="CD154">
        <v>0</v>
      </c>
      <c r="CE154">
        <v>0</v>
      </c>
    </row>
    <row r="155" spans="1:83" x14ac:dyDescent="0.25">
      <c r="A155" t="s">
        <v>160</v>
      </c>
      <c r="B155" t="s">
        <v>170</v>
      </c>
      <c r="C155" t="s">
        <v>52</v>
      </c>
      <c r="D155" s="25">
        <v>45583</v>
      </c>
      <c r="E155" t="s">
        <v>216</v>
      </c>
      <c r="F155" t="s">
        <v>69</v>
      </c>
      <c r="G155">
        <v>1</v>
      </c>
      <c r="H155">
        <v>0</v>
      </c>
      <c r="I155">
        <v>10</v>
      </c>
      <c r="J155">
        <v>1</v>
      </c>
      <c r="K155">
        <v>0</v>
      </c>
      <c r="L155">
        <v>45583</v>
      </c>
      <c r="M155" t="s">
        <v>207</v>
      </c>
      <c r="N155">
        <v>2.7450980392156862E-2</v>
      </c>
      <c r="O155">
        <v>0</v>
      </c>
      <c r="P155">
        <v>0</v>
      </c>
      <c r="Q155">
        <v>2.7450980392156862E-2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2.7450980392156862E-2</v>
      </c>
      <c r="AB155">
        <v>0.97254901960784312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I155">
        <v>0</v>
      </c>
      <c r="BJ155">
        <v>0</v>
      </c>
      <c r="BK155">
        <v>36.428571428571431</v>
      </c>
      <c r="BL155">
        <v>35.428571428571431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</row>
    <row r="156" spans="1:83" hidden="1" x14ac:dyDescent="0.25">
      <c r="A156" t="s">
        <v>160</v>
      </c>
      <c r="B156" t="s">
        <v>217</v>
      </c>
      <c r="C156" t="s">
        <v>52</v>
      </c>
      <c r="D156" s="25">
        <v>45583</v>
      </c>
      <c r="E156" t="s">
        <v>216</v>
      </c>
      <c r="F156" t="s">
        <v>70</v>
      </c>
      <c r="G156">
        <v>4.5836142079336275</v>
      </c>
      <c r="H156">
        <v>2.8499999999999996</v>
      </c>
      <c r="I156">
        <v>10</v>
      </c>
      <c r="K156">
        <v>2.8499999999999996</v>
      </c>
      <c r="L156">
        <v>45583</v>
      </c>
      <c r="M156" t="s">
        <v>208</v>
      </c>
      <c r="N156">
        <v>2.6229946524064167</v>
      </c>
      <c r="O156">
        <v>0.6217800780587136</v>
      </c>
      <c r="P156">
        <v>0.6217800780587136</v>
      </c>
      <c r="Q156">
        <v>0.57225467358626325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0.3782199219412864</v>
      </c>
      <c r="AC156">
        <v>0</v>
      </c>
      <c r="AD156">
        <v>4.9525404472450352E-2</v>
      </c>
      <c r="AE156">
        <v>0</v>
      </c>
      <c r="AF156">
        <v>0.57225467358626325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1.6082856869942554</v>
      </c>
      <c r="AM156">
        <v>1.6082856869942554</v>
      </c>
      <c r="AN156">
        <v>0.92034900084435689</v>
      </c>
      <c r="BE156">
        <v>0</v>
      </c>
      <c r="BF156">
        <v>0</v>
      </c>
      <c r="BG156">
        <v>0</v>
      </c>
      <c r="BI156">
        <v>1.0865443425076453</v>
      </c>
      <c r="BJ156">
        <v>1.0865443425076453</v>
      </c>
      <c r="BK156">
        <v>1.7474737143396299</v>
      </c>
      <c r="BL156">
        <v>0.66092937183198464</v>
      </c>
      <c r="BM156">
        <v>0</v>
      </c>
      <c r="BN156">
        <v>0</v>
      </c>
      <c r="BO156">
        <v>0</v>
      </c>
      <c r="BP156">
        <v>0</v>
      </c>
      <c r="BQ156">
        <v>0.41345565749235469</v>
      </c>
      <c r="BR156">
        <v>8.6544342507645311E-2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</row>
    <row r="157" spans="1:83" hidden="1" x14ac:dyDescent="0.25">
      <c r="A157" t="s">
        <v>160</v>
      </c>
      <c r="B157" t="s">
        <v>170</v>
      </c>
      <c r="C157" t="s">
        <v>52</v>
      </c>
      <c r="D157" s="25">
        <v>45583</v>
      </c>
      <c r="E157" t="s">
        <v>216</v>
      </c>
      <c r="F157" t="s">
        <v>70</v>
      </c>
      <c r="G157">
        <v>2.1042606516290729</v>
      </c>
      <c r="H157">
        <v>2.8499999999999996</v>
      </c>
      <c r="I157">
        <v>10</v>
      </c>
      <c r="J157">
        <v>1</v>
      </c>
      <c r="K157">
        <v>2.8499999999999996</v>
      </c>
      <c r="L157">
        <v>45583</v>
      </c>
      <c r="M157" t="s">
        <v>208</v>
      </c>
      <c r="N157">
        <v>1.7568627450980387</v>
      </c>
      <c r="O157">
        <v>1.3543949499761787</v>
      </c>
      <c r="P157">
        <v>1.3543949499761787</v>
      </c>
      <c r="Q157">
        <v>0.83490737886388444</v>
      </c>
      <c r="R157">
        <v>0</v>
      </c>
      <c r="S157">
        <v>0</v>
      </c>
      <c r="T157">
        <v>0.10439494997617871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0.25</v>
      </c>
      <c r="AA157">
        <v>0</v>
      </c>
      <c r="AB157">
        <v>0</v>
      </c>
      <c r="AC157">
        <v>0</v>
      </c>
      <c r="AD157">
        <v>0.16509262113611556</v>
      </c>
      <c r="AE157">
        <v>0</v>
      </c>
      <c r="AF157">
        <v>0.83490737886388444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0.73833707074704324</v>
      </c>
      <c r="AM157">
        <v>0.73833707074704324</v>
      </c>
      <c r="AN157">
        <v>0.61644306845545227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0.26166292925295676</v>
      </c>
      <c r="AZ157">
        <v>0</v>
      </c>
      <c r="BA157">
        <v>0.12189400229159097</v>
      </c>
      <c r="BB157">
        <v>0</v>
      </c>
      <c r="BC157">
        <v>0.61644306845545227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1.6222098214285716</v>
      </c>
      <c r="BJ157">
        <v>1.6222098214285716</v>
      </c>
      <c r="BK157">
        <v>1.1977376476906556</v>
      </c>
      <c r="CB157">
        <v>0</v>
      </c>
      <c r="CC157">
        <v>0</v>
      </c>
      <c r="CD157">
        <v>0</v>
      </c>
    </row>
    <row r="158" spans="1:83" hidden="1" x14ac:dyDescent="0.25">
      <c r="A158" t="s">
        <v>160</v>
      </c>
      <c r="B158" t="s">
        <v>217</v>
      </c>
      <c r="C158" t="s">
        <v>52</v>
      </c>
      <c r="D158" s="25">
        <v>45584</v>
      </c>
      <c r="E158" t="s">
        <v>216</v>
      </c>
      <c r="F158" t="s">
        <v>68</v>
      </c>
      <c r="G158">
        <v>3.7478639781271368</v>
      </c>
      <c r="H158">
        <v>3.8</v>
      </c>
      <c r="I158">
        <v>10</v>
      </c>
      <c r="K158">
        <v>3.8</v>
      </c>
      <c r="L158">
        <v>45584</v>
      </c>
      <c r="M158" t="s">
        <v>211</v>
      </c>
      <c r="N158">
        <v>3.7813725490196082</v>
      </c>
      <c r="O158">
        <v>1.0139108628747291</v>
      </c>
      <c r="P158">
        <v>1.0139108628747291</v>
      </c>
      <c r="Q158">
        <v>1.0089407115861275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8.9407115861275255E-3</v>
      </c>
      <c r="Y158">
        <v>0</v>
      </c>
      <c r="Z158">
        <v>4.9701512886015653E-3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0.98627999424398338</v>
      </c>
      <c r="AM158">
        <v>0.98627999424398338</v>
      </c>
      <c r="AN158">
        <v>0.9950980392156864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4.9019607843135971E-3</v>
      </c>
      <c r="AZ158">
        <v>0</v>
      </c>
      <c r="BA158">
        <v>0</v>
      </c>
      <c r="BB158">
        <v>0</v>
      </c>
      <c r="BC158">
        <v>0.98627999424398338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1.0049261083743841</v>
      </c>
      <c r="BJ158">
        <v>1.0049261083743841</v>
      </c>
      <c r="BK158">
        <v>0.99113851638311623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4.9261083743841194E-3</v>
      </c>
      <c r="BU158">
        <v>0</v>
      </c>
      <c r="BV158">
        <v>0</v>
      </c>
      <c r="BW158">
        <v>0</v>
      </c>
      <c r="BX158">
        <v>8.8614836168837696E-3</v>
      </c>
      <c r="BY158">
        <v>0</v>
      </c>
      <c r="BZ158">
        <v>0.99113851638311623</v>
      </c>
      <c r="CA158">
        <v>0</v>
      </c>
      <c r="CB158">
        <v>0</v>
      </c>
      <c r="CC158">
        <v>0</v>
      </c>
      <c r="CD158">
        <v>0</v>
      </c>
      <c r="CE158">
        <v>0</v>
      </c>
    </row>
    <row r="159" spans="1:83" hidden="1" x14ac:dyDescent="0.25">
      <c r="A159" t="s">
        <v>160</v>
      </c>
      <c r="B159" t="s">
        <v>170</v>
      </c>
      <c r="C159" t="s">
        <v>52</v>
      </c>
      <c r="D159" s="25">
        <v>45584</v>
      </c>
      <c r="E159" t="s">
        <v>216</v>
      </c>
      <c r="F159" t="s">
        <v>68</v>
      </c>
      <c r="G159">
        <v>3.1563909774436096</v>
      </c>
      <c r="H159">
        <v>2.8499999999999996</v>
      </c>
      <c r="I159">
        <v>10</v>
      </c>
      <c r="J159">
        <v>1</v>
      </c>
      <c r="K159">
        <v>2.8499999999999996</v>
      </c>
      <c r="L159">
        <v>45584</v>
      </c>
      <c r="M159" t="s">
        <v>211</v>
      </c>
      <c r="N159">
        <v>1.882352941176471</v>
      </c>
      <c r="O159">
        <v>0.90292996665078584</v>
      </c>
      <c r="P159">
        <v>0.90292996665078584</v>
      </c>
      <c r="Q159">
        <v>0.59636241347420338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9.7070033349214158E-2</v>
      </c>
      <c r="AC159">
        <v>0</v>
      </c>
      <c r="AD159">
        <v>0.30656755317658246</v>
      </c>
      <c r="AE159">
        <v>0</v>
      </c>
      <c r="AF159">
        <v>0.59636241347420338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1.1075056061205648</v>
      </c>
      <c r="AM159">
        <v>1.1075056061205648</v>
      </c>
      <c r="AN159">
        <v>0.66047471620227061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0.10750560612056481</v>
      </c>
      <c r="AX159">
        <v>0</v>
      </c>
      <c r="AY159">
        <v>0</v>
      </c>
      <c r="AZ159">
        <v>0</v>
      </c>
      <c r="BA159">
        <v>0.33952528379772939</v>
      </c>
      <c r="BB159">
        <v>0</v>
      </c>
      <c r="BC159">
        <v>0.66047471620227061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1.5140624999999994</v>
      </c>
      <c r="BJ159">
        <v>1.5140624999999994</v>
      </c>
      <c r="BK159">
        <v>1.6768327067669173</v>
      </c>
      <c r="CB159">
        <v>0</v>
      </c>
      <c r="CC159">
        <v>0</v>
      </c>
      <c r="CD159">
        <v>0</v>
      </c>
    </row>
    <row r="160" spans="1:83" x14ac:dyDescent="0.25">
      <c r="A160" t="s">
        <v>160</v>
      </c>
      <c r="B160" t="s">
        <v>170</v>
      </c>
      <c r="C160" t="s">
        <v>52</v>
      </c>
      <c r="D160" s="25">
        <v>45584</v>
      </c>
      <c r="E160" t="s">
        <v>216</v>
      </c>
      <c r="F160" t="s">
        <v>69</v>
      </c>
      <c r="G160">
        <v>1</v>
      </c>
      <c r="H160">
        <v>0</v>
      </c>
      <c r="I160">
        <v>10</v>
      </c>
      <c r="J160">
        <v>1</v>
      </c>
      <c r="K160">
        <v>0</v>
      </c>
      <c r="L160">
        <v>45584</v>
      </c>
      <c r="M160" t="s">
        <v>210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</row>
    <row r="161" spans="1:83" hidden="1" x14ac:dyDescent="0.25">
      <c r="A161" t="s">
        <v>160</v>
      </c>
      <c r="B161" t="s">
        <v>217</v>
      </c>
      <c r="C161" t="s">
        <v>52</v>
      </c>
      <c r="D161" s="25">
        <v>45584</v>
      </c>
      <c r="E161" t="s">
        <v>216</v>
      </c>
      <c r="F161" t="s">
        <v>69</v>
      </c>
      <c r="G161">
        <v>0.97058823529411775</v>
      </c>
      <c r="H161">
        <v>0.95</v>
      </c>
      <c r="I161">
        <v>10</v>
      </c>
      <c r="K161">
        <v>0.95</v>
      </c>
      <c r="L161">
        <v>45584</v>
      </c>
      <c r="M161" t="s">
        <v>210</v>
      </c>
      <c r="N161">
        <v>0.96969696969696972</v>
      </c>
      <c r="O161">
        <v>0.97878787878787865</v>
      </c>
      <c r="P161">
        <v>0.97878787878787865</v>
      </c>
      <c r="Q161">
        <v>0.99908172635445358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2.029384756657493E-2</v>
      </c>
      <c r="AB161">
        <v>9.182736455464191E-4</v>
      </c>
      <c r="AC161">
        <v>0</v>
      </c>
      <c r="AD161">
        <v>0</v>
      </c>
      <c r="AE161">
        <v>0</v>
      </c>
      <c r="AF161">
        <v>0.97878787878787865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1.0216718266253872</v>
      </c>
      <c r="AM161">
        <v>1.0216718266253872</v>
      </c>
      <c r="AN161">
        <v>1.0207336523125998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2.0733652312599826E-2</v>
      </c>
      <c r="AV161">
        <v>0</v>
      </c>
      <c r="AW161">
        <v>9.3817431278742092E-4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0.97968749999999993</v>
      </c>
      <c r="BJ161">
        <v>0.97968749999999993</v>
      </c>
      <c r="BK161">
        <v>1.0009191176470589</v>
      </c>
      <c r="BL161">
        <v>9.1911764705887578E-4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2.1212121212121349E-2</v>
      </c>
      <c r="BV161">
        <v>0</v>
      </c>
      <c r="BW161">
        <v>0</v>
      </c>
      <c r="BX161">
        <v>0</v>
      </c>
      <c r="BY161">
        <v>0</v>
      </c>
      <c r="BZ161">
        <v>0.97968749999999993</v>
      </c>
      <c r="CA161">
        <v>0</v>
      </c>
      <c r="CB161">
        <v>0</v>
      </c>
      <c r="CC161">
        <v>0</v>
      </c>
      <c r="CD161">
        <v>0</v>
      </c>
      <c r="CE161">
        <v>0</v>
      </c>
    </row>
    <row r="162" spans="1:83" hidden="1" x14ac:dyDescent="0.25">
      <c r="A162" t="s">
        <v>160</v>
      </c>
      <c r="B162" t="s">
        <v>170</v>
      </c>
      <c r="C162" t="s">
        <v>52</v>
      </c>
      <c r="D162" s="25">
        <v>45584</v>
      </c>
      <c r="E162" t="s">
        <v>216</v>
      </c>
      <c r="F162" t="s">
        <v>70</v>
      </c>
      <c r="G162">
        <v>2.1042606516290729</v>
      </c>
      <c r="H162">
        <v>2.8499999999999996</v>
      </c>
      <c r="I162">
        <v>10</v>
      </c>
      <c r="J162">
        <v>1</v>
      </c>
      <c r="K162">
        <v>2.8499999999999996</v>
      </c>
      <c r="L162">
        <v>45584</v>
      </c>
      <c r="M162" t="s">
        <v>209</v>
      </c>
      <c r="N162">
        <v>1.5821501014198782</v>
      </c>
      <c r="O162">
        <v>1.3543949499761787</v>
      </c>
      <c r="P162">
        <v>1.3543949499761787</v>
      </c>
      <c r="Q162">
        <v>0.75187933595346756</v>
      </c>
      <c r="R162">
        <v>0</v>
      </c>
      <c r="S162">
        <v>0</v>
      </c>
      <c r="T162">
        <v>0.10439494997617871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0.25</v>
      </c>
      <c r="AA162">
        <v>0</v>
      </c>
      <c r="AB162">
        <v>0</v>
      </c>
      <c r="AC162">
        <v>0</v>
      </c>
      <c r="AD162">
        <v>0.24812066404653244</v>
      </c>
      <c r="AE162">
        <v>0</v>
      </c>
      <c r="AF162">
        <v>0.75187933595346756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0.73833707074704324</v>
      </c>
      <c r="AM162">
        <v>0.73833707074704324</v>
      </c>
      <c r="AN162">
        <v>0.55514038646311525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0.26166292925295676</v>
      </c>
      <c r="AZ162">
        <v>0</v>
      </c>
      <c r="BA162">
        <v>0.18319668428392799</v>
      </c>
      <c r="BB162">
        <v>0</v>
      </c>
      <c r="BC162">
        <v>0.55514038646311525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1.8013461538461537</v>
      </c>
      <c r="BJ162">
        <v>1.8013461538461537</v>
      </c>
      <c r="BK162">
        <v>1.3300006426322217</v>
      </c>
      <c r="CB162">
        <v>0</v>
      </c>
      <c r="CC162">
        <v>0</v>
      </c>
      <c r="CD162">
        <v>0</v>
      </c>
    </row>
    <row r="163" spans="1:83" hidden="1" x14ac:dyDescent="0.25">
      <c r="A163" t="s">
        <v>160</v>
      </c>
      <c r="B163" t="s">
        <v>217</v>
      </c>
      <c r="C163" t="s">
        <v>52</v>
      </c>
      <c r="D163" s="25">
        <v>45584</v>
      </c>
      <c r="E163" t="s">
        <v>216</v>
      </c>
      <c r="F163" t="s">
        <v>70</v>
      </c>
      <c r="G163">
        <v>4.5836142079336275</v>
      </c>
      <c r="H163">
        <v>3.8</v>
      </c>
      <c r="I163">
        <v>10</v>
      </c>
      <c r="K163">
        <v>3.8</v>
      </c>
      <c r="L163">
        <v>45584</v>
      </c>
      <c r="M163" t="s">
        <v>209</v>
      </c>
      <c r="N163">
        <v>3.3502673796791438</v>
      </c>
      <c r="O163">
        <v>0.82904010407828488</v>
      </c>
      <c r="P163">
        <v>0.82904010407828488</v>
      </c>
      <c r="Q163">
        <v>0.73092263608928432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0.17095989592171512</v>
      </c>
      <c r="AC163">
        <v>0</v>
      </c>
      <c r="AD163">
        <v>9.8117467989000562E-2</v>
      </c>
      <c r="AE163">
        <v>0</v>
      </c>
      <c r="AF163">
        <v>0.73092263608928432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1.2062142652456915</v>
      </c>
      <c r="AM163">
        <v>1.2062142652456915</v>
      </c>
      <c r="AN163">
        <v>0.88164931044188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0.20621426524569153</v>
      </c>
      <c r="AX163">
        <v>0</v>
      </c>
      <c r="AY163">
        <v>0</v>
      </c>
      <c r="AZ163">
        <v>0</v>
      </c>
      <c r="BA163">
        <v>0.11835068955812</v>
      </c>
      <c r="BB163">
        <v>0</v>
      </c>
      <c r="BC163">
        <v>0.88164931044188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1.1342378292098965</v>
      </c>
      <c r="BJ163">
        <v>1.1342378292098965</v>
      </c>
      <c r="BK163">
        <v>1.3681338497742832</v>
      </c>
      <c r="BL163">
        <v>0.23389602056438674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0.13423782920989646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0</v>
      </c>
    </row>
    <row r="164" spans="1:83" hidden="1" x14ac:dyDescent="0.25">
      <c r="A164" t="s">
        <v>160</v>
      </c>
      <c r="B164" t="s">
        <v>170</v>
      </c>
      <c r="C164" t="s">
        <v>52</v>
      </c>
      <c r="D164" s="25">
        <v>45585</v>
      </c>
      <c r="E164" t="s">
        <v>216</v>
      </c>
      <c r="F164" t="s">
        <v>68</v>
      </c>
      <c r="G164">
        <v>3.1563909774436087</v>
      </c>
      <c r="H164">
        <v>3.8</v>
      </c>
      <c r="I164">
        <v>10</v>
      </c>
      <c r="J164">
        <v>1</v>
      </c>
      <c r="K164">
        <v>3.8</v>
      </c>
      <c r="L164">
        <v>45585</v>
      </c>
      <c r="M164" t="s">
        <v>214</v>
      </c>
      <c r="N164">
        <v>2.8121775025799796</v>
      </c>
      <c r="O164">
        <v>1.2039066222010482</v>
      </c>
      <c r="P164">
        <v>1.2039066222010482</v>
      </c>
      <c r="Q164">
        <v>0.89094713635811651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0.20390662220104816</v>
      </c>
      <c r="AA164">
        <v>0</v>
      </c>
      <c r="AB164">
        <v>0</v>
      </c>
      <c r="AC164">
        <v>0</v>
      </c>
      <c r="AD164">
        <v>0.10905286364188349</v>
      </c>
      <c r="AE164">
        <v>0</v>
      </c>
      <c r="AF164">
        <v>0.89094713635811651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0.83062920459042344</v>
      </c>
      <c r="AM164">
        <v>0.83062920459042344</v>
      </c>
      <c r="AN164">
        <v>0.74004671120525778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0.16937079540957656</v>
      </c>
      <c r="AZ164">
        <v>0</v>
      </c>
      <c r="BA164">
        <v>9.0582493385165663E-2</v>
      </c>
      <c r="BB164">
        <v>0</v>
      </c>
      <c r="BC164">
        <v>0.74004671120525778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1.3512660550458715</v>
      </c>
      <c r="BJ164">
        <v>1.3512660550458715</v>
      </c>
      <c r="BK164">
        <v>1.1224010484927915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0.12240104849279154</v>
      </c>
      <c r="BS164">
        <v>0</v>
      </c>
      <c r="BT164">
        <v>0.22886500655307995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</row>
    <row r="165" spans="1:83" hidden="1" x14ac:dyDescent="0.25">
      <c r="A165" t="s">
        <v>160</v>
      </c>
      <c r="B165" t="s">
        <v>217</v>
      </c>
      <c r="C165" t="s">
        <v>52</v>
      </c>
      <c r="D165" s="25">
        <v>45585</v>
      </c>
      <c r="E165" t="s">
        <v>216</v>
      </c>
      <c r="F165" t="s">
        <v>68</v>
      </c>
      <c r="G165">
        <v>3.7478639781271368</v>
      </c>
      <c r="H165">
        <v>4.75</v>
      </c>
      <c r="I165">
        <v>10</v>
      </c>
      <c r="K165">
        <v>4.75</v>
      </c>
      <c r="L165">
        <v>45585</v>
      </c>
      <c r="M165" t="s">
        <v>214</v>
      </c>
      <c r="N165">
        <v>3.7813725490196082</v>
      </c>
      <c r="O165">
        <v>1.2673885785934114</v>
      </c>
      <c r="P165">
        <v>1.2673885785934114</v>
      </c>
      <c r="Q165">
        <v>1.0089407115861275</v>
      </c>
      <c r="R165">
        <v>0</v>
      </c>
      <c r="S165">
        <v>0</v>
      </c>
      <c r="T165">
        <v>1.7388578593411363E-2</v>
      </c>
      <c r="U165">
        <v>0</v>
      </c>
      <c r="V165">
        <v>0</v>
      </c>
      <c r="W165">
        <v>0</v>
      </c>
      <c r="X165">
        <v>8.9407115861275255E-3</v>
      </c>
      <c r="Y165">
        <v>0</v>
      </c>
      <c r="Z165">
        <v>0.24105928841387247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0.78902399539518664</v>
      </c>
      <c r="AM165">
        <v>0.78902399539518664</v>
      </c>
      <c r="AN165">
        <v>0.79607843137254908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0.20392156862745092</v>
      </c>
      <c r="AZ165">
        <v>0</v>
      </c>
      <c r="BA165">
        <v>0</v>
      </c>
      <c r="BB165">
        <v>0</v>
      </c>
      <c r="BC165">
        <v>0.78902399539518664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1.2561576354679802</v>
      </c>
      <c r="BJ165">
        <v>1.2561576354679802</v>
      </c>
      <c r="BK165">
        <v>0.99113851638311623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0.2561576354679802</v>
      </c>
      <c r="BU165">
        <v>0</v>
      </c>
      <c r="BV165">
        <v>0</v>
      </c>
      <c r="BW165">
        <v>0</v>
      </c>
      <c r="BX165">
        <v>8.8614836168837696E-3</v>
      </c>
      <c r="BY165">
        <v>0</v>
      </c>
      <c r="BZ165">
        <v>0.99113851638311623</v>
      </c>
      <c r="CA165">
        <v>0</v>
      </c>
      <c r="CB165">
        <v>0</v>
      </c>
      <c r="CC165">
        <v>0</v>
      </c>
      <c r="CD165">
        <v>0</v>
      </c>
      <c r="CE165">
        <v>0</v>
      </c>
    </row>
    <row r="166" spans="1:83" x14ac:dyDescent="0.25">
      <c r="A166" t="s">
        <v>160</v>
      </c>
      <c r="B166" t="s">
        <v>170</v>
      </c>
      <c r="C166" t="s">
        <v>52</v>
      </c>
      <c r="D166" s="25">
        <v>45585</v>
      </c>
      <c r="E166" t="s">
        <v>216</v>
      </c>
      <c r="F166" t="s">
        <v>69</v>
      </c>
      <c r="G166">
        <v>1</v>
      </c>
      <c r="H166">
        <v>0</v>
      </c>
      <c r="I166">
        <v>10</v>
      </c>
      <c r="J166">
        <v>1</v>
      </c>
      <c r="K166">
        <v>0</v>
      </c>
      <c r="L166">
        <v>45585</v>
      </c>
      <c r="M166" t="s">
        <v>213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</row>
    <row r="167" spans="1:83" hidden="1" x14ac:dyDescent="0.25">
      <c r="A167" t="s">
        <v>160</v>
      </c>
      <c r="B167" t="s">
        <v>217</v>
      </c>
      <c r="C167" t="s">
        <v>52</v>
      </c>
      <c r="D167" s="25">
        <v>45585</v>
      </c>
      <c r="E167" t="s">
        <v>216</v>
      </c>
      <c r="F167" t="s">
        <v>69</v>
      </c>
      <c r="G167">
        <v>0.97058823529411775</v>
      </c>
      <c r="H167">
        <v>0.95</v>
      </c>
      <c r="I167">
        <v>10</v>
      </c>
      <c r="K167">
        <v>0.95</v>
      </c>
      <c r="L167">
        <v>45585</v>
      </c>
      <c r="M167" t="s">
        <v>213</v>
      </c>
      <c r="N167">
        <v>0.99821746880570394</v>
      </c>
      <c r="O167">
        <v>0.97878787878787865</v>
      </c>
      <c r="P167">
        <v>0.97878787878787865</v>
      </c>
      <c r="Q167">
        <v>1.0284664830119372</v>
      </c>
      <c r="R167">
        <v>2.8466483011937216E-2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2.1212121212121349E-2</v>
      </c>
      <c r="AB167">
        <v>0</v>
      </c>
      <c r="AC167">
        <v>0</v>
      </c>
      <c r="AD167">
        <v>0</v>
      </c>
      <c r="AE167">
        <v>0</v>
      </c>
      <c r="AF167">
        <v>0.97878787878787865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1.0216718266253872</v>
      </c>
      <c r="AM167">
        <v>1.0216718266253872</v>
      </c>
      <c r="AN167">
        <v>1.0507552303217937</v>
      </c>
      <c r="AO167">
        <v>2.9083403696406496E-2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2.1671826625387247E-2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0.95169642857142867</v>
      </c>
      <c r="BJ167">
        <v>0.95169642857142867</v>
      </c>
      <c r="BK167">
        <v>0.97232142857142878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2.7678571428571219E-2</v>
      </c>
      <c r="BW167">
        <v>0</v>
      </c>
      <c r="BX167">
        <v>0</v>
      </c>
      <c r="BY167">
        <v>0</v>
      </c>
      <c r="BZ167">
        <v>0.95169642857142867</v>
      </c>
      <c r="CA167">
        <v>0</v>
      </c>
      <c r="CB167">
        <v>0</v>
      </c>
      <c r="CC167">
        <v>0</v>
      </c>
      <c r="CD167">
        <v>0</v>
      </c>
      <c r="CE167">
        <v>0</v>
      </c>
    </row>
    <row r="168" spans="1:83" hidden="1" x14ac:dyDescent="0.25">
      <c r="A168" t="s">
        <v>160</v>
      </c>
      <c r="B168" t="s">
        <v>170</v>
      </c>
      <c r="C168" t="s">
        <v>52</v>
      </c>
      <c r="D168" s="25">
        <v>45585</v>
      </c>
      <c r="E168" t="s">
        <v>216</v>
      </c>
      <c r="F168" t="s">
        <v>70</v>
      </c>
      <c r="G168">
        <v>2.1042606516290729</v>
      </c>
      <c r="H168">
        <v>2.8499999999999996</v>
      </c>
      <c r="I168">
        <v>10</v>
      </c>
      <c r="J168">
        <v>1</v>
      </c>
      <c r="K168">
        <v>2.8499999999999996</v>
      </c>
      <c r="L168">
        <v>45585</v>
      </c>
      <c r="M168" t="s">
        <v>212</v>
      </c>
      <c r="N168">
        <v>1.5930393936158855</v>
      </c>
      <c r="O168">
        <v>1.3543949499761787</v>
      </c>
      <c r="P168">
        <v>1.3543949499761787</v>
      </c>
      <c r="Q168">
        <v>0.75705421397419992</v>
      </c>
      <c r="R168">
        <v>0</v>
      </c>
      <c r="S168">
        <v>0</v>
      </c>
      <c r="T168">
        <v>0.10439494997617871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0.25</v>
      </c>
      <c r="AA168">
        <v>0</v>
      </c>
      <c r="AB168">
        <v>0</v>
      </c>
      <c r="AC168">
        <v>0</v>
      </c>
      <c r="AD168">
        <v>0.24294578602580008</v>
      </c>
      <c r="AE168">
        <v>0</v>
      </c>
      <c r="AF168">
        <v>0.75705421397419992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0.73833707074704324</v>
      </c>
      <c r="AM168">
        <v>0.73833707074704324</v>
      </c>
      <c r="AN168">
        <v>0.55896119074241601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0.26166292925295676</v>
      </c>
      <c r="AZ168">
        <v>0</v>
      </c>
      <c r="BA168">
        <v>0.17937588000462723</v>
      </c>
      <c r="BB168">
        <v>0</v>
      </c>
      <c r="BC168">
        <v>0.55896119074241601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1.7890329714515478</v>
      </c>
      <c r="BJ168">
        <v>1.7890329714515478</v>
      </c>
      <c r="BK168">
        <v>1.3209093636114144</v>
      </c>
      <c r="CB168">
        <v>0</v>
      </c>
      <c r="CC168">
        <v>0</v>
      </c>
      <c r="CD168">
        <v>0</v>
      </c>
    </row>
    <row r="169" spans="1:83" hidden="1" x14ac:dyDescent="0.25">
      <c r="A169" t="s">
        <v>160</v>
      </c>
      <c r="B169" t="s">
        <v>217</v>
      </c>
      <c r="C169" t="s">
        <v>52</v>
      </c>
      <c r="D169" s="25">
        <v>45585</v>
      </c>
      <c r="E169" t="s">
        <v>216</v>
      </c>
      <c r="F169" t="s">
        <v>70</v>
      </c>
      <c r="G169">
        <v>4.5836142079336275</v>
      </c>
      <c r="H169">
        <v>3.8</v>
      </c>
      <c r="I169">
        <v>10</v>
      </c>
      <c r="K169">
        <v>3.8</v>
      </c>
      <c r="L169">
        <v>45585</v>
      </c>
      <c r="M169" t="s">
        <v>212</v>
      </c>
      <c r="N169">
        <v>3.5641711229946522</v>
      </c>
      <c r="O169">
        <v>0.82904010407828488</v>
      </c>
      <c r="P169">
        <v>0.82904010407828488</v>
      </c>
      <c r="Q169">
        <v>0.77758968388429051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0.17095989592171512</v>
      </c>
      <c r="AC169">
        <v>0</v>
      </c>
      <c r="AD169">
        <v>5.1450420193994373E-2</v>
      </c>
      <c r="AE169">
        <v>0</v>
      </c>
      <c r="AF169">
        <v>0.77758968388429051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1.2062142652456915</v>
      </c>
      <c r="AM169">
        <v>1.2062142652456915</v>
      </c>
      <c r="AN169">
        <v>0.93793976920911903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0.20621426524569153</v>
      </c>
      <c r="AX169">
        <v>0</v>
      </c>
      <c r="AY169">
        <v>0</v>
      </c>
      <c r="AZ169">
        <v>0</v>
      </c>
      <c r="BA169">
        <v>6.2060230790880966E-2</v>
      </c>
      <c r="BB169">
        <v>0</v>
      </c>
      <c r="BC169">
        <v>0.93793976920911903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1.0661665416354089</v>
      </c>
      <c r="BJ169">
        <v>1.0661665416354089</v>
      </c>
      <c r="BK169">
        <v>1.2860252916482946</v>
      </c>
      <c r="BL169">
        <v>0.21985875001288568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6.6166541635408915E-2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</row>
    <row r="170" spans="1:83" hidden="1" x14ac:dyDescent="0.25">
      <c r="A170" t="s">
        <v>160</v>
      </c>
      <c r="B170" t="s">
        <v>170</v>
      </c>
      <c r="C170" t="s">
        <v>52</v>
      </c>
      <c r="D170" s="25">
        <v>45572</v>
      </c>
      <c r="E170" t="s">
        <v>215</v>
      </c>
      <c r="F170" t="s">
        <v>68</v>
      </c>
      <c r="G170">
        <v>5.7593984962406006</v>
      </c>
      <c r="H170">
        <v>4.75</v>
      </c>
      <c r="I170">
        <v>10</v>
      </c>
      <c r="J170">
        <v>1</v>
      </c>
      <c r="K170">
        <v>4.75</v>
      </c>
      <c r="L170">
        <v>45572</v>
      </c>
      <c r="M170" t="s">
        <v>175</v>
      </c>
      <c r="N170">
        <v>3.6806722689075615</v>
      </c>
      <c r="O170">
        <v>0.82473890339425604</v>
      </c>
      <c r="P170">
        <v>0.82473890339425604</v>
      </c>
      <c r="Q170">
        <v>0.63907233911841477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0.17526109660574396</v>
      </c>
      <c r="AC170">
        <v>0</v>
      </c>
      <c r="AD170">
        <v>0.18566656427584127</v>
      </c>
      <c r="AE170">
        <v>0</v>
      </c>
      <c r="AF170">
        <v>0.63907233911841477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1.2125049465769686</v>
      </c>
      <c r="AM170">
        <v>1.2125049465769686</v>
      </c>
      <c r="AN170">
        <v>0.77487837240159185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0.21250494657696861</v>
      </c>
      <c r="AX170">
        <v>0</v>
      </c>
      <c r="AY170">
        <v>0</v>
      </c>
      <c r="AZ170">
        <v>0</v>
      </c>
      <c r="BA170">
        <v>0.22512162759840815</v>
      </c>
      <c r="BB170">
        <v>0</v>
      </c>
      <c r="BC170">
        <v>0.77487837240159185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1.2905251141552516</v>
      </c>
      <c r="BJ170">
        <v>1.2905251141552516</v>
      </c>
      <c r="BK170">
        <v>1.5647680845950498</v>
      </c>
      <c r="BL170">
        <v>0.27424297043979817</v>
      </c>
      <c r="BM170">
        <v>0</v>
      </c>
      <c r="BN170">
        <v>0</v>
      </c>
      <c r="BO170">
        <v>0</v>
      </c>
      <c r="BP170">
        <v>0</v>
      </c>
      <c r="BQ170">
        <v>0.20947488584474838</v>
      </c>
      <c r="BR170">
        <v>0.29052511415525162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</row>
    <row r="171" spans="1:83" hidden="1" x14ac:dyDescent="0.25">
      <c r="A171" t="s">
        <v>160</v>
      </c>
      <c r="B171" t="s">
        <v>217</v>
      </c>
      <c r="C171" t="s">
        <v>52</v>
      </c>
      <c r="D171" s="25">
        <v>45572</v>
      </c>
      <c r="E171" t="s">
        <v>215</v>
      </c>
      <c r="F171" t="s">
        <v>68</v>
      </c>
      <c r="G171">
        <v>6.8471096572600336</v>
      </c>
      <c r="H171">
        <v>3.8</v>
      </c>
      <c r="I171">
        <v>10</v>
      </c>
      <c r="K171">
        <v>3.8</v>
      </c>
      <c r="L171">
        <v>45572</v>
      </c>
      <c r="M171" t="s">
        <v>175</v>
      </c>
      <c r="N171">
        <v>3.75</v>
      </c>
      <c r="O171">
        <v>0.55497869761306307</v>
      </c>
      <c r="P171">
        <v>0.55497869761306307</v>
      </c>
      <c r="Q171">
        <v>0.54767634632868067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0.44502130238693693</v>
      </c>
      <c r="AC171">
        <v>0</v>
      </c>
      <c r="AD171">
        <v>7.3023512843823912E-3</v>
      </c>
      <c r="AE171">
        <v>0</v>
      </c>
      <c r="AF171">
        <v>0.54767634632868067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1.801870962436851</v>
      </c>
      <c r="AM171">
        <v>1.801870962436851</v>
      </c>
      <c r="AN171">
        <v>0.98684210526315796</v>
      </c>
      <c r="BE171">
        <v>0</v>
      </c>
      <c r="BF171">
        <v>0</v>
      </c>
      <c r="BG171">
        <v>0</v>
      </c>
      <c r="BI171">
        <v>1.0133333333333332</v>
      </c>
      <c r="BJ171">
        <v>1.0133333333333332</v>
      </c>
      <c r="BK171">
        <v>1.8258959086026756</v>
      </c>
      <c r="BL171">
        <v>0.81256257526934239</v>
      </c>
      <c r="BM171">
        <v>0</v>
      </c>
      <c r="BN171">
        <v>0</v>
      </c>
      <c r="BO171">
        <v>0</v>
      </c>
      <c r="BP171">
        <v>0</v>
      </c>
      <c r="BQ171">
        <v>0.4866666666666668</v>
      </c>
      <c r="BR171">
        <v>1.3333333333333197E-2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</row>
    <row r="172" spans="1:83" hidden="1" x14ac:dyDescent="0.25">
      <c r="A172" t="s">
        <v>160</v>
      </c>
      <c r="B172" t="s">
        <v>217</v>
      </c>
      <c r="C172" t="s">
        <v>52</v>
      </c>
      <c r="D172" s="25">
        <v>45572</v>
      </c>
      <c r="E172" t="s">
        <v>215</v>
      </c>
      <c r="F172" t="s">
        <v>69</v>
      </c>
      <c r="G172">
        <v>0.84615384615384603</v>
      </c>
      <c r="H172">
        <v>1.9</v>
      </c>
      <c r="I172">
        <v>10</v>
      </c>
      <c r="K172">
        <v>1.9</v>
      </c>
      <c r="L172">
        <v>45572</v>
      </c>
      <c r="M172" t="s">
        <v>174</v>
      </c>
      <c r="N172">
        <v>1.9962624345926052</v>
      </c>
      <c r="O172">
        <v>2.2454545454545456</v>
      </c>
      <c r="P172">
        <v>2.2454545454545456</v>
      </c>
      <c r="Q172">
        <v>2.3592192408821702</v>
      </c>
      <c r="R172">
        <v>0.11376469542762457</v>
      </c>
      <c r="S172">
        <v>0</v>
      </c>
      <c r="T172">
        <v>0</v>
      </c>
      <c r="U172">
        <v>0</v>
      </c>
      <c r="V172">
        <v>0.99545454545454559</v>
      </c>
      <c r="W172">
        <v>0</v>
      </c>
      <c r="X172">
        <v>0.25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0.44534412955465585</v>
      </c>
      <c r="AM172">
        <v>0.44534412955465585</v>
      </c>
      <c r="AN172">
        <v>1.0506644392592659</v>
      </c>
      <c r="AO172">
        <v>5.0664439259265892E-2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0.44534412955465585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0.95177866751159379</v>
      </c>
      <c r="BJ172">
        <v>0.95177866751159379</v>
      </c>
      <c r="BK172">
        <v>0.4238690422116409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4.822133248840621E-2</v>
      </c>
      <c r="BW172">
        <v>0</v>
      </c>
      <c r="BX172">
        <v>0.52790962529995289</v>
      </c>
      <c r="BY172">
        <v>0</v>
      </c>
      <c r="BZ172">
        <v>0.4238690422116409</v>
      </c>
      <c r="CA172">
        <v>0</v>
      </c>
      <c r="CB172">
        <v>0</v>
      </c>
      <c r="CC172">
        <v>0</v>
      </c>
      <c r="CD172">
        <v>0</v>
      </c>
      <c r="CE172">
        <v>0</v>
      </c>
    </row>
    <row r="173" spans="1:83" x14ac:dyDescent="0.25">
      <c r="A173" t="s">
        <v>160</v>
      </c>
      <c r="B173" t="s">
        <v>170</v>
      </c>
      <c r="C173" t="s">
        <v>52</v>
      </c>
      <c r="D173" s="25">
        <v>45572</v>
      </c>
      <c r="E173" t="s">
        <v>215</v>
      </c>
      <c r="F173" t="s">
        <v>69</v>
      </c>
      <c r="G173">
        <v>1</v>
      </c>
      <c r="H173">
        <v>0</v>
      </c>
      <c r="I173">
        <v>10</v>
      </c>
      <c r="J173">
        <v>1</v>
      </c>
      <c r="K173">
        <v>0</v>
      </c>
      <c r="L173">
        <v>45572</v>
      </c>
      <c r="M173" t="s">
        <v>174</v>
      </c>
      <c r="N173">
        <v>1.2607763753274592</v>
      </c>
      <c r="O173">
        <v>0</v>
      </c>
      <c r="P173">
        <v>0</v>
      </c>
      <c r="Q173">
        <v>1.2607763753274592</v>
      </c>
      <c r="R173">
        <v>0.26077637532745923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0.79316207026822794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0.20683792973177206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0.79316207026822794</v>
      </c>
      <c r="CE173">
        <v>0</v>
      </c>
    </row>
    <row r="174" spans="1:83" hidden="1" x14ac:dyDescent="0.25">
      <c r="A174" t="s">
        <v>160</v>
      </c>
      <c r="B174" t="s">
        <v>217</v>
      </c>
      <c r="C174" t="s">
        <v>52</v>
      </c>
      <c r="D174" s="25">
        <v>45572</v>
      </c>
      <c r="E174" t="s">
        <v>215</v>
      </c>
      <c r="F174" t="s">
        <v>70</v>
      </c>
      <c r="G174">
        <v>2.5351191458269504</v>
      </c>
      <c r="H174">
        <v>3.8</v>
      </c>
      <c r="I174">
        <v>10</v>
      </c>
      <c r="K174">
        <v>3.8</v>
      </c>
      <c r="L174">
        <v>45572</v>
      </c>
      <c r="M174" t="s">
        <v>173</v>
      </c>
      <c r="N174">
        <v>3.9012420217353809</v>
      </c>
      <c r="O174">
        <v>1.498943355879413</v>
      </c>
      <c r="P174">
        <v>1.498943355879413</v>
      </c>
      <c r="Q174">
        <v>1.538879160041531</v>
      </c>
      <c r="R174">
        <v>3.993580416211806E-2</v>
      </c>
      <c r="S174">
        <v>0</v>
      </c>
      <c r="T174">
        <v>0</v>
      </c>
      <c r="U174">
        <v>0</v>
      </c>
      <c r="V174">
        <v>0.24894335587941296</v>
      </c>
      <c r="W174">
        <v>0</v>
      </c>
      <c r="X174">
        <v>0.25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0.66713661732288176</v>
      </c>
      <c r="AM174">
        <v>0.66713661732288176</v>
      </c>
      <c r="AN174">
        <v>1.0266426372987845</v>
      </c>
      <c r="AO174">
        <v>2.6642637298784466E-2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0.66713661732288176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0.97404877186000738</v>
      </c>
      <c r="BJ174">
        <v>0.97404877186000738</v>
      </c>
      <c r="BK174">
        <v>0.64982360276619267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2.5951228139992621E-2</v>
      </c>
      <c r="BW174">
        <v>0</v>
      </c>
      <c r="BX174">
        <v>0.32422516909381471</v>
      </c>
      <c r="BY174">
        <v>0</v>
      </c>
      <c r="BZ174">
        <v>0.64982360276619267</v>
      </c>
      <c r="CA174">
        <v>0</v>
      </c>
      <c r="CB174">
        <v>0</v>
      </c>
      <c r="CC174">
        <v>0</v>
      </c>
      <c r="CD174">
        <v>0</v>
      </c>
      <c r="CE174">
        <v>0</v>
      </c>
    </row>
    <row r="175" spans="1:83" hidden="1" x14ac:dyDescent="0.25">
      <c r="A175" t="s">
        <v>160</v>
      </c>
      <c r="B175" t="s">
        <v>170</v>
      </c>
      <c r="C175" t="s">
        <v>52</v>
      </c>
      <c r="D175" s="25">
        <v>45572</v>
      </c>
      <c r="E175" t="s">
        <v>215</v>
      </c>
      <c r="F175" t="s">
        <v>70</v>
      </c>
      <c r="G175">
        <v>2.8796992481203003</v>
      </c>
      <c r="H175">
        <v>3.8</v>
      </c>
      <c r="I175">
        <v>10</v>
      </c>
      <c r="J175">
        <v>1</v>
      </c>
      <c r="K175">
        <v>3.8</v>
      </c>
      <c r="L175">
        <v>45572</v>
      </c>
      <c r="M175" t="s">
        <v>173</v>
      </c>
      <c r="N175">
        <v>3.4077079107505077</v>
      </c>
      <c r="O175">
        <v>1.3195822454308095</v>
      </c>
      <c r="P175">
        <v>1.3195822454308095</v>
      </c>
      <c r="Q175">
        <v>1.183355488589602</v>
      </c>
      <c r="R175">
        <v>0</v>
      </c>
      <c r="S175">
        <v>0</v>
      </c>
      <c r="T175">
        <v>6.9582245430809486E-2</v>
      </c>
      <c r="U175">
        <v>0</v>
      </c>
      <c r="V175">
        <v>0</v>
      </c>
      <c r="W175">
        <v>0</v>
      </c>
      <c r="X175">
        <v>0.18335548858960204</v>
      </c>
      <c r="Y175">
        <v>0</v>
      </c>
      <c r="Z175">
        <v>6.6644511410397955E-2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0.75781559161060541</v>
      </c>
      <c r="AM175">
        <v>0.75781559161060541</v>
      </c>
      <c r="AN175">
        <v>0.89676523967118627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0.10323476032881373</v>
      </c>
      <c r="AZ175">
        <v>0</v>
      </c>
      <c r="BA175">
        <v>0</v>
      </c>
      <c r="BB175">
        <v>0</v>
      </c>
      <c r="BC175">
        <v>0.75781559161060541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1.1151190476190473</v>
      </c>
      <c r="BJ175">
        <v>1.1151190476190473</v>
      </c>
      <c r="BK175">
        <v>0.84505460078768324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0.11511904761904734</v>
      </c>
      <c r="BU175">
        <v>0</v>
      </c>
      <c r="BV175">
        <v>0</v>
      </c>
      <c r="BW175">
        <v>0</v>
      </c>
      <c r="BX175">
        <v>0.15494539921231676</v>
      </c>
      <c r="BY175">
        <v>0</v>
      </c>
      <c r="BZ175">
        <v>0.84505460078768324</v>
      </c>
      <c r="CA175">
        <v>0</v>
      </c>
      <c r="CB175">
        <v>0</v>
      </c>
      <c r="CC175">
        <v>0</v>
      </c>
      <c r="CD175">
        <v>0</v>
      </c>
      <c r="CE175">
        <v>0</v>
      </c>
    </row>
    <row r="176" spans="1:83" hidden="1" x14ac:dyDescent="0.25">
      <c r="A176" t="s">
        <v>160</v>
      </c>
      <c r="B176" t="s">
        <v>170</v>
      </c>
      <c r="C176" t="s">
        <v>52</v>
      </c>
      <c r="D176" s="25">
        <v>45573</v>
      </c>
      <c r="E176" t="s">
        <v>215</v>
      </c>
      <c r="F176" t="s">
        <v>68</v>
      </c>
      <c r="G176">
        <v>5.7593984962406006</v>
      </c>
      <c r="H176">
        <v>3.8</v>
      </c>
      <c r="I176">
        <v>10</v>
      </c>
      <c r="J176">
        <v>1</v>
      </c>
      <c r="K176">
        <v>3.8</v>
      </c>
      <c r="L176">
        <v>45573</v>
      </c>
      <c r="M176" t="s">
        <v>177</v>
      </c>
      <c r="N176">
        <v>3.5676377851649996</v>
      </c>
      <c r="O176">
        <v>0.65979112271540474</v>
      </c>
      <c r="P176">
        <v>0.65979112271540474</v>
      </c>
      <c r="Q176">
        <v>0.61944624729366193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0.34020887728459526</v>
      </c>
      <c r="AC176">
        <v>0</v>
      </c>
      <c r="AD176">
        <v>4.034487542174281E-2</v>
      </c>
      <c r="AE176">
        <v>0</v>
      </c>
      <c r="AF176">
        <v>0.61944624729366193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1.5156311832212108</v>
      </c>
      <c r="AM176">
        <v>1.5156311832212108</v>
      </c>
      <c r="AN176">
        <v>0.93885204872763151</v>
      </c>
      <c r="BE176">
        <v>0</v>
      </c>
      <c r="BF176">
        <v>0</v>
      </c>
      <c r="BG176">
        <v>0</v>
      </c>
      <c r="BI176">
        <v>1.0651305510332949</v>
      </c>
      <c r="BJ176">
        <v>1.0651305510332949</v>
      </c>
      <c r="BK176">
        <v>1.6143450773476529</v>
      </c>
      <c r="BL176">
        <v>0.54921452631435796</v>
      </c>
      <c r="BM176">
        <v>0</v>
      </c>
      <c r="BN176">
        <v>0</v>
      </c>
      <c r="BO176">
        <v>0</v>
      </c>
      <c r="BP176">
        <v>0</v>
      </c>
      <c r="BQ176">
        <v>0.4348694489667051</v>
      </c>
      <c r="BR176">
        <v>6.5130551033294903E-2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</row>
    <row r="177" spans="1:83" hidden="1" x14ac:dyDescent="0.25">
      <c r="A177" t="s">
        <v>160</v>
      </c>
      <c r="B177" t="s">
        <v>217</v>
      </c>
      <c r="C177" t="s">
        <v>52</v>
      </c>
      <c r="D177" s="25">
        <v>45573</v>
      </c>
      <c r="E177" t="s">
        <v>215</v>
      </c>
      <c r="F177" t="s">
        <v>68</v>
      </c>
      <c r="G177">
        <v>6.8471096572600336</v>
      </c>
      <c r="H177">
        <v>3.8</v>
      </c>
      <c r="I177">
        <v>10</v>
      </c>
      <c r="K177">
        <v>3.8</v>
      </c>
      <c r="L177">
        <v>45573</v>
      </c>
      <c r="M177" t="s">
        <v>177</v>
      </c>
      <c r="N177">
        <v>2.8752450980392155</v>
      </c>
      <c r="O177">
        <v>0.55497869761306307</v>
      </c>
      <c r="P177">
        <v>0.55497869761306307</v>
      </c>
      <c r="Q177">
        <v>0.41992099469161781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0.44502130238693693</v>
      </c>
      <c r="AC177">
        <v>0</v>
      </c>
      <c r="AD177">
        <v>0.13505770292144526</v>
      </c>
      <c r="AE177">
        <v>0</v>
      </c>
      <c r="AF177">
        <v>0.41992099469161781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1.801870962436851</v>
      </c>
      <c r="AM177">
        <v>1.801870962436851</v>
      </c>
      <c r="AN177">
        <v>0.75664344685242513</v>
      </c>
      <c r="BE177">
        <v>0</v>
      </c>
      <c r="BF177">
        <v>0</v>
      </c>
      <c r="BG177">
        <v>0</v>
      </c>
      <c r="BI177">
        <v>1.3216264598073482</v>
      </c>
      <c r="BJ177">
        <v>1.3216264598073482</v>
      </c>
      <c r="BK177">
        <v>2.3814003411150746</v>
      </c>
      <c r="BL177">
        <v>1.0597738813077264</v>
      </c>
      <c r="BM177">
        <v>0</v>
      </c>
      <c r="BN177">
        <v>0</v>
      </c>
      <c r="BO177">
        <v>0</v>
      </c>
      <c r="BP177">
        <v>0</v>
      </c>
      <c r="BQ177">
        <v>0.17837354019265184</v>
      </c>
      <c r="BR177">
        <v>0.32162645980734816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</row>
    <row r="178" spans="1:83" x14ac:dyDescent="0.25">
      <c r="A178" t="s">
        <v>160</v>
      </c>
      <c r="B178" t="s">
        <v>170</v>
      </c>
      <c r="C178" t="s">
        <v>52</v>
      </c>
      <c r="D178" s="25">
        <v>45573</v>
      </c>
      <c r="E178" t="s">
        <v>215</v>
      </c>
      <c r="F178" t="s">
        <v>69</v>
      </c>
      <c r="G178">
        <v>1</v>
      </c>
      <c r="H178">
        <v>0</v>
      </c>
      <c r="I178">
        <v>10</v>
      </c>
      <c r="J178">
        <v>1</v>
      </c>
      <c r="K178">
        <v>0</v>
      </c>
      <c r="L178">
        <v>45573</v>
      </c>
      <c r="M178" t="s">
        <v>176</v>
      </c>
      <c r="N178">
        <v>1.3112611297620786</v>
      </c>
      <c r="O178">
        <v>0</v>
      </c>
      <c r="P178">
        <v>0</v>
      </c>
      <c r="Q178">
        <v>1.3112611297620786</v>
      </c>
      <c r="R178">
        <v>0.31126112976207865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0.76262460413315591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0.23737539586684409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0.76262460413315591</v>
      </c>
      <c r="CE178">
        <v>0</v>
      </c>
    </row>
    <row r="179" spans="1:83" hidden="1" x14ac:dyDescent="0.25">
      <c r="A179" t="s">
        <v>160</v>
      </c>
      <c r="B179" t="s">
        <v>217</v>
      </c>
      <c r="C179" t="s">
        <v>52</v>
      </c>
      <c r="D179" s="25">
        <v>45573</v>
      </c>
      <c r="E179" t="s">
        <v>215</v>
      </c>
      <c r="F179" t="s">
        <v>69</v>
      </c>
      <c r="G179">
        <v>0.84615384615384603</v>
      </c>
      <c r="H179">
        <v>1.9</v>
      </c>
      <c r="I179">
        <v>10</v>
      </c>
      <c r="K179">
        <v>1.9</v>
      </c>
      <c r="L179">
        <v>45573</v>
      </c>
      <c r="M179" t="s">
        <v>176</v>
      </c>
      <c r="N179">
        <v>1.9964349376114079</v>
      </c>
      <c r="O179">
        <v>2.2454545454545456</v>
      </c>
      <c r="P179">
        <v>2.2454545454545456</v>
      </c>
      <c r="Q179">
        <v>2.3594231080862098</v>
      </c>
      <c r="R179">
        <v>0.11396856263166422</v>
      </c>
      <c r="S179">
        <v>0</v>
      </c>
      <c r="T179">
        <v>0</v>
      </c>
      <c r="U179">
        <v>0</v>
      </c>
      <c r="V179">
        <v>0.99545454545454559</v>
      </c>
      <c r="W179">
        <v>0</v>
      </c>
      <c r="X179">
        <v>0.25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0.44534412955465585</v>
      </c>
      <c r="AM179">
        <v>0.44534412955465585</v>
      </c>
      <c r="AN179">
        <v>1.0507552303217937</v>
      </c>
      <c r="AO179">
        <v>5.0755230321793743E-2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0.44534412955465585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0.95169642857142867</v>
      </c>
      <c r="BJ179">
        <v>0.95169642857142867</v>
      </c>
      <c r="BK179">
        <v>0.42383241758241758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4.8303571428571335E-2</v>
      </c>
      <c r="BW179">
        <v>0</v>
      </c>
      <c r="BX179">
        <v>0.52786401098901115</v>
      </c>
      <c r="BY179">
        <v>0</v>
      </c>
      <c r="BZ179">
        <v>0.42383241758241758</v>
      </c>
      <c r="CA179">
        <v>0</v>
      </c>
      <c r="CB179">
        <v>0</v>
      </c>
      <c r="CC179">
        <v>0</v>
      </c>
      <c r="CD179">
        <v>0</v>
      </c>
      <c r="CE179">
        <v>0</v>
      </c>
    </row>
    <row r="180" spans="1:83" hidden="1" x14ac:dyDescent="0.25">
      <c r="A180" t="s">
        <v>160</v>
      </c>
      <c r="B180" t="s">
        <v>170</v>
      </c>
      <c r="C180" t="s">
        <v>52</v>
      </c>
      <c r="D180" s="25">
        <v>45573</v>
      </c>
      <c r="E180" t="s">
        <v>215</v>
      </c>
      <c r="F180" t="s">
        <v>70</v>
      </c>
      <c r="G180">
        <v>2.8796992481203003</v>
      </c>
      <c r="H180">
        <v>2.8499999999999996</v>
      </c>
      <c r="I180">
        <v>10</v>
      </c>
      <c r="J180">
        <v>1</v>
      </c>
      <c r="K180">
        <v>2.8499999999999996</v>
      </c>
      <c r="L180">
        <v>45573</v>
      </c>
      <c r="M180" t="s">
        <v>178</v>
      </c>
      <c r="N180">
        <v>3.205666426748675</v>
      </c>
      <c r="O180">
        <v>0.98968668407310711</v>
      </c>
      <c r="P180">
        <v>0.98968668407310711</v>
      </c>
      <c r="Q180">
        <v>1.1131948688187305</v>
      </c>
      <c r="R180">
        <v>0.11319486881873053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1.0313315926892885E-2</v>
      </c>
      <c r="AB180">
        <v>0</v>
      </c>
      <c r="AC180">
        <v>0</v>
      </c>
      <c r="AD180">
        <v>0</v>
      </c>
      <c r="AE180">
        <v>0</v>
      </c>
      <c r="AF180">
        <v>0.98968668407310711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1.0104207888141405</v>
      </c>
      <c r="AM180">
        <v>1.0104207888141405</v>
      </c>
      <c r="AN180">
        <v>1.1247952374556756</v>
      </c>
      <c r="AO180">
        <v>0.11437444864153501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1.0420788814140547E-2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0.88905070603075587</v>
      </c>
      <c r="BJ180">
        <v>0.88905070603075587</v>
      </c>
      <c r="BK180">
        <v>0.89831531568336487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0.10168468431663513</v>
      </c>
      <c r="BW180">
        <v>0</v>
      </c>
      <c r="BX180">
        <v>0</v>
      </c>
      <c r="BY180">
        <v>0</v>
      </c>
      <c r="BZ180">
        <v>0.88905070603075587</v>
      </c>
      <c r="CA180">
        <v>0</v>
      </c>
      <c r="CB180">
        <v>0</v>
      </c>
      <c r="CC180">
        <v>0</v>
      </c>
      <c r="CD180">
        <v>0</v>
      </c>
      <c r="CE180">
        <v>0</v>
      </c>
    </row>
    <row r="181" spans="1:83" hidden="1" x14ac:dyDescent="0.25">
      <c r="A181" t="s">
        <v>160</v>
      </c>
      <c r="B181" t="s">
        <v>217</v>
      </c>
      <c r="C181" t="s">
        <v>52</v>
      </c>
      <c r="D181" s="25">
        <v>45573</v>
      </c>
      <c r="E181" t="s">
        <v>215</v>
      </c>
      <c r="F181" t="s">
        <v>70</v>
      </c>
      <c r="G181">
        <v>2.5351191458269504</v>
      </c>
      <c r="H181">
        <v>3.8</v>
      </c>
      <c r="I181">
        <v>10</v>
      </c>
      <c r="K181">
        <v>3.8</v>
      </c>
      <c r="L181">
        <v>45573</v>
      </c>
      <c r="M181" t="s">
        <v>178</v>
      </c>
      <c r="N181">
        <v>3.9351604278074865</v>
      </c>
      <c r="O181">
        <v>1.498943355879413</v>
      </c>
      <c r="P181">
        <v>1.498943355879413</v>
      </c>
      <c r="Q181">
        <v>1.5522585730477949</v>
      </c>
      <c r="R181">
        <v>5.3315217168381945E-2</v>
      </c>
      <c r="S181">
        <v>0</v>
      </c>
      <c r="T181">
        <v>0</v>
      </c>
      <c r="U181">
        <v>0</v>
      </c>
      <c r="V181">
        <v>0.24894335587941296</v>
      </c>
      <c r="W181">
        <v>0</v>
      </c>
      <c r="X181">
        <v>0.25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0.66713661732288176</v>
      </c>
      <c r="AM181">
        <v>0.66713661732288176</v>
      </c>
      <c r="AN181">
        <v>1.0355685336335492</v>
      </c>
      <c r="AO181">
        <v>3.5568533633549171E-2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0.66713661732288176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0.9656531340241209</v>
      </c>
      <c r="BJ181">
        <v>0.9656531340241209</v>
      </c>
      <c r="BK181">
        <v>0.64422256534009137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3.4346865975879104E-2</v>
      </c>
      <c r="BW181">
        <v>0</v>
      </c>
      <c r="BX181">
        <v>0.32143056868402953</v>
      </c>
      <c r="BY181">
        <v>0</v>
      </c>
      <c r="BZ181">
        <v>0.64422256534009137</v>
      </c>
      <c r="CA181">
        <v>0</v>
      </c>
      <c r="CB181">
        <v>0</v>
      </c>
      <c r="CC181">
        <v>0</v>
      </c>
      <c r="CD181">
        <v>0</v>
      </c>
      <c r="CE181">
        <v>0</v>
      </c>
    </row>
    <row r="182" spans="1:83" hidden="1" x14ac:dyDescent="0.25">
      <c r="A182" t="s">
        <v>160</v>
      </c>
      <c r="B182" t="s">
        <v>217</v>
      </c>
      <c r="C182" t="s">
        <v>52</v>
      </c>
      <c r="D182" s="25">
        <v>45574</v>
      </c>
      <c r="E182" t="s">
        <v>215</v>
      </c>
      <c r="F182" t="s">
        <v>68</v>
      </c>
      <c r="G182">
        <v>6.8471096572600336</v>
      </c>
      <c r="H182">
        <v>2.8499999999999996</v>
      </c>
      <c r="I182">
        <v>10</v>
      </c>
      <c r="K182">
        <v>2.8499999999999996</v>
      </c>
      <c r="L182">
        <v>45574</v>
      </c>
      <c r="M182" t="s">
        <v>180</v>
      </c>
      <c r="N182">
        <v>2.8752450980392155</v>
      </c>
      <c r="O182">
        <v>0.41623402320979724</v>
      </c>
      <c r="P182">
        <v>0.41623402320979724</v>
      </c>
      <c r="Q182">
        <v>0.41992099469161781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3.6869714818205668E-3</v>
      </c>
      <c r="AB182">
        <v>0.58007900530838219</v>
      </c>
      <c r="AC182">
        <v>0</v>
      </c>
      <c r="AD182">
        <v>0</v>
      </c>
      <c r="AE182">
        <v>0</v>
      </c>
      <c r="AF182">
        <v>0.41623402320979724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2.4024946165824681</v>
      </c>
      <c r="AM182">
        <v>2.4024946165824681</v>
      </c>
      <c r="AN182">
        <v>1.0088579291365669</v>
      </c>
      <c r="BE182">
        <v>0</v>
      </c>
      <c r="BF182">
        <v>0</v>
      </c>
      <c r="BG182">
        <v>0</v>
      </c>
      <c r="BI182">
        <v>0.99121984485551096</v>
      </c>
      <c r="BJ182">
        <v>0.99121984485551096</v>
      </c>
      <c r="BK182">
        <v>2.3814003411150746</v>
      </c>
      <c r="BL182">
        <v>1.3814003411150746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0.58376597679020281</v>
      </c>
      <c r="BV182">
        <v>0</v>
      </c>
      <c r="BW182">
        <v>0</v>
      </c>
      <c r="BX182">
        <v>0</v>
      </c>
      <c r="BY182">
        <v>0</v>
      </c>
      <c r="BZ182">
        <v>0.99121984485551096</v>
      </c>
      <c r="CA182">
        <v>0</v>
      </c>
      <c r="CB182">
        <v>0</v>
      </c>
      <c r="CC182">
        <v>0</v>
      </c>
      <c r="CD182">
        <v>0</v>
      </c>
      <c r="CE182">
        <v>0</v>
      </c>
    </row>
    <row r="183" spans="1:83" hidden="1" x14ac:dyDescent="0.25">
      <c r="A183" t="s">
        <v>160</v>
      </c>
      <c r="B183" t="s">
        <v>170</v>
      </c>
      <c r="C183" t="s">
        <v>52</v>
      </c>
      <c r="D183" s="25">
        <v>45574</v>
      </c>
      <c r="E183" t="s">
        <v>215</v>
      </c>
      <c r="F183" t="s">
        <v>68</v>
      </c>
      <c r="G183">
        <v>5.7593984962406006</v>
      </c>
      <c r="H183">
        <v>3.8</v>
      </c>
      <c r="I183">
        <v>10</v>
      </c>
      <c r="J183">
        <v>1</v>
      </c>
      <c r="K183">
        <v>3.8</v>
      </c>
      <c r="L183">
        <v>45574</v>
      </c>
      <c r="M183" t="s">
        <v>180</v>
      </c>
      <c r="N183">
        <v>3.6431722689075623</v>
      </c>
      <c r="O183">
        <v>0.65979112271540474</v>
      </c>
      <c r="P183">
        <v>0.65979112271540474</v>
      </c>
      <c r="Q183">
        <v>0.63256124251267087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0.34020887728459526</v>
      </c>
      <c r="AC183">
        <v>0</v>
      </c>
      <c r="AD183">
        <v>2.7229880202733869E-2</v>
      </c>
      <c r="AE183">
        <v>0</v>
      </c>
      <c r="AF183">
        <v>0.63256124251267087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1.5156311832212108</v>
      </c>
      <c r="AM183">
        <v>1.5156311832212108</v>
      </c>
      <c r="AN183">
        <v>0.95872954444935854</v>
      </c>
      <c r="BE183">
        <v>0</v>
      </c>
      <c r="BF183">
        <v>0</v>
      </c>
      <c r="BG183">
        <v>0</v>
      </c>
      <c r="BI183">
        <v>1.04304702592048</v>
      </c>
      <c r="BJ183">
        <v>1.04304702592048</v>
      </c>
      <c r="BK183">
        <v>1.580874598051222</v>
      </c>
      <c r="BL183">
        <v>0.53782757213074195</v>
      </c>
      <c r="BM183">
        <v>0</v>
      </c>
      <c r="BN183">
        <v>0</v>
      </c>
      <c r="BO183">
        <v>0</v>
      </c>
      <c r="BP183">
        <v>0</v>
      </c>
      <c r="BQ183">
        <v>0.45695297407951996</v>
      </c>
      <c r="BR183">
        <v>4.3047025920480042E-2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</row>
    <row r="184" spans="1:83" x14ac:dyDescent="0.25">
      <c r="A184" t="s">
        <v>160</v>
      </c>
      <c r="B184" t="s">
        <v>170</v>
      </c>
      <c r="C184" t="s">
        <v>52</v>
      </c>
      <c r="D184" s="25">
        <v>45574</v>
      </c>
      <c r="E184" t="s">
        <v>215</v>
      </c>
      <c r="F184" t="s">
        <v>69</v>
      </c>
      <c r="G184">
        <v>1</v>
      </c>
      <c r="H184">
        <v>0</v>
      </c>
      <c r="I184">
        <v>10</v>
      </c>
      <c r="J184">
        <v>1</v>
      </c>
      <c r="K184">
        <v>0</v>
      </c>
      <c r="L184">
        <v>45574</v>
      </c>
      <c r="M184" t="s">
        <v>181</v>
      </c>
      <c r="N184">
        <v>1.1913273001508298</v>
      </c>
      <c r="O184">
        <v>0</v>
      </c>
      <c r="P184">
        <v>0</v>
      </c>
      <c r="Q184">
        <v>1.1913273001508298</v>
      </c>
      <c r="R184">
        <v>0.19132730015082977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0.83939988605431393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0.16060011394568607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0.83939988605431393</v>
      </c>
      <c r="CE184">
        <v>0</v>
      </c>
    </row>
    <row r="185" spans="1:83" hidden="1" x14ac:dyDescent="0.25">
      <c r="A185" t="s">
        <v>160</v>
      </c>
      <c r="B185" t="s">
        <v>217</v>
      </c>
      <c r="C185" t="s">
        <v>52</v>
      </c>
      <c r="D185" s="25">
        <v>45574</v>
      </c>
      <c r="E185" t="s">
        <v>215</v>
      </c>
      <c r="F185" t="s">
        <v>69</v>
      </c>
      <c r="G185">
        <v>0.84615384615384603</v>
      </c>
      <c r="H185">
        <v>1.9</v>
      </c>
      <c r="I185">
        <v>10</v>
      </c>
      <c r="K185">
        <v>1.9</v>
      </c>
      <c r="L185">
        <v>45574</v>
      </c>
      <c r="M185" t="s">
        <v>181</v>
      </c>
      <c r="N185">
        <v>1.9964349376114079</v>
      </c>
      <c r="O185">
        <v>2.2454545454545456</v>
      </c>
      <c r="P185">
        <v>2.2454545454545456</v>
      </c>
      <c r="Q185">
        <v>2.3594231080862098</v>
      </c>
      <c r="R185">
        <v>0.11396856263166422</v>
      </c>
      <c r="S185">
        <v>0</v>
      </c>
      <c r="T185">
        <v>0</v>
      </c>
      <c r="U185">
        <v>0</v>
      </c>
      <c r="V185">
        <v>0.99545454545454559</v>
      </c>
      <c r="W185">
        <v>0</v>
      </c>
      <c r="X185">
        <v>0.25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0.44534412955465585</v>
      </c>
      <c r="AM185">
        <v>0.44534412955465585</v>
      </c>
      <c r="AN185">
        <v>1.0507552303217937</v>
      </c>
      <c r="AO185">
        <v>5.0755230321793743E-2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0.44534412955465585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0.95169642857142867</v>
      </c>
      <c r="BJ185">
        <v>0.95169642857142867</v>
      </c>
      <c r="BK185">
        <v>0.42383241758241758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4.8303571428571335E-2</v>
      </c>
      <c r="BW185">
        <v>0</v>
      </c>
      <c r="BX185">
        <v>0.52786401098901115</v>
      </c>
      <c r="BY185">
        <v>0</v>
      </c>
      <c r="BZ185">
        <v>0.42383241758241758</v>
      </c>
      <c r="CA185">
        <v>0</v>
      </c>
      <c r="CB185">
        <v>0</v>
      </c>
      <c r="CC185">
        <v>0</v>
      </c>
      <c r="CD185">
        <v>0</v>
      </c>
      <c r="CE185">
        <v>0</v>
      </c>
    </row>
    <row r="186" spans="1:83" hidden="1" x14ac:dyDescent="0.25">
      <c r="A186" t="s">
        <v>160</v>
      </c>
      <c r="B186" t="s">
        <v>217</v>
      </c>
      <c r="C186" t="s">
        <v>52</v>
      </c>
      <c r="D186" s="25">
        <v>45574</v>
      </c>
      <c r="E186" t="s">
        <v>215</v>
      </c>
      <c r="F186" t="s">
        <v>70</v>
      </c>
      <c r="G186">
        <v>2.5351191458269504</v>
      </c>
      <c r="H186">
        <v>2.8499999999999996</v>
      </c>
      <c r="I186">
        <v>10</v>
      </c>
      <c r="K186">
        <v>2.8499999999999996</v>
      </c>
      <c r="L186">
        <v>45574</v>
      </c>
      <c r="M186" t="s">
        <v>179</v>
      </c>
      <c r="N186">
        <v>3.9351604278074865</v>
      </c>
      <c r="O186">
        <v>1.1242075169095596</v>
      </c>
      <c r="P186">
        <v>1.1242075169095596</v>
      </c>
      <c r="Q186">
        <v>1.5522585730477949</v>
      </c>
      <c r="R186">
        <v>0.42805105613823535</v>
      </c>
      <c r="S186">
        <v>0</v>
      </c>
      <c r="T186">
        <v>0</v>
      </c>
      <c r="U186">
        <v>0</v>
      </c>
      <c r="V186">
        <v>0</v>
      </c>
      <c r="W186">
        <v>0.12579248309044044</v>
      </c>
      <c r="X186">
        <v>0.12420751690955956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0.88951548976384232</v>
      </c>
      <c r="AM186">
        <v>0.88951548976384232</v>
      </c>
      <c r="AN186">
        <v>1.3807580448447323</v>
      </c>
      <c r="AO186">
        <v>0.3807580448447323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0.88951548976384232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0.72423985051809059</v>
      </c>
      <c r="BJ186">
        <v>0.72423985051809059</v>
      </c>
      <c r="BK186">
        <v>0.64422256534009137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0.27576014948190941</v>
      </c>
      <c r="BW186">
        <v>0</v>
      </c>
      <c r="BX186">
        <v>8.001728517799922E-2</v>
      </c>
      <c r="BY186">
        <v>0</v>
      </c>
      <c r="BZ186">
        <v>0.64422256534009137</v>
      </c>
      <c r="CA186">
        <v>0</v>
      </c>
      <c r="CB186">
        <v>0</v>
      </c>
      <c r="CC186">
        <v>0</v>
      </c>
      <c r="CD186">
        <v>0</v>
      </c>
      <c r="CE186">
        <v>0</v>
      </c>
    </row>
    <row r="187" spans="1:83" hidden="1" x14ac:dyDescent="0.25">
      <c r="A187" t="s">
        <v>160</v>
      </c>
      <c r="B187" t="s">
        <v>170</v>
      </c>
      <c r="C187" t="s">
        <v>52</v>
      </c>
      <c r="D187" s="25">
        <v>45574</v>
      </c>
      <c r="E187" t="s">
        <v>215</v>
      </c>
      <c r="F187" t="s">
        <v>70</v>
      </c>
      <c r="G187">
        <v>2.8796992481203008</v>
      </c>
      <c r="H187">
        <v>4.75</v>
      </c>
      <c r="I187">
        <v>10</v>
      </c>
      <c r="J187">
        <v>1</v>
      </c>
      <c r="K187">
        <v>4.75</v>
      </c>
      <c r="L187">
        <v>45574</v>
      </c>
      <c r="M187" t="s">
        <v>179</v>
      </c>
      <c r="N187">
        <v>2.4665314401622722</v>
      </c>
      <c r="O187">
        <v>1.6494778067885116</v>
      </c>
      <c r="P187">
        <v>1.6494778067885116</v>
      </c>
      <c r="Q187">
        <v>0.85652397269342617</v>
      </c>
      <c r="R187">
        <v>0</v>
      </c>
      <c r="S187">
        <v>0</v>
      </c>
      <c r="T187">
        <v>0.39947780678851164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0.25</v>
      </c>
      <c r="AA187">
        <v>0</v>
      </c>
      <c r="AB187">
        <v>0</v>
      </c>
      <c r="AC187">
        <v>0</v>
      </c>
      <c r="AD187">
        <v>0.14347602730657383</v>
      </c>
      <c r="AE187">
        <v>0</v>
      </c>
      <c r="AF187">
        <v>0.85652397269342617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0.60625247328848442</v>
      </c>
      <c r="AM187">
        <v>0.60625247328848442</v>
      </c>
      <c r="AN187">
        <v>0.51926977687626785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0.39374752671151558</v>
      </c>
      <c r="AZ187">
        <v>0</v>
      </c>
      <c r="BA187">
        <v>8.6982696412216565E-2</v>
      </c>
      <c r="BB187">
        <v>0</v>
      </c>
      <c r="BC187">
        <v>0.51926977687626785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1.9257812499999998</v>
      </c>
      <c r="BJ187">
        <v>1.9257812499999998</v>
      </c>
      <c r="BK187">
        <v>1.1675096458250889</v>
      </c>
      <c r="CB187">
        <v>0</v>
      </c>
      <c r="CC187">
        <v>0</v>
      </c>
      <c r="CD187">
        <v>0</v>
      </c>
    </row>
    <row r="188" spans="1:83" hidden="1" x14ac:dyDescent="0.25">
      <c r="A188" t="s">
        <v>160</v>
      </c>
      <c r="B188" t="s">
        <v>170</v>
      </c>
      <c r="C188" t="s">
        <v>52</v>
      </c>
      <c r="D188" s="25">
        <v>45575</v>
      </c>
      <c r="E188" t="s">
        <v>215</v>
      </c>
      <c r="F188" t="s">
        <v>68</v>
      </c>
      <c r="G188">
        <v>5.7593984962406006</v>
      </c>
      <c r="H188">
        <v>1.9</v>
      </c>
      <c r="I188">
        <v>10</v>
      </c>
      <c r="J188">
        <v>1</v>
      </c>
      <c r="K188">
        <v>1.9</v>
      </c>
      <c r="L188">
        <v>45575</v>
      </c>
      <c r="M188" t="s">
        <v>184</v>
      </c>
      <c r="N188">
        <v>2.857457983193278</v>
      </c>
      <c r="O188">
        <v>0.32989556135770237</v>
      </c>
      <c r="P188">
        <v>0.32989556135770237</v>
      </c>
      <c r="Q188">
        <v>0.49613826601136557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0.1662427046536632</v>
      </c>
      <c r="AB188">
        <v>0.50386173398863443</v>
      </c>
      <c r="AC188">
        <v>0</v>
      </c>
      <c r="AD188">
        <v>0</v>
      </c>
      <c r="AE188">
        <v>0</v>
      </c>
      <c r="AF188">
        <v>0.32989556135770237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3.0312623664424216</v>
      </c>
      <c r="AM188">
        <v>3.0312623664424216</v>
      </c>
      <c r="AN188">
        <v>1.5039252543122517</v>
      </c>
      <c r="BE188">
        <v>0</v>
      </c>
      <c r="BF188">
        <v>0</v>
      </c>
      <c r="BG188">
        <v>0</v>
      </c>
      <c r="BI188">
        <v>0.66492666250045929</v>
      </c>
      <c r="BJ188">
        <v>0.66492666250045929</v>
      </c>
      <c r="BK188">
        <v>2.0155671684818035</v>
      </c>
      <c r="BL188">
        <v>1.0155671684818035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0.67010443864229763</v>
      </c>
      <c r="BV188">
        <v>0</v>
      </c>
      <c r="BW188">
        <v>0</v>
      </c>
      <c r="BX188">
        <v>0</v>
      </c>
      <c r="BY188">
        <v>0</v>
      </c>
      <c r="BZ188">
        <v>0.66492666250045929</v>
      </c>
      <c r="CA188">
        <v>0</v>
      </c>
      <c r="CB188">
        <v>0</v>
      </c>
      <c r="CC188">
        <v>0</v>
      </c>
      <c r="CD188">
        <v>0</v>
      </c>
      <c r="CE188">
        <v>0</v>
      </c>
    </row>
    <row r="189" spans="1:83" hidden="1" x14ac:dyDescent="0.25">
      <c r="A189" t="s">
        <v>160</v>
      </c>
      <c r="B189" t="s">
        <v>217</v>
      </c>
      <c r="C189" t="s">
        <v>52</v>
      </c>
      <c r="D189" s="25">
        <v>45575</v>
      </c>
      <c r="E189" t="s">
        <v>215</v>
      </c>
      <c r="F189" t="s">
        <v>68</v>
      </c>
      <c r="G189">
        <v>6.8471096572600327</v>
      </c>
      <c r="H189">
        <v>3.8</v>
      </c>
      <c r="I189">
        <v>10</v>
      </c>
      <c r="K189">
        <v>3.8</v>
      </c>
      <c r="L189">
        <v>45575</v>
      </c>
      <c r="M189" t="s">
        <v>184</v>
      </c>
      <c r="N189">
        <v>2.8752450980392155</v>
      </c>
      <c r="O189">
        <v>0.55497869761306307</v>
      </c>
      <c r="P189">
        <v>0.55497869761306307</v>
      </c>
      <c r="Q189">
        <v>0.41992099469161787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0.44502130238693693</v>
      </c>
      <c r="AC189">
        <v>0</v>
      </c>
      <c r="AD189">
        <v>0.1350577029214452</v>
      </c>
      <c r="AE189">
        <v>0</v>
      </c>
      <c r="AF189">
        <v>0.41992099469161787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1.8018709624368507</v>
      </c>
      <c r="AM189">
        <v>1.8018709624368507</v>
      </c>
      <c r="AN189">
        <v>0.75664344685242513</v>
      </c>
      <c r="BE189">
        <v>0</v>
      </c>
      <c r="BF189">
        <v>0</v>
      </c>
      <c r="BG189">
        <v>0</v>
      </c>
      <c r="BI189">
        <v>1.3216264598073482</v>
      </c>
      <c r="BJ189">
        <v>1.3216264598073482</v>
      </c>
      <c r="BK189">
        <v>2.3814003411150741</v>
      </c>
      <c r="BL189">
        <v>1.059773881307726</v>
      </c>
      <c r="BM189">
        <v>0</v>
      </c>
      <c r="BN189">
        <v>0</v>
      </c>
      <c r="BO189">
        <v>0</v>
      </c>
      <c r="BP189">
        <v>0</v>
      </c>
      <c r="BQ189">
        <v>0.17837354019265184</v>
      </c>
      <c r="BR189">
        <v>0.32162645980734816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</row>
    <row r="190" spans="1:83" x14ac:dyDescent="0.25">
      <c r="A190" t="s">
        <v>160</v>
      </c>
      <c r="B190" t="s">
        <v>170</v>
      </c>
      <c r="C190" t="s">
        <v>52</v>
      </c>
      <c r="D190" s="25">
        <v>45575</v>
      </c>
      <c r="E190" t="s">
        <v>215</v>
      </c>
      <c r="F190" t="s">
        <v>69</v>
      </c>
      <c r="G190">
        <v>1</v>
      </c>
      <c r="H190">
        <v>0</v>
      </c>
      <c r="I190">
        <v>10</v>
      </c>
      <c r="J190">
        <v>1</v>
      </c>
      <c r="K190">
        <v>0</v>
      </c>
      <c r="L190">
        <v>45575</v>
      </c>
      <c r="M190" t="s">
        <v>183</v>
      </c>
      <c r="N190">
        <v>1.2607763753274592</v>
      </c>
      <c r="O190">
        <v>0</v>
      </c>
      <c r="P190">
        <v>0</v>
      </c>
      <c r="Q190">
        <v>1.2607763753274592</v>
      </c>
      <c r="R190">
        <v>0.26077637532745923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0.79316207026822794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0.20683792973177206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0.79316207026822794</v>
      </c>
      <c r="CE190">
        <v>0</v>
      </c>
    </row>
    <row r="191" spans="1:83" hidden="1" x14ac:dyDescent="0.25">
      <c r="A191" t="s">
        <v>160</v>
      </c>
      <c r="B191" t="s">
        <v>217</v>
      </c>
      <c r="C191" t="s">
        <v>52</v>
      </c>
      <c r="D191" s="25">
        <v>45575</v>
      </c>
      <c r="E191" t="s">
        <v>215</v>
      </c>
      <c r="F191" t="s">
        <v>69</v>
      </c>
      <c r="G191">
        <v>0.84615384615384603</v>
      </c>
      <c r="H191">
        <v>1.9</v>
      </c>
      <c r="I191">
        <v>10</v>
      </c>
      <c r="K191">
        <v>1.9</v>
      </c>
      <c r="L191">
        <v>45575</v>
      </c>
      <c r="M191" t="s">
        <v>183</v>
      </c>
      <c r="N191">
        <v>1.9393939393939392</v>
      </c>
      <c r="O191">
        <v>2.2454545454545456</v>
      </c>
      <c r="P191">
        <v>2.2454545454545456</v>
      </c>
      <c r="Q191">
        <v>2.2920110192837466</v>
      </c>
      <c r="R191">
        <v>4.6556473829201028E-2</v>
      </c>
      <c r="S191">
        <v>0</v>
      </c>
      <c r="T191">
        <v>0</v>
      </c>
      <c r="U191">
        <v>0</v>
      </c>
      <c r="V191">
        <v>0.99545454545454559</v>
      </c>
      <c r="W191">
        <v>0</v>
      </c>
      <c r="X191">
        <v>0.25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0.44534412955465585</v>
      </c>
      <c r="AM191">
        <v>0.44534412955465585</v>
      </c>
      <c r="AN191">
        <v>1.0207336523125996</v>
      </c>
      <c r="AO191">
        <v>2.0733652312599604E-2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0.44534412955465585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0.97968750000000004</v>
      </c>
      <c r="BJ191">
        <v>0.97968750000000004</v>
      </c>
      <c r="BK191">
        <v>0.43629807692307687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2.0312499999999956E-2</v>
      </c>
      <c r="BW191">
        <v>0</v>
      </c>
      <c r="BX191">
        <v>0.54338942307692317</v>
      </c>
      <c r="BY191">
        <v>0</v>
      </c>
      <c r="BZ191">
        <v>0.43629807692307687</v>
      </c>
      <c r="CA191">
        <v>0</v>
      </c>
      <c r="CB191">
        <v>0</v>
      </c>
      <c r="CC191">
        <v>0</v>
      </c>
      <c r="CD191">
        <v>0</v>
      </c>
      <c r="CE191">
        <v>0</v>
      </c>
    </row>
    <row r="192" spans="1:83" hidden="1" x14ac:dyDescent="0.25">
      <c r="A192" t="s">
        <v>160</v>
      </c>
      <c r="B192" t="s">
        <v>217</v>
      </c>
      <c r="C192" t="s">
        <v>52</v>
      </c>
      <c r="D192" s="25">
        <v>45575</v>
      </c>
      <c r="E192" t="s">
        <v>215</v>
      </c>
      <c r="F192" t="s">
        <v>70</v>
      </c>
      <c r="G192">
        <v>2.5351191458269504</v>
      </c>
      <c r="H192">
        <v>4.75</v>
      </c>
      <c r="I192">
        <v>10</v>
      </c>
      <c r="K192">
        <v>4.75</v>
      </c>
      <c r="L192">
        <v>45575</v>
      </c>
      <c r="M192" t="s">
        <v>182</v>
      </c>
      <c r="N192">
        <v>2.780080213903743</v>
      </c>
      <c r="O192">
        <v>1.8736791948492661</v>
      </c>
      <c r="P192">
        <v>1.8736791948492661</v>
      </c>
      <c r="Q192">
        <v>1.0966270435375876</v>
      </c>
      <c r="R192">
        <v>0</v>
      </c>
      <c r="S192">
        <v>0</v>
      </c>
      <c r="T192">
        <v>0.62367919484926615</v>
      </c>
      <c r="U192">
        <v>0</v>
      </c>
      <c r="V192">
        <v>0</v>
      </c>
      <c r="W192">
        <v>0</v>
      </c>
      <c r="X192">
        <v>9.6627043537587554E-2</v>
      </c>
      <c r="Y192">
        <v>0</v>
      </c>
      <c r="Z192">
        <v>0.15337295646241245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0.53370929385830534</v>
      </c>
      <c r="AM192">
        <v>0.53370929385830534</v>
      </c>
      <c r="AN192">
        <v>0.58528004503236697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0.41471995496763303</v>
      </c>
      <c r="AZ192">
        <v>0</v>
      </c>
      <c r="BA192">
        <v>0</v>
      </c>
      <c r="BB192">
        <v>0</v>
      </c>
      <c r="BC192">
        <v>0.53370929385830534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1.7085837941812938</v>
      </c>
      <c r="BJ192">
        <v>1.7085837941812938</v>
      </c>
      <c r="BK192">
        <v>0.91188705029024242</v>
      </c>
      <c r="CB192">
        <v>0</v>
      </c>
      <c r="CC192">
        <v>0</v>
      </c>
      <c r="CD192">
        <v>0</v>
      </c>
    </row>
    <row r="193" spans="1:83" hidden="1" x14ac:dyDescent="0.25">
      <c r="A193" t="s">
        <v>160</v>
      </c>
      <c r="B193" t="s">
        <v>170</v>
      </c>
      <c r="C193" t="s">
        <v>52</v>
      </c>
      <c r="D193" s="25">
        <v>45575</v>
      </c>
      <c r="E193" t="s">
        <v>215</v>
      </c>
      <c r="F193" t="s">
        <v>70</v>
      </c>
      <c r="G193">
        <v>2.8796992481203003</v>
      </c>
      <c r="H193">
        <v>4.75</v>
      </c>
      <c r="I193">
        <v>10</v>
      </c>
      <c r="J193">
        <v>1</v>
      </c>
      <c r="K193">
        <v>4.75</v>
      </c>
      <c r="L193">
        <v>45575</v>
      </c>
      <c r="M193" t="s">
        <v>182</v>
      </c>
      <c r="N193">
        <v>3.4077079107505077</v>
      </c>
      <c r="O193">
        <v>1.6494778067885121</v>
      </c>
      <c r="P193">
        <v>1.6494778067885121</v>
      </c>
      <c r="Q193">
        <v>1.183355488589602</v>
      </c>
      <c r="R193">
        <v>0</v>
      </c>
      <c r="S193">
        <v>0</v>
      </c>
      <c r="T193">
        <v>0.39947780678851208</v>
      </c>
      <c r="U193">
        <v>0</v>
      </c>
      <c r="V193">
        <v>0</v>
      </c>
      <c r="W193">
        <v>0</v>
      </c>
      <c r="X193">
        <v>0.18335548858960204</v>
      </c>
      <c r="Y193">
        <v>0</v>
      </c>
      <c r="Z193">
        <v>6.6644511410397955E-2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0.60625247328848431</v>
      </c>
      <c r="AM193">
        <v>0.60625247328848431</v>
      </c>
      <c r="AN193">
        <v>0.71741219173694903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0.28258780826305097</v>
      </c>
      <c r="AZ193">
        <v>0</v>
      </c>
      <c r="BA193">
        <v>0</v>
      </c>
      <c r="BB193">
        <v>0</v>
      </c>
      <c r="BC193">
        <v>0.60625247328848431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1.3938988095238092</v>
      </c>
      <c r="BJ193">
        <v>1.3938988095238092</v>
      </c>
      <c r="BK193">
        <v>0.84505460078768324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0.39389880952380918</v>
      </c>
      <c r="BU193">
        <v>0</v>
      </c>
      <c r="BV193">
        <v>0</v>
      </c>
      <c r="BW193">
        <v>0</v>
      </c>
      <c r="BX193">
        <v>0.15494539921231676</v>
      </c>
      <c r="BY193">
        <v>0</v>
      </c>
      <c r="BZ193">
        <v>0.84505460078768324</v>
      </c>
      <c r="CA193">
        <v>0</v>
      </c>
      <c r="CB193">
        <v>0</v>
      </c>
      <c r="CC193">
        <v>0</v>
      </c>
      <c r="CD193">
        <v>0</v>
      </c>
      <c r="CE193">
        <v>0</v>
      </c>
    </row>
    <row r="194" spans="1:83" hidden="1" x14ac:dyDescent="0.25">
      <c r="A194" t="s">
        <v>160</v>
      </c>
      <c r="B194" t="s">
        <v>170</v>
      </c>
      <c r="C194" t="s">
        <v>52</v>
      </c>
      <c r="D194" s="25">
        <v>45576</v>
      </c>
      <c r="E194" t="s">
        <v>215</v>
      </c>
      <c r="F194" t="s">
        <v>68</v>
      </c>
      <c r="G194">
        <v>5.7593984962406006</v>
      </c>
      <c r="H194">
        <v>2.8499999999999996</v>
      </c>
      <c r="I194">
        <v>10</v>
      </c>
      <c r="J194">
        <v>1</v>
      </c>
      <c r="K194">
        <v>2.8499999999999996</v>
      </c>
      <c r="L194">
        <v>45576</v>
      </c>
      <c r="M194" t="s">
        <v>186</v>
      </c>
      <c r="N194">
        <v>3.714506855373727</v>
      </c>
      <c r="O194">
        <v>0.49484334203655356</v>
      </c>
      <c r="P194">
        <v>0.49484334203655356</v>
      </c>
      <c r="Q194">
        <v>0.64494701274765764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0.15010367071110409</v>
      </c>
      <c r="AB194">
        <v>0.35505298725234236</v>
      </c>
      <c r="AC194">
        <v>0</v>
      </c>
      <c r="AD194">
        <v>0</v>
      </c>
      <c r="AE194">
        <v>0</v>
      </c>
      <c r="AF194">
        <v>0.49484334203655356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2.0208415776282811</v>
      </c>
      <c r="AM194">
        <v>2.0208415776282811</v>
      </c>
      <c r="AN194">
        <v>1.3033357387276236</v>
      </c>
      <c r="BE194">
        <v>0</v>
      </c>
      <c r="BF194">
        <v>0</v>
      </c>
      <c r="BG194">
        <v>0</v>
      </c>
      <c r="BI194">
        <v>0.76726201107340619</v>
      </c>
      <c r="BJ194">
        <v>0.76726201107340619</v>
      </c>
      <c r="BK194">
        <v>1.5505149729118299</v>
      </c>
      <c r="BL194">
        <v>0.55051497291182994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0.50515665796344644</v>
      </c>
      <c r="BV194">
        <v>0</v>
      </c>
      <c r="BW194">
        <v>0</v>
      </c>
      <c r="BX194">
        <v>0</v>
      </c>
      <c r="BY194">
        <v>0</v>
      </c>
      <c r="BZ194">
        <v>0.76726201107340619</v>
      </c>
      <c r="CA194">
        <v>0</v>
      </c>
      <c r="CB194">
        <v>0</v>
      </c>
      <c r="CC194">
        <v>0</v>
      </c>
      <c r="CD194">
        <v>0</v>
      </c>
      <c r="CE194">
        <v>0</v>
      </c>
    </row>
    <row r="195" spans="1:83" hidden="1" x14ac:dyDescent="0.25">
      <c r="A195" t="s">
        <v>160</v>
      </c>
      <c r="B195" t="s">
        <v>217</v>
      </c>
      <c r="C195" t="s">
        <v>52</v>
      </c>
      <c r="D195" s="25">
        <v>45576</v>
      </c>
      <c r="E195" t="s">
        <v>215</v>
      </c>
      <c r="F195" t="s">
        <v>68</v>
      </c>
      <c r="G195">
        <v>6.8471096572600336</v>
      </c>
      <c r="H195">
        <v>2.8499999999999996</v>
      </c>
      <c r="I195">
        <v>10</v>
      </c>
      <c r="K195">
        <v>2.8499999999999996</v>
      </c>
      <c r="L195">
        <v>45576</v>
      </c>
      <c r="M195" t="s">
        <v>186</v>
      </c>
      <c r="N195">
        <v>2.8420461733080331</v>
      </c>
      <c r="O195">
        <v>0.41623402320979724</v>
      </c>
      <c r="P195">
        <v>0.41623402320979724</v>
      </c>
      <c r="Q195">
        <v>0.41507239047860051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0.58376597679020281</v>
      </c>
      <c r="AC195">
        <v>0</v>
      </c>
      <c r="AD195">
        <v>1.1616327311967378E-3</v>
      </c>
      <c r="AE195">
        <v>0</v>
      </c>
      <c r="AF195">
        <v>0.41507239047860051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2.4024946165824681</v>
      </c>
      <c r="AM195">
        <v>2.4024946165824681</v>
      </c>
      <c r="AN195">
        <v>0.99720918361685384</v>
      </c>
      <c r="BE195">
        <v>0</v>
      </c>
      <c r="BF195">
        <v>0</v>
      </c>
      <c r="BG195">
        <v>0</v>
      </c>
      <c r="BI195">
        <v>1.0027986268367726</v>
      </c>
      <c r="BJ195">
        <v>1.0027986268367726</v>
      </c>
      <c r="BK195">
        <v>2.4092183024916376</v>
      </c>
      <c r="BL195">
        <v>1.406419675654865</v>
      </c>
      <c r="BM195">
        <v>0</v>
      </c>
      <c r="BN195">
        <v>0</v>
      </c>
      <c r="BO195">
        <v>0</v>
      </c>
      <c r="BP195">
        <v>0</v>
      </c>
      <c r="BQ195">
        <v>0.49720137316322743</v>
      </c>
      <c r="BR195">
        <v>2.7986268367725664E-3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</row>
    <row r="196" spans="1:83" x14ac:dyDescent="0.25">
      <c r="A196" t="s">
        <v>160</v>
      </c>
      <c r="B196" t="s">
        <v>170</v>
      </c>
      <c r="C196" t="s">
        <v>52</v>
      </c>
      <c r="D196" s="25">
        <v>45576</v>
      </c>
      <c r="E196" t="s">
        <v>215</v>
      </c>
      <c r="F196" t="s">
        <v>69</v>
      </c>
      <c r="G196">
        <v>1</v>
      </c>
      <c r="H196">
        <v>0</v>
      </c>
      <c r="I196">
        <v>10</v>
      </c>
      <c r="J196">
        <v>1</v>
      </c>
      <c r="K196">
        <v>0</v>
      </c>
      <c r="L196">
        <v>45576</v>
      </c>
      <c r="M196" t="s">
        <v>185</v>
      </c>
      <c r="N196">
        <v>1.1524384112619406</v>
      </c>
      <c r="O196">
        <v>0</v>
      </c>
      <c r="P196">
        <v>0</v>
      </c>
      <c r="Q196">
        <v>1.1524384112619406</v>
      </c>
      <c r="R196">
        <v>0.15243841126194058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0.86772532937789026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0.13227467062210974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0.86772532937789026</v>
      </c>
      <c r="CE196">
        <v>0</v>
      </c>
    </row>
    <row r="197" spans="1:83" hidden="1" x14ac:dyDescent="0.25">
      <c r="A197" t="s">
        <v>160</v>
      </c>
      <c r="B197" t="s">
        <v>217</v>
      </c>
      <c r="C197" t="s">
        <v>52</v>
      </c>
      <c r="D197" s="25">
        <v>45576</v>
      </c>
      <c r="E197" t="s">
        <v>215</v>
      </c>
      <c r="F197" t="s">
        <v>69</v>
      </c>
      <c r="G197">
        <v>0.84615384615384603</v>
      </c>
      <c r="H197">
        <v>1.9</v>
      </c>
      <c r="I197">
        <v>10</v>
      </c>
      <c r="K197">
        <v>1.9</v>
      </c>
      <c r="L197">
        <v>45576</v>
      </c>
      <c r="M197" t="s">
        <v>185</v>
      </c>
      <c r="N197">
        <v>1.9679144385026737</v>
      </c>
      <c r="O197">
        <v>2.2454545454545456</v>
      </c>
      <c r="P197">
        <v>2.2454545454545456</v>
      </c>
      <c r="Q197">
        <v>2.3257170636849782</v>
      </c>
      <c r="R197">
        <v>8.0262518230432622E-2</v>
      </c>
      <c r="S197">
        <v>0</v>
      </c>
      <c r="T197">
        <v>0</v>
      </c>
      <c r="U197">
        <v>0</v>
      </c>
      <c r="V197">
        <v>0.99545454545454559</v>
      </c>
      <c r="W197">
        <v>0</v>
      </c>
      <c r="X197">
        <v>0.25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0.44534412955465585</v>
      </c>
      <c r="AM197">
        <v>0.44534412955465585</v>
      </c>
      <c r="AN197">
        <v>1.0357444413171968</v>
      </c>
      <c r="AO197">
        <v>3.5744441317196785E-2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0.44534412955465585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0.96548913043478257</v>
      </c>
      <c r="BJ197">
        <v>0.96548913043478257</v>
      </c>
      <c r="BK197">
        <v>0.42997491638795982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3.4510869565217428E-2</v>
      </c>
      <c r="BW197">
        <v>0</v>
      </c>
      <c r="BX197">
        <v>0.53551421404682276</v>
      </c>
      <c r="BY197">
        <v>0</v>
      </c>
      <c r="BZ197">
        <v>0.42997491638795982</v>
      </c>
      <c r="CA197">
        <v>0</v>
      </c>
      <c r="CB197">
        <v>0</v>
      </c>
      <c r="CC197">
        <v>0</v>
      </c>
      <c r="CD197">
        <v>0</v>
      </c>
      <c r="CE197">
        <v>0</v>
      </c>
    </row>
    <row r="198" spans="1:83" hidden="1" x14ac:dyDescent="0.25">
      <c r="A198" t="s">
        <v>160</v>
      </c>
      <c r="B198" t="s">
        <v>170</v>
      </c>
      <c r="C198" t="s">
        <v>52</v>
      </c>
      <c r="D198" s="25">
        <v>45576</v>
      </c>
      <c r="E198" t="s">
        <v>215</v>
      </c>
      <c r="F198" t="s">
        <v>70</v>
      </c>
      <c r="G198">
        <v>2.8796992481203008</v>
      </c>
      <c r="H198">
        <v>2.8499999999999996</v>
      </c>
      <c r="I198">
        <v>10</v>
      </c>
      <c r="J198">
        <v>1</v>
      </c>
      <c r="K198">
        <v>2.8499999999999996</v>
      </c>
      <c r="L198">
        <v>45576</v>
      </c>
      <c r="M198" t="s">
        <v>187</v>
      </c>
      <c r="N198">
        <v>2.6236195627676362</v>
      </c>
      <c r="O198">
        <v>0.98968668407310689</v>
      </c>
      <c r="P198">
        <v>0.98968668407310689</v>
      </c>
      <c r="Q198">
        <v>0.91107415626134625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1.0313315926893107E-2</v>
      </c>
      <c r="AC198">
        <v>0</v>
      </c>
      <c r="AD198">
        <v>7.8612527811760646E-2</v>
      </c>
      <c r="AE198">
        <v>0</v>
      </c>
      <c r="AF198">
        <v>0.91107415626134625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1.0104207888141408</v>
      </c>
      <c r="AM198">
        <v>1.0104207888141408</v>
      </c>
      <c r="AN198">
        <v>0.92056826763776722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1.0420788814140769E-2</v>
      </c>
      <c r="AX198">
        <v>0</v>
      </c>
      <c r="AY198">
        <v>0</v>
      </c>
      <c r="AZ198">
        <v>0</v>
      </c>
      <c r="BA198">
        <v>7.9431732362232776E-2</v>
      </c>
      <c r="BB198">
        <v>0</v>
      </c>
      <c r="BC198">
        <v>0.92056826763776722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1.0862855424791682</v>
      </c>
      <c r="BJ198">
        <v>1.0862855424791682</v>
      </c>
      <c r="BK198">
        <v>1.0976054947091978</v>
      </c>
      <c r="BL198">
        <v>1.1319952230029573E-2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8.6285542479168198E-2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</row>
    <row r="199" spans="1:83" hidden="1" x14ac:dyDescent="0.25">
      <c r="A199" t="s">
        <v>160</v>
      </c>
      <c r="B199" t="s">
        <v>217</v>
      </c>
      <c r="C199" t="s">
        <v>52</v>
      </c>
      <c r="D199" s="25">
        <v>45576</v>
      </c>
      <c r="E199" t="s">
        <v>215</v>
      </c>
      <c r="F199" t="s">
        <v>70</v>
      </c>
      <c r="G199">
        <v>2.5351191458269504</v>
      </c>
      <c r="H199">
        <v>3.8</v>
      </c>
      <c r="I199">
        <v>10</v>
      </c>
      <c r="K199">
        <v>3.8</v>
      </c>
      <c r="L199">
        <v>45576</v>
      </c>
      <c r="M199" t="s">
        <v>187</v>
      </c>
      <c r="N199">
        <v>2.993861767580932</v>
      </c>
      <c r="O199">
        <v>1.498943355879413</v>
      </c>
      <c r="P199">
        <v>1.498943355879413</v>
      </c>
      <c r="Q199">
        <v>1.1809550539307456</v>
      </c>
      <c r="R199">
        <v>0</v>
      </c>
      <c r="S199">
        <v>0</v>
      </c>
      <c r="T199">
        <v>0.24894335587941296</v>
      </c>
      <c r="U199">
        <v>0</v>
      </c>
      <c r="V199">
        <v>0</v>
      </c>
      <c r="W199">
        <v>0</v>
      </c>
      <c r="X199">
        <v>0.18095505393074562</v>
      </c>
      <c r="Y199">
        <v>0</v>
      </c>
      <c r="Z199">
        <v>6.9044946069254376E-2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0.66713661732288176</v>
      </c>
      <c r="AM199">
        <v>0.66713661732288176</v>
      </c>
      <c r="AN199">
        <v>0.78785835988971897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0.21214164011028103</v>
      </c>
      <c r="AZ199">
        <v>0</v>
      </c>
      <c r="BA199">
        <v>0</v>
      </c>
      <c r="BB199">
        <v>0</v>
      </c>
      <c r="BC199">
        <v>0.66713661732288176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1.2692636784865439</v>
      </c>
      <c r="BJ199">
        <v>1.2692636784865439</v>
      </c>
      <c r="BK199">
        <v>0.84677227695631052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0.26926367848654387</v>
      </c>
      <c r="BU199">
        <v>0</v>
      </c>
      <c r="BV199">
        <v>0</v>
      </c>
      <c r="BW199">
        <v>0</v>
      </c>
      <c r="BX199">
        <v>0.15322772304368948</v>
      </c>
      <c r="BY199">
        <v>0</v>
      </c>
      <c r="BZ199">
        <v>0.84677227695631052</v>
      </c>
      <c r="CA199">
        <v>0</v>
      </c>
      <c r="CB199">
        <v>0</v>
      </c>
      <c r="CC199">
        <v>0</v>
      </c>
      <c r="CD199">
        <v>0</v>
      </c>
      <c r="CE199">
        <v>0</v>
      </c>
    </row>
    <row r="200" spans="1:83" hidden="1" x14ac:dyDescent="0.25">
      <c r="A200" t="s">
        <v>160</v>
      </c>
      <c r="B200" t="s">
        <v>170</v>
      </c>
      <c r="C200" t="s">
        <v>52</v>
      </c>
      <c r="D200" s="25">
        <v>45577</v>
      </c>
      <c r="E200" t="s">
        <v>215</v>
      </c>
      <c r="F200" t="s">
        <v>68</v>
      </c>
      <c r="G200">
        <v>5.7593984962406006</v>
      </c>
      <c r="H200">
        <v>3.8</v>
      </c>
      <c r="I200">
        <v>10</v>
      </c>
      <c r="J200">
        <v>1</v>
      </c>
      <c r="K200">
        <v>3.8</v>
      </c>
      <c r="L200">
        <v>45577</v>
      </c>
      <c r="M200" t="s">
        <v>189</v>
      </c>
      <c r="N200">
        <v>2.6288885669210211</v>
      </c>
      <c r="O200">
        <v>0.65979112271540474</v>
      </c>
      <c r="P200">
        <v>0.65979112271540474</v>
      </c>
      <c r="Q200">
        <v>0.45645193133224005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0.34020887728459526</v>
      </c>
      <c r="AC200">
        <v>0</v>
      </c>
      <c r="AD200">
        <v>0.2033391913831647</v>
      </c>
      <c r="AE200">
        <v>0</v>
      </c>
      <c r="AF200">
        <v>0.45645193133224005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1.5156311832212108</v>
      </c>
      <c r="AM200">
        <v>1.5156311832212108</v>
      </c>
      <c r="AN200">
        <v>0.69181278076868979</v>
      </c>
      <c r="BE200">
        <v>0</v>
      </c>
      <c r="BF200">
        <v>0</v>
      </c>
      <c r="BG200">
        <v>0</v>
      </c>
      <c r="BI200">
        <v>1.4454777763557303</v>
      </c>
      <c r="BJ200">
        <v>1.4454777763557303</v>
      </c>
      <c r="BK200">
        <v>2.1908111924979998</v>
      </c>
      <c r="BL200">
        <v>0.74533341614226956</v>
      </c>
      <c r="BM200">
        <v>0</v>
      </c>
      <c r="BN200">
        <v>0</v>
      </c>
      <c r="BO200">
        <v>0</v>
      </c>
      <c r="BP200">
        <v>0</v>
      </c>
      <c r="BQ200">
        <v>5.4522223644269729E-2</v>
      </c>
      <c r="BR200">
        <v>0.44547777635573027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</row>
    <row r="201" spans="1:83" hidden="1" x14ac:dyDescent="0.25">
      <c r="A201" t="s">
        <v>160</v>
      </c>
      <c r="B201" t="s">
        <v>217</v>
      </c>
      <c r="C201" t="s">
        <v>52</v>
      </c>
      <c r="D201" s="25">
        <v>45577</v>
      </c>
      <c r="E201" t="s">
        <v>215</v>
      </c>
      <c r="F201" t="s">
        <v>68</v>
      </c>
      <c r="G201">
        <v>6.8471096572600327</v>
      </c>
      <c r="H201">
        <v>3.8</v>
      </c>
      <c r="I201">
        <v>10</v>
      </c>
      <c r="K201">
        <v>3.8</v>
      </c>
      <c r="L201">
        <v>45577</v>
      </c>
      <c r="M201" t="s">
        <v>189</v>
      </c>
      <c r="N201">
        <v>3.812745098039215</v>
      </c>
      <c r="O201">
        <v>0.55497869761306307</v>
      </c>
      <c r="P201">
        <v>0.55497869761306307</v>
      </c>
      <c r="Q201">
        <v>0.55684008127378792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1.8613836607248579E-3</v>
      </c>
      <c r="AB201">
        <v>0.44315991872621208</v>
      </c>
      <c r="AC201">
        <v>0</v>
      </c>
      <c r="AD201">
        <v>0</v>
      </c>
      <c r="AE201">
        <v>0</v>
      </c>
      <c r="AF201">
        <v>0.55497869761306307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1.8018709624368507</v>
      </c>
      <c r="AM201">
        <v>1.8018709624368507</v>
      </c>
      <c r="AN201">
        <v>1.0033539731682146</v>
      </c>
      <c r="BE201">
        <v>0</v>
      </c>
      <c r="BF201">
        <v>0</v>
      </c>
      <c r="BG201">
        <v>0</v>
      </c>
      <c r="BI201">
        <v>0.99665723836461828</v>
      </c>
      <c r="BJ201">
        <v>0.99665723836461828</v>
      </c>
      <c r="BK201">
        <v>1.7958477373117085</v>
      </c>
      <c r="BL201">
        <v>0.79584773731170855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0.44502130238693693</v>
      </c>
      <c r="BV201">
        <v>0</v>
      </c>
      <c r="BW201">
        <v>0</v>
      </c>
      <c r="BX201">
        <v>0</v>
      </c>
      <c r="BY201">
        <v>0</v>
      </c>
      <c r="BZ201">
        <v>0.99665723836461828</v>
      </c>
      <c r="CA201">
        <v>0</v>
      </c>
      <c r="CB201">
        <v>0</v>
      </c>
      <c r="CC201">
        <v>0</v>
      </c>
      <c r="CD201">
        <v>0</v>
      </c>
      <c r="CE201">
        <v>0</v>
      </c>
    </row>
    <row r="202" spans="1:83" hidden="1" x14ac:dyDescent="0.25">
      <c r="A202" t="s">
        <v>160</v>
      </c>
      <c r="B202" t="s">
        <v>170</v>
      </c>
      <c r="C202" t="s">
        <v>52</v>
      </c>
      <c r="D202" s="25">
        <v>45577</v>
      </c>
      <c r="E202" t="s">
        <v>215</v>
      </c>
      <c r="F202" t="s">
        <v>69</v>
      </c>
      <c r="G202">
        <v>1</v>
      </c>
      <c r="H202">
        <v>0.95</v>
      </c>
      <c r="I202">
        <v>10</v>
      </c>
      <c r="J202">
        <v>1</v>
      </c>
      <c r="K202">
        <v>0.95</v>
      </c>
      <c r="L202">
        <v>45577</v>
      </c>
      <c r="M202" t="s">
        <v>188</v>
      </c>
      <c r="N202">
        <v>1.113207918481752</v>
      </c>
      <c r="O202">
        <v>0.95</v>
      </c>
      <c r="P202">
        <v>0.95</v>
      </c>
      <c r="Q202">
        <v>1.113207918481752</v>
      </c>
      <c r="R202">
        <v>0.11320791848175205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5.0000000000000044E-2</v>
      </c>
      <c r="AB202">
        <v>0</v>
      </c>
      <c r="AC202">
        <v>0</v>
      </c>
      <c r="AD202">
        <v>0</v>
      </c>
      <c r="AE202">
        <v>0</v>
      </c>
      <c r="AF202">
        <v>0.95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1.0526315789473684</v>
      </c>
      <c r="AM202">
        <v>1.0526315789473684</v>
      </c>
      <c r="AN202">
        <v>1.1717978089281602</v>
      </c>
      <c r="AO202">
        <v>0.11916622998079185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5.2631578947368363E-2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0.85338954585919302</v>
      </c>
      <c r="BJ202">
        <v>0.85338954585919302</v>
      </c>
      <c r="BK202">
        <v>0.89830478511494005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0.10169521488505995</v>
      </c>
      <c r="BW202">
        <v>0</v>
      </c>
      <c r="BX202">
        <v>0</v>
      </c>
      <c r="BY202">
        <v>0</v>
      </c>
      <c r="BZ202">
        <v>0.85338954585919302</v>
      </c>
      <c r="CA202">
        <v>0</v>
      </c>
      <c r="CB202">
        <v>0</v>
      </c>
      <c r="CC202">
        <v>0</v>
      </c>
      <c r="CD202">
        <v>0</v>
      </c>
      <c r="CE202">
        <v>0</v>
      </c>
    </row>
    <row r="203" spans="1:83" hidden="1" x14ac:dyDescent="0.25">
      <c r="A203" t="s">
        <v>160</v>
      </c>
      <c r="B203" t="s">
        <v>217</v>
      </c>
      <c r="C203" t="s">
        <v>52</v>
      </c>
      <c r="D203" s="25">
        <v>45577</v>
      </c>
      <c r="E203" t="s">
        <v>215</v>
      </c>
      <c r="F203" t="s">
        <v>69</v>
      </c>
      <c r="G203">
        <v>0.84615384615384603</v>
      </c>
      <c r="H203">
        <v>1.9</v>
      </c>
      <c r="I203">
        <v>10</v>
      </c>
      <c r="K203">
        <v>1.9</v>
      </c>
      <c r="L203">
        <v>45577</v>
      </c>
      <c r="M203" t="s">
        <v>188</v>
      </c>
      <c r="N203">
        <v>1.9963235294117645</v>
      </c>
      <c r="O203">
        <v>2.2454545454545456</v>
      </c>
      <c r="P203">
        <v>2.2454545454545456</v>
      </c>
      <c r="Q203">
        <v>2.3592914438502675</v>
      </c>
      <c r="R203">
        <v>0.11383689839572186</v>
      </c>
      <c r="S203">
        <v>0</v>
      </c>
      <c r="T203">
        <v>0</v>
      </c>
      <c r="U203">
        <v>0</v>
      </c>
      <c r="V203">
        <v>0.99545454545454559</v>
      </c>
      <c r="W203">
        <v>0</v>
      </c>
      <c r="X203">
        <v>0.25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0.44534412955465585</v>
      </c>
      <c r="AM203">
        <v>0.44534412955465585</v>
      </c>
      <c r="AN203">
        <v>1.0506965944272446</v>
      </c>
      <c r="AO203">
        <v>5.0696594427244612E-2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0.44534412955465585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0.95174953959484354</v>
      </c>
      <c r="BJ203">
        <v>0.95174953959484354</v>
      </c>
      <c r="BK203">
        <v>0.42385607026491001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4.8250460405156459E-2</v>
      </c>
      <c r="BW203">
        <v>0</v>
      </c>
      <c r="BX203">
        <v>0.52789346932993353</v>
      </c>
      <c r="BY203">
        <v>0</v>
      </c>
      <c r="BZ203">
        <v>0.42385607026491001</v>
      </c>
      <c r="CA203">
        <v>0</v>
      </c>
      <c r="CB203">
        <v>0</v>
      </c>
      <c r="CC203">
        <v>0</v>
      </c>
      <c r="CD203">
        <v>0</v>
      </c>
      <c r="CE203">
        <v>0</v>
      </c>
    </row>
    <row r="204" spans="1:83" hidden="1" x14ac:dyDescent="0.25">
      <c r="A204" t="s">
        <v>160</v>
      </c>
      <c r="B204" t="s">
        <v>217</v>
      </c>
      <c r="C204" t="s">
        <v>52</v>
      </c>
      <c r="D204" s="25">
        <v>45577</v>
      </c>
      <c r="E204" t="s">
        <v>215</v>
      </c>
      <c r="F204" t="s">
        <v>70</v>
      </c>
      <c r="G204">
        <v>2.5351191458269504</v>
      </c>
      <c r="H204">
        <v>3.8</v>
      </c>
      <c r="I204">
        <v>10</v>
      </c>
      <c r="K204">
        <v>3.8</v>
      </c>
      <c r="L204">
        <v>45577</v>
      </c>
      <c r="M204" t="s">
        <v>190</v>
      </c>
      <c r="N204">
        <v>3.9314839572192506</v>
      </c>
      <c r="O204">
        <v>1.498943355879413</v>
      </c>
      <c r="P204">
        <v>1.498943355879413</v>
      </c>
      <c r="Q204">
        <v>1.55080835695271</v>
      </c>
      <c r="R204">
        <v>5.1865001073297057E-2</v>
      </c>
      <c r="S204">
        <v>0</v>
      </c>
      <c r="T204">
        <v>0</v>
      </c>
      <c r="U204">
        <v>0</v>
      </c>
      <c r="V204">
        <v>0.24894335587941296</v>
      </c>
      <c r="W204">
        <v>0</v>
      </c>
      <c r="X204">
        <v>0.25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0.66713661732288176</v>
      </c>
      <c r="AM204">
        <v>0.66713661732288176</v>
      </c>
      <c r="AN204">
        <v>1.034601041373487</v>
      </c>
      <c r="AO204">
        <v>3.4601041373486963E-2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0.66713661732288176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0.96655615064184319</v>
      </c>
      <c r="BJ204">
        <v>0.96655615064184319</v>
      </c>
      <c r="BK204">
        <v>0.64482500079182492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3.3443849358156807E-2</v>
      </c>
      <c r="BW204">
        <v>0</v>
      </c>
      <c r="BX204">
        <v>0.32173114985001827</v>
      </c>
      <c r="BY204">
        <v>0</v>
      </c>
      <c r="BZ204">
        <v>0.64482500079182492</v>
      </c>
      <c r="CA204">
        <v>0</v>
      </c>
      <c r="CB204">
        <v>0</v>
      </c>
      <c r="CC204">
        <v>0</v>
      </c>
      <c r="CD204">
        <v>0</v>
      </c>
      <c r="CE204">
        <v>0</v>
      </c>
    </row>
    <row r="205" spans="1:83" hidden="1" x14ac:dyDescent="0.25">
      <c r="A205" t="s">
        <v>160</v>
      </c>
      <c r="B205" t="s">
        <v>170</v>
      </c>
      <c r="C205" t="s">
        <v>52</v>
      </c>
      <c r="D205" s="25">
        <v>45577</v>
      </c>
      <c r="E205" t="s">
        <v>215</v>
      </c>
      <c r="F205" t="s">
        <v>70</v>
      </c>
      <c r="G205">
        <v>2.8796992481203008</v>
      </c>
      <c r="H205">
        <v>0.95</v>
      </c>
      <c r="I205">
        <v>10</v>
      </c>
      <c r="J205">
        <v>1</v>
      </c>
      <c r="K205">
        <v>0.95</v>
      </c>
      <c r="L205">
        <v>45577</v>
      </c>
      <c r="M205" t="s">
        <v>190</v>
      </c>
      <c r="N205">
        <v>2.0669371196754565</v>
      </c>
      <c r="O205">
        <v>0.32989556135770232</v>
      </c>
      <c r="P205">
        <v>0.32989556135770232</v>
      </c>
      <c r="Q205">
        <v>0.71776145409095482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0.3878658927332525</v>
      </c>
      <c r="AB205">
        <v>0.28223854590904518</v>
      </c>
      <c r="AC205">
        <v>0</v>
      </c>
      <c r="AD205">
        <v>0</v>
      </c>
      <c r="AE205">
        <v>0</v>
      </c>
      <c r="AF205">
        <v>0.32989556135770232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3.0312623664424221</v>
      </c>
      <c r="AM205">
        <v>3.0312623664424221</v>
      </c>
      <c r="AN205">
        <v>2.1757232838689018</v>
      </c>
      <c r="BE205">
        <v>0</v>
      </c>
      <c r="BF205">
        <v>0</v>
      </c>
      <c r="BG205">
        <v>0</v>
      </c>
      <c r="BI205">
        <v>0.45961727183513246</v>
      </c>
      <c r="BJ205">
        <v>0.45961727183513246</v>
      </c>
      <c r="BK205">
        <v>1.3932205390807735</v>
      </c>
      <c r="BL205">
        <v>0.39322053908077348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0.67010443864229763</v>
      </c>
      <c r="BV205">
        <v>0</v>
      </c>
      <c r="BW205">
        <v>0</v>
      </c>
      <c r="BX205">
        <v>0</v>
      </c>
      <c r="BY205">
        <v>0</v>
      </c>
      <c r="BZ205">
        <v>0.45961727183513246</v>
      </c>
      <c r="CA205">
        <v>0</v>
      </c>
      <c r="CB205">
        <v>0</v>
      </c>
      <c r="CC205">
        <v>0</v>
      </c>
      <c r="CD205">
        <v>0</v>
      </c>
      <c r="CE205">
        <v>0</v>
      </c>
    </row>
    <row r="206" spans="1:83" hidden="1" x14ac:dyDescent="0.25">
      <c r="A206" t="s">
        <v>160</v>
      </c>
      <c r="B206" t="s">
        <v>170</v>
      </c>
      <c r="C206" t="s">
        <v>52</v>
      </c>
      <c r="D206" s="25">
        <v>45578</v>
      </c>
      <c r="E206" t="s">
        <v>215</v>
      </c>
      <c r="F206" t="s">
        <v>68</v>
      </c>
      <c r="G206">
        <v>5.7593984962406006</v>
      </c>
      <c r="H206">
        <v>5.6999999999999993</v>
      </c>
      <c r="I206">
        <v>10</v>
      </c>
      <c r="J206">
        <v>1</v>
      </c>
      <c r="K206">
        <v>5.6999999999999993</v>
      </c>
      <c r="L206">
        <v>45578</v>
      </c>
      <c r="M206" t="s">
        <v>193</v>
      </c>
      <c r="N206">
        <v>2.7228594140358848</v>
      </c>
      <c r="O206">
        <v>0.98968668407310711</v>
      </c>
      <c r="P206">
        <v>0.98968668407310711</v>
      </c>
      <c r="Q206">
        <v>0.47276801836393306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1.0313315926892885E-2</v>
      </c>
      <c r="AC206">
        <v>0</v>
      </c>
      <c r="AD206">
        <v>0.516918665709174</v>
      </c>
      <c r="AE206">
        <v>0</v>
      </c>
      <c r="AF206">
        <v>0.47276801836393306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1.0104207888141405</v>
      </c>
      <c r="AM206">
        <v>1.0104207888141405</v>
      </c>
      <c r="AN206">
        <v>0.47769463404138335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1.0420788814140547E-2</v>
      </c>
      <c r="AX206">
        <v>0</v>
      </c>
      <c r="AY206">
        <v>0</v>
      </c>
      <c r="AZ206">
        <v>0</v>
      </c>
      <c r="BA206">
        <v>0.52230536595861665</v>
      </c>
      <c r="BB206">
        <v>0</v>
      </c>
      <c r="BC206">
        <v>0.47769463404138335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2.0933875508289015</v>
      </c>
      <c r="BJ206">
        <v>2.0933875508289015</v>
      </c>
      <c r="BK206">
        <v>2.1152023004022404</v>
      </c>
      <c r="CB206">
        <v>0</v>
      </c>
      <c r="CC206">
        <v>0</v>
      </c>
      <c r="CD206">
        <v>0</v>
      </c>
    </row>
    <row r="207" spans="1:83" hidden="1" x14ac:dyDescent="0.25">
      <c r="A207" t="s">
        <v>160</v>
      </c>
      <c r="B207" t="s">
        <v>217</v>
      </c>
      <c r="C207" t="s">
        <v>52</v>
      </c>
      <c r="D207" s="25">
        <v>45578</v>
      </c>
      <c r="E207" t="s">
        <v>215</v>
      </c>
      <c r="F207" t="s">
        <v>68</v>
      </c>
      <c r="G207">
        <v>6.8471096572600327</v>
      </c>
      <c r="H207">
        <v>3.8</v>
      </c>
      <c r="I207">
        <v>10</v>
      </c>
      <c r="K207">
        <v>3.8</v>
      </c>
      <c r="L207">
        <v>45578</v>
      </c>
      <c r="M207" t="s">
        <v>193</v>
      </c>
      <c r="N207">
        <v>3.812745098039215</v>
      </c>
      <c r="O207">
        <v>0.55497869761306307</v>
      </c>
      <c r="P207">
        <v>0.55497869761306307</v>
      </c>
      <c r="Q207">
        <v>0.55684008127378792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1.8613836607248579E-3</v>
      </c>
      <c r="AB207">
        <v>0.44315991872621208</v>
      </c>
      <c r="AC207">
        <v>0</v>
      </c>
      <c r="AD207">
        <v>0</v>
      </c>
      <c r="AE207">
        <v>0</v>
      </c>
      <c r="AF207">
        <v>0.55497869761306307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1.8018709624368507</v>
      </c>
      <c r="AM207">
        <v>1.8018709624368507</v>
      </c>
      <c r="AN207">
        <v>1.0033539731682146</v>
      </c>
      <c r="BE207">
        <v>0</v>
      </c>
      <c r="BF207">
        <v>0</v>
      </c>
      <c r="BG207">
        <v>0</v>
      </c>
      <c r="BI207">
        <v>0.99665723836461828</v>
      </c>
      <c r="BJ207">
        <v>0.99665723836461828</v>
      </c>
      <c r="BK207">
        <v>1.7958477373117085</v>
      </c>
      <c r="BL207">
        <v>0.79584773731170855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0.44502130238693693</v>
      </c>
      <c r="BV207">
        <v>0</v>
      </c>
      <c r="BW207">
        <v>0</v>
      </c>
      <c r="BX207">
        <v>0</v>
      </c>
      <c r="BY207">
        <v>0</v>
      </c>
      <c r="BZ207">
        <v>0.99665723836461828</v>
      </c>
      <c r="CA207">
        <v>0</v>
      </c>
      <c r="CB207">
        <v>0</v>
      </c>
      <c r="CC207">
        <v>0</v>
      </c>
      <c r="CD207">
        <v>0</v>
      </c>
      <c r="CE207">
        <v>0</v>
      </c>
    </row>
    <row r="208" spans="1:83" x14ac:dyDescent="0.25">
      <c r="A208" t="s">
        <v>160</v>
      </c>
      <c r="B208" t="s">
        <v>170</v>
      </c>
      <c r="C208" t="s">
        <v>52</v>
      </c>
      <c r="D208" s="25">
        <v>45578</v>
      </c>
      <c r="E208" t="s">
        <v>215</v>
      </c>
      <c r="F208" t="s">
        <v>69</v>
      </c>
      <c r="G208">
        <v>1</v>
      </c>
      <c r="H208">
        <v>0</v>
      </c>
      <c r="I208">
        <v>10</v>
      </c>
      <c r="J208">
        <v>1</v>
      </c>
      <c r="K208">
        <v>0</v>
      </c>
      <c r="L208">
        <v>45578</v>
      </c>
      <c r="M208" t="s">
        <v>192</v>
      </c>
      <c r="N208">
        <v>1.1401127252520442</v>
      </c>
      <c r="O208">
        <v>0</v>
      </c>
      <c r="P208">
        <v>0</v>
      </c>
      <c r="Q208">
        <v>1.1401127252520442</v>
      </c>
      <c r="R208">
        <v>0.14011272525204421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0.8771062526110569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0.1228937473889431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0.8771062526110569</v>
      </c>
      <c r="CE208">
        <v>0</v>
      </c>
    </row>
    <row r="209" spans="1:83" hidden="1" x14ac:dyDescent="0.25">
      <c r="A209" t="s">
        <v>160</v>
      </c>
      <c r="B209" t="s">
        <v>217</v>
      </c>
      <c r="C209" t="s">
        <v>52</v>
      </c>
      <c r="D209" s="25">
        <v>45578</v>
      </c>
      <c r="E209" t="s">
        <v>215</v>
      </c>
      <c r="F209" t="s">
        <v>69</v>
      </c>
      <c r="G209">
        <v>0.84615384615384603</v>
      </c>
      <c r="H209">
        <v>1.9</v>
      </c>
      <c r="I209">
        <v>10</v>
      </c>
      <c r="K209">
        <v>1.9</v>
      </c>
      <c r="L209">
        <v>45578</v>
      </c>
      <c r="M209" t="s">
        <v>192</v>
      </c>
      <c r="N209">
        <v>1.9964349376114079</v>
      </c>
      <c r="O209">
        <v>2.2454545454545456</v>
      </c>
      <c r="P209">
        <v>2.2454545454545456</v>
      </c>
      <c r="Q209">
        <v>2.3594231080862098</v>
      </c>
      <c r="R209">
        <v>0.11396856263166422</v>
      </c>
      <c r="S209">
        <v>0</v>
      </c>
      <c r="T209">
        <v>0</v>
      </c>
      <c r="U209">
        <v>0</v>
      </c>
      <c r="V209">
        <v>0.99545454545454559</v>
      </c>
      <c r="W209">
        <v>0</v>
      </c>
      <c r="X209">
        <v>0.25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0.44534412955465585</v>
      </c>
      <c r="AM209">
        <v>0.44534412955465585</v>
      </c>
      <c r="AN209">
        <v>1.0507552303217937</v>
      </c>
      <c r="AO209">
        <v>5.0755230321793743E-2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0.44534412955465585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0.95169642857142867</v>
      </c>
      <c r="BJ209">
        <v>0.95169642857142867</v>
      </c>
      <c r="BK209">
        <v>0.42383241758241758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4.8303571428571335E-2</v>
      </c>
      <c r="BW209">
        <v>0</v>
      </c>
      <c r="BX209">
        <v>0.52786401098901115</v>
      </c>
      <c r="BY209">
        <v>0</v>
      </c>
      <c r="BZ209">
        <v>0.42383241758241758</v>
      </c>
      <c r="CA209">
        <v>0</v>
      </c>
      <c r="CB209">
        <v>0</v>
      </c>
      <c r="CC209">
        <v>0</v>
      </c>
      <c r="CD209">
        <v>0</v>
      </c>
      <c r="CE209">
        <v>0</v>
      </c>
    </row>
    <row r="210" spans="1:83" hidden="1" x14ac:dyDescent="0.25">
      <c r="A210" t="s">
        <v>160</v>
      </c>
      <c r="B210" t="s">
        <v>170</v>
      </c>
      <c r="C210" t="s">
        <v>52</v>
      </c>
      <c r="D210" s="25">
        <v>45578</v>
      </c>
      <c r="E210" t="s">
        <v>215</v>
      </c>
      <c r="F210" t="s">
        <v>70</v>
      </c>
      <c r="G210">
        <v>2.8796992481203003</v>
      </c>
      <c r="H210">
        <v>0.95</v>
      </c>
      <c r="I210">
        <v>10</v>
      </c>
      <c r="J210">
        <v>1</v>
      </c>
      <c r="K210">
        <v>0.95</v>
      </c>
      <c r="L210">
        <v>45578</v>
      </c>
      <c r="M210" t="s">
        <v>191</v>
      </c>
      <c r="N210">
        <v>2.5963488843813378</v>
      </c>
      <c r="O210">
        <v>0.32989556135770237</v>
      </c>
      <c r="P210">
        <v>0.32989556135770237</v>
      </c>
      <c r="Q210">
        <v>0.90160418178255353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0.57170862042485115</v>
      </c>
      <c r="AB210">
        <v>9.8395818217446473E-2</v>
      </c>
      <c r="AC210">
        <v>0</v>
      </c>
      <c r="AD210">
        <v>0</v>
      </c>
      <c r="AE210">
        <v>0</v>
      </c>
      <c r="AF210">
        <v>0.32989556135770237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3.0312623664424216</v>
      </c>
      <c r="AM210">
        <v>3.0312623664424216</v>
      </c>
      <c r="AN210">
        <v>2.7329988256645663</v>
      </c>
      <c r="BE210">
        <v>0</v>
      </c>
      <c r="BF210">
        <v>0</v>
      </c>
      <c r="BG210">
        <v>0</v>
      </c>
      <c r="BI210">
        <v>0.36589843750000012</v>
      </c>
      <c r="BJ210">
        <v>0.36589843750000012</v>
      </c>
      <c r="BK210">
        <v>1.1091341635338348</v>
      </c>
      <c r="BL210">
        <v>0.10913416353383476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0.67010443864229763</v>
      </c>
      <c r="BV210">
        <v>0</v>
      </c>
      <c r="BW210">
        <v>0</v>
      </c>
      <c r="BX210">
        <v>0</v>
      </c>
      <c r="BY210">
        <v>0</v>
      </c>
      <c r="BZ210">
        <v>0.36589843750000012</v>
      </c>
      <c r="CA210">
        <v>0</v>
      </c>
      <c r="CB210">
        <v>0</v>
      </c>
      <c r="CC210">
        <v>0</v>
      </c>
      <c r="CD210">
        <v>0</v>
      </c>
      <c r="CE210">
        <v>0</v>
      </c>
    </row>
    <row r="211" spans="1:83" hidden="1" x14ac:dyDescent="0.25">
      <c r="A211" t="s">
        <v>160</v>
      </c>
      <c r="B211" t="s">
        <v>217</v>
      </c>
      <c r="C211" t="s">
        <v>52</v>
      </c>
      <c r="D211" s="25">
        <v>45578</v>
      </c>
      <c r="E211" t="s">
        <v>215</v>
      </c>
      <c r="F211" t="s">
        <v>70</v>
      </c>
      <c r="G211">
        <v>2.5351191458269504</v>
      </c>
      <c r="H211">
        <v>5.6999999999999993</v>
      </c>
      <c r="I211">
        <v>10</v>
      </c>
      <c r="K211">
        <v>5.6999999999999993</v>
      </c>
      <c r="L211">
        <v>45578</v>
      </c>
      <c r="M211" t="s">
        <v>191</v>
      </c>
      <c r="N211">
        <v>3.9919786096256682</v>
      </c>
      <c r="O211">
        <v>2.2484150338191191</v>
      </c>
      <c r="P211">
        <v>2.2484150338191191</v>
      </c>
      <c r="Q211">
        <v>1.5746710036081928</v>
      </c>
      <c r="R211">
        <v>0</v>
      </c>
      <c r="S211">
        <v>0</v>
      </c>
      <c r="T211">
        <v>0.67374403021092633</v>
      </c>
      <c r="U211">
        <v>0</v>
      </c>
      <c r="V211">
        <v>0.32467100360819279</v>
      </c>
      <c r="W211">
        <v>0</v>
      </c>
      <c r="X211">
        <v>0.25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0.44475774488192116</v>
      </c>
      <c r="AM211">
        <v>0.44475774488192116</v>
      </c>
      <c r="AN211">
        <v>0.70034712449573133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0.29965287550426867</v>
      </c>
      <c r="AZ211">
        <v>0</v>
      </c>
      <c r="BA211">
        <v>0</v>
      </c>
      <c r="BB211">
        <v>0</v>
      </c>
      <c r="BC211">
        <v>0.44475774488192116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1.4278633623576691</v>
      </c>
      <c r="BJ211">
        <v>1.4278633623576691</v>
      </c>
      <c r="BK211">
        <v>0.63505328904171432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0.42786336235766909</v>
      </c>
      <c r="BU211">
        <v>0</v>
      </c>
      <c r="BV211">
        <v>0</v>
      </c>
      <c r="BW211">
        <v>0</v>
      </c>
      <c r="BX211">
        <v>0.36494671095828568</v>
      </c>
      <c r="BY211">
        <v>0</v>
      </c>
      <c r="BZ211">
        <v>0.63505328904171432</v>
      </c>
      <c r="CA211">
        <v>0</v>
      </c>
      <c r="CB211">
        <v>0</v>
      </c>
      <c r="CC211">
        <v>0</v>
      </c>
      <c r="CD211">
        <v>0</v>
      </c>
      <c r="CE211">
        <v>0</v>
      </c>
    </row>
    <row r="212" spans="1:83" hidden="1" x14ac:dyDescent="0.25">
      <c r="A212" t="s">
        <v>160</v>
      </c>
      <c r="B212" t="s">
        <v>170</v>
      </c>
      <c r="C212" t="s">
        <v>52</v>
      </c>
      <c r="D212" s="25">
        <v>45579</v>
      </c>
      <c r="E212" t="s">
        <v>215</v>
      </c>
      <c r="F212" t="s">
        <v>68</v>
      </c>
      <c r="G212">
        <v>5.7593984962406006</v>
      </c>
      <c r="H212">
        <v>4.75</v>
      </c>
      <c r="I212">
        <v>10</v>
      </c>
      <c r="J212">
        <v>1</v>
      </c>
      <c r="K212">
        <v>4.75</v>
      </c>
      <c r="L212">
        <v>45579</v>
      </c>
      <c r="M212" t="s">
        <v>194</v>
      </c>
      <c r="N212">
        <v>3.714506855373727</v>
      </c>
      <c r="O212">
        <v>0.82473890339425604</v>
      </c>
      <c r="P212">
        <v>0.82473890339425604</v>
      </c>
      <c r="Q212">
        <v>0.64494701274765764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0.17526109660574396</v>
      </c>
      <c r="AC212">
        <v>0</v>
      </c>
      <c r="AD212">
        <v>0.1797918906465984</v>
      </c>
      <c r="AE212">
        <v>0</v>
      </c>
      <c r="AF212">
        <v>0.64494701274765764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1.2125049465769686</v>
      </c>
      <c r="AM212">
        <v>1.2125049465769686</v>
      </c>
      <c r="AN212">
        <v>0.78200144323657417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0.21250494657696861</v>
      </c>
      <c r="AX212">
        <v>0</v>
      </c>
      <c r="AY212">
        <v>0</v>
      </c>
      <c r="AZ212">
        <v>0</v>
      </c>
      <c r="BA212">
        <v>0.21799855676342583</v>
      </c>
      <c r="BB212">
        <v>0</v>
      </c>
      <c r="BC212">
        <v>0.78200144323657417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1.2787700184556772</v>
      </c>
      <c r="BJ212">
        <v>1.2787700184556772</v>
      </c>
      <c r="BK212">
        <v>1.5505149729118299</v>
      </c>
      <c r="BL212">
        <v>0.27174495445615277</v>
      </c>
      <c r="BM212">
        <v>0</v>
      </c>
      <c r="BN212">
        <v>0</v>
      </c>
      <c r="BO212">
        <v>0</v>
      </c>
      <c r="BP212">
        <v>0</v>
      </c>
      <c r="BQ212">
        <v>0.22122998154432283</v>
      </c>
      <c r="BR212">
        <v>0.27877001845567717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</row>
    <row r="213" spans="1:83" hidden="1" x14ac:dyDescent="0.25">
      <c r="A213" t="s">
        <v>160</v>
      </c>
      <c r="B213" t="s">
        <v>217</v>
      </c>
      <c r="C213" t="s">
        <v>52</v>
      </c>
      <c r="D213" s="25">
        <v>45579</v>
      </c>
      <c r="E213" t="s">
        <v>215</v>
      </c>
      <c r="F213" t="s">
        <v>68</v>
      </c>
      <c r="G213">
        <v>6.8471096572600345</v>
      </c>
      <c r="H213">
        <v>3.8</v>
      </c>
      <c r="I213">
        <v>10</v>
      </c>
      <c r="K213">
        <v>3.8</v>
      </c>
      <c r="L213">
        <v>45579</v>
      </c>
      <c r="M213" t="s">
        <v>194</v>
      </c>
      <c r="N213">
        <v>2.2407754010695187</v>
      </c>
      <c r="O213">
        <v>0.55497869761306295</v>
      </c>
      <c r="P213">
        <v>0.55497869761306295</v>
      </c>
      <c r="Q213">
        <v>0.32725858256025009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0.44502130238693705</v>
      </c>
      <c r="AC213">
        <v>0</v>
      </c>
      <c r="AD213">
        <v>0.22772011505281287</v>
      </c>
      <c r="AE213">
        <v>0</v>
      </c>
      <c r="AF213">
        <v>0.32725858256025009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1.8018709624368512</v>
      </c>
      <c r="AM213">
        <v>1.8018709624368512</v>
      </c>
      <c r="AN213">
        <v>0.58967773712355753</v>
      </c>
      <c r="BE213">
        <v>0</v>
      </c>
      <c r="BF213">
        <v>0</v>
      </c>
      <c r="BG213">
        <v>0</v>
      </c>
      <c r="BI213">
        <v>1.6958415369011395</v>
      </c>
      <c r="BJ213">
        <v>1.6958415369011395</v>
      </c>
      <c r="BK213">
        <v>3.0556876222364453</v>
      </c>
      <c r="CB213">
        <v>0</v>
      </c>
      <c r="CC213">
        <v>0</v>
      </c>
      <c r="CD213">
        <v>0</v>
      </c>
    </row>
    <row r="214" spans="1:83" hidden="1" x14ac:dyDescent="0.25">
      <c r="A214" t="s">
        <v>160</v>
      </c>
      <c r="B214" t="s">
        <v>217</v>
      </c>
      <c r="C214" t="s">
        <v>52</v>
      </c>
      <c r="D214" s="25">
        <v>45579</v>
      </c>
      <c r="E214" t="s">
        <v>215</v>
      </c>
      <c r="F214" t="s">
        <v>69</v>
      </c>
      <c r="G214">
        <v>0.84615384615384603</v>
      </c>
      <c r="H214">
        <v>1.9</v>
      </c>
      <c r="I214">
        <v>10</v>
      </c>
      <c r="K214">
        <v>1.9</v>
      </c>
      <c r="L214">
        <v>45579</v>
      </c>
      <c r="M214" t="s">
        <v>195</v>
      </c>
      <c r="N214">
        <v>1.9282047025623392</v>
      </c>
      <c r="O214">
        <v>2.2454545454545456</v>
      </c>
      <c r="P214">
        <v>2.2454545454545456</v>
      </c>
      <c r="Q214">
        <v>2.278787375755492</v>
      </c>
      <c r="R214">
        <v>3.3332830300946359E-2</v>
      </c>
      <c r="S214">
        <v>0</v>
      </c>
      <c r="T214">
        <v>0</v>
      </c>
      <c r="U214">
        <v>0</v>
      </c>
      <c r="V214">
        <v>0.99545454545454559</v>
      </c>
      <c r="W214">
        <v>0</v>
      </c>
      <c r="X214">
        <v>0.25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0.44534412955465585</v>
      </c>
      <c r="AM214">
        <v>0.44534412955465585</v>
      </c>
      <c r="AN214">
        <v>1.014844580295968</v>
      </c>
      <c r="AO214">
        <v>1.4844580295968024E-2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0.44534412955465585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0.98537255794218381</v>
      </c>
      <c r="BJ214">
        <v>0.98537255794218381</v>
      </c>
      <c r="BK214">
        <v>0.43882988410380652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1.4627442057816187E-2</v>
      </c>
      <c r="BW214">
        <v>0</v>
      </c>
      <c r="BX214">
        <v>0.54654267383837729</v>
      </c>
      <c r="BY214">
        <v>0</v>
      </c>
      <c r="BZ214">
        <v>0.43882988410380652</v>
      </c>
      <c r="CA214">
        <v>0</v>
      </c>
      <c r="CB214">
        <v>0</v>
      </c>
      <c r="CC214">
        <v>0</v>
      </c>
      <c r="CD214">
        <v>0</v>
      </c>
      <c r="CE214">
        <v>0</v>
      </c>
    </row>
    <row r="215" spans="1:83" x14ac:dyDescent="0.25">
      <c r="A215" t="s">
        <v>160</v>
      </c>
      <c r="B215" t="s">
        <v>170</v>
      </c>
      <c r="C215" t="s">
        <v>52</v>
      </c>
      <c r="D215" s="25">
        <v>45579</v>
      </c>
      <c r="E215" t="s">
        <v>215</v>
      </c>
      <c r="F215" t="s">
        <v>69</v>
      </c>
      <c r="G215">
        <v>1</v>
      </c>
      <c r="H215">
        <v>0</v>
      </c>
      <c r="I215">
        <v>10</v>
      </c>
      <c r="J215">
        <v>1</v>
      </c>
      <c r="K215">
        <v>0</v>
      </c>
      <c r="L215">
        <v>45579</v>
      </c>
      <c r="M215" t="s">
        <v>195</v>
      </c>
      <c r="N215">
        <v>1.1401127252520442</v>
      </c>
      <c r="O215">
        <v>0</v>
      </c>
      <c r="P215">
        <v>0</v>
      </c>
      <c r="Q215">
        <v>1.1401127252520442</v>
      </c>
      <c r="R215">
        <v>0.14011272525204421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0.8771062526110569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0.1228937473889431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0.8771062526110569</v>
      </c>
      <c r="CE215">
        <v>0</v>
      </c>
    </row>
    <row r="216" spans="1:83" hidden="1" x14ac:dyDescent="0.25">
      <c r="A216" t="s">
        <v>160</v>
      </c>
      <c r="B216" t="s">
        <v>170</v>
      </c>
      <c r="C216" t="s">
        <v>52</v>
      </c>
      <c r="D216" s="25">
        <v>45579</v>
      </c>
      <c r="E216" t="s">
        <v>215</v>
      </c>
      <c r="F216" t="s">
        <v>70</v>
      </c>
      <c r="G216">
        <v>2.8796992481203003</v>
      </c>
      <c r="H216">
        <v>3.8</v>
      </c>
      <c r="I216">
        <v>10</v>
      </c>
      <c r="J216">
        <v>1</v>
      </c>
      <c r="K216">
        <v>3.8</v>
      </c>
      <c r="L216">
        <v>45579</v>
      </c>
      <c r="M216" t="s">
        <v>196</v>
      </c>
      <c r="N216">
        <v>2.4665314401622722</v>
      </c>
      <c r="O216">
        <v>1.3195822454308095</v>
      </c>
      <c r="P216">
        <v>1.3195822454308095</v>
      </c>
      <c r="Q216">
        <v>0.85652397269342628</v>
      </c>
      <c r="R216">
        <v>0</v>
      </c>
      <c r="S216">
        <v>0</v>
      </c>
      <c r="T216">
        <v>6.9582245430809486E-2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0.25</v>
      </c>
      <c r="AA216">
        <v>0</v>
      </c>
      <c r="AB216">
        <v>0</v>
      </c>
      <c r="AC216">
        <v>0</v>
      </c>
      <c r="AD216">
        <v>0.14347602730657372</v>
      </c>
      <c r="AE216">
        <v>0</v>
      </c>
      <c r="AF216">
        <v>0.85652397269342628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0.75781559161060541</v>
      </c>
      <c r="AM216">
        <v>0.75781559161060541</v>
      </c>
      <c r="AN216">
        <v>0.64908722109533479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0.24218440838939459</v>
      </c>
      <c r="AZ216">
        <v>0</v>
      </c>
      <c r="BA216">
        <v>0.10872837051527062</v>
      </c>
      <c r="BB216">
        <v>0</v>
      </c>
      <c r="BC216">
        <v>0.64908722109533479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1.5406249999999997</v>
      </c>
      <c r="BJ216">
        <v>1.5406249999999997</v>
      </c>
      <c r="BK216">
        <v>1.1675096458250886</v>
      </c>
      <c r="CB216">
        <v>0</v>
      </c>
      <c r="CC216">
        <v>0</v>
      </c>
      <c r="CD216">
        <v>0</v>
      </c>
    </row>
    <row r="217" spans="1:83" hidden="1" x14ac:dyDescent="0.25">
      <c r="A217" t="s">
        <v>160</v>
      </c>
      <c r="B217" t="s">
        <v>217</v>
      </c>
      <c r="C217" t="s">
        <v>52</v>
      </c>
      <c r="D217" s="25">
        <v>45579</v>
      </c>
      <c r="E217" t="s">
        <v>215</v>
      </c>
      <c r="F217" t="s">
        <v>70</v>
      </c>
      <c r="G217">
        <v>2.5351191458269504</v>
      </c>
      <c r="H217">
        <v>3.8</v>
      </c>
      <c r="I217">
        <v>10</v>
      </c>
      <c r="K217">
        <v>3.8</v>
      </c>
      <c r="L217">
        <v>45579</v>
      </c>
      <c r="M217" t="s">
        <v>196</v>
      </c>
      <c r="N217">
        <v>3.0965066736228852</v>
      </c>
      <c r="O217">
        <v>1.498943355879413</v>
      </c>
      <c r="P217">
        <v>1.498943355879413</v>
      </c>
      <c r="Q217">
        <v>1.2214442381219173</v>
      </c>
      <c r="R217">
        <v>0</v>
      </c>
      <c r="S217">
        <v>0</v>
      </c>
      <c r="T217">
        <v>0.24894335587941296</v>
      </c>
      <c r="U217">
        <v>0</v>
      </c>
      <c r="V217">
        <v>0</v>
      </c>
      <c r="W217">
        <v>0</v>
      </c>
      <c r="X217">
        <v>0.22144423812191727</v>
      </c>
      <c r="Y217">
        <v>0</v>
      </c>
      <c r="Z217">
        <v>2.855576187808273E-2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0.66713661732288176</v>
      </c>
      <c r="AM217">
        <v>0.66713661732288176</v>
      </c>
      <c r="AN217">
        <v>0.81487017726918032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0.18512982273081968</v>
      </c>
      <c r="AZ217">
        <v>0</v>
      </c>
      <c r="BA217">
        <v>0</v>
      </c>
      <c r="BB217">
        <v>0</v>
      </c>
      <c r="BC217">
        <v>0.66713661732288176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1.2271893461007897</v>
      </c>
      <c r="BJ217">
        <v>1.2271893461007897</v>
      </c>
      <c r="BK217">
        <v>0.81870294917235997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0.22718934610078967</v>
      </c>
      <c r="BU217">
        <v>0</v>
      </c>
      <c r="BV217">
        <v>0</v>
      </c>
      <c r="BW217">
        <v>0</v>
      </c>
      <c r="BX217">
        <v>0.18129705082764003</v>
      </c>
      <c r="BY217">
        <v>0</v>
      </c>
      <c r="BZ217">
        <v>0.81870294917235997</v>
      </c>
      <c r="CA217">
        <v>0</v>
      </c>
      <c r="CB217">
        <v>0</v>
      </c>
      <c r="CC217">
        <v>0</v>
      </c>
      <c r="CD217">
        <v>0</v>
      </c>
      <c r="CE217">
        <v>0</v>
      </c>
    </row>
    <row r="218" spans="1:83" hidden="1" x14ac:dyDescent="0.25">
      <c r="A218" t="s">
        <v>160</v>
      </c>
      <c r="B218" t="s">
        <v>217</v>
      </c>
      <c r="C218" t="s">
        <v>52</v>
      </c>
      <c r="D218" s="25">
        <v>45580</v>
      </c>
      <c r="E218" t="s">
        <v>215</v>
      </c>
      <c r="F218" t="s">
        <v>68</v>
      </c>
      <c r="G218">
        <v>6.8471096572600336</v>
      </c>
      <c r="H218">
        <v>3.8</v>
      </c>
      <c r="I218">
        <v>10</v>
      </c>
      <c r="K218">
        <v>3.8</v>
      </c>
      <c r="L218">
        <v>45580</v>
      </c>
      <c r="M218" t="s">
        <v>199</v>
      </c>
      <c r="N218">
        <v>0.99895384983261604</v>
      </c>
      <c r="O218">
        <v>0.55497869761306307</v>
      </c>
      <c r="P218">
        <v>0.55497869761306307</v>
      </c>
      <c r="Q218">
        <v>0.14589423856727912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0.44502130238693693</v>
      </c>
      <c r="AC218">
        <v>0</v>
      </c>
      <c r="AD218">
        <v>0.40908445904578394</v>
      </c>
      <c r="AE218">
        <v>0</v>
      </c>
      <c r="AF218">
        <v>0.14589423856727912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1.801870962436851</v>
      </c>
      <c r="AM218">
        <v>1.801870962436851</v>
      </c>
      <c r="AN218">
        <v>0.26288259206121478</v>
      </c>
      <c r="BE218">
        <v>0</v>
      </c>
      <c r="BF218">
        <v>0</v>
      </c>
      <c r="BG218">
        <v>0</v>
      </c>
      <c r="BI218">
        <v>3.8039795338260372</v>
      </c>
      <c r="BJ218">
        <v>3.8039795338260372</v>
      </c>
      <c r="BK218">
        <v>6.8542802637052054</v>
      </c>
      <c r="CB218">
        <v>0</v>
      </c>
      <c r="CC218">
        <v>0</v>
      </c>
      <c r="CD218">
        <v>0</v>
      </c>
    </row>
    <row r="219" spans="1:83" hidden="1" x14ac:dyDescent="0.25">
      <c r="A219" t="s">
        <v>160</v>
      </c>
      <c r="B219" t="s">
        <v>170</v>
      </c>
      <c r="C219" t="s">
        <v>52</v>
      </c>
      <c r="D219" s="25">
        <v>45580</v>
      </c>
      <c r="E219" t="s">
        <v>215</v>
      </c>
      <c r="F219" t="s">
        <v>68</v>
      </c>
      <c r="G219">
        <v>5.7593984962406006</v>
      </c>
      <c r="H219">
        <v>3.8</v>
      </c>
      <c r="I219">
        <v>10</v>
      </c>
      <c r="J219">
        <v>1</v>
      </c>
      <c r="K219">
        <v>3.8</v>
      </c>
      <c r="L219">
        <v>45580</v>
      </c>
      <c r="M219" t="s">
        <v>199</v>
      </c>
      <c r="N219">
        <v>2.8447589562140649</v>
      </c>
      <c r="O219">
        <v>0.65979112271540474</v>
      </c>
      <c r="P219">
        <v>0.65979112271540474</v>
      </c>
      <c r="Q219">
        <v>0.49393334357241603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0.34020887728459526</v>
      </c>
      <c r="AC219">
        <v>0</v>
      </c>
      <c r="AD219">
        <v>0.16585777914298871</v>
      </c>
      <c r="AE219">
        <v>0</v>
      </c>
      <c r="AF219">
        <v>0.49393334357241603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1.5156311832212108</v>
      </c>
      <c r="AM219">
        <v>1.5156311832212108</v>
      </c>
      <c r="AN219">
        <v>0.74862077795106974</v>
      </c>
      <c r="BE219">
        <v>0</v>
      </c>
      <c r="BF219">
        <v>0</v>
      </c>
      <c r="BG219">
        <v>0</v>
      </c>
      <c r="BI219">
        <v>1.3357898009950246</v>
      </c>
      <c r="BJ219">
        <v>1.3357898009950246</v>
      </c>
      <c r="BK219">
        <v>2.0245646766169147</v>
      </c>
      <c r="BL219">
        <v>0.6887748756218901</v>
      </c>
      <c r="BM219">
        <v>0</v>
      </c>
      <c r="BN219">
        <v>0</v>
      </c>
      <c r="BO219">
        <v>0</v>
      </c>
      <c r="BP219">
        <v>0</v>
      </c>
      <c r="BQ219">
        <v>0.16421019900497535</v>
      </c>
      <c r="BR219">
        <v>0.33578980099502465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</row>
    <row r="220" spans="1:83" x14ac:dyDescent="0.25">
      <c r="A220" t="s">
        <v>160</v>
      </c>
      <c r="B220" t="s">
        <v>170</v>
      </c>
      <c r="C220" t="s">
        <v>52</v>
      </c>
      <c r="D220" s="25">
        <v>45580</v>
      </c>
      <c r="E220" t="s">
        <v>215</v>
      </c>
      <c r="F220" t="s">
        <v>69</v>
      </c>
      <c r="G220">
        <v>1</v>
      </c>
      <c r="H220">
        <v>0</v>
      </c>
      <c r="I220">
        <v>10</v>
      </c>
      <c r="J220">
        <v>1</v>
      </c>
      <c r="K220">
        <v>0</v>
      </c>
      <c r="L220">
        <v>45580</v>
      </c>
      <c r="M220" t="s">
        <v>198</v>
      </c>
      <c r="N220">
        <v>0.24132730015082957</v>
      </c>
      <c r="O220">
        <v>0</v>
      </c>
      <c r="P220">
        <v>0</v>
      </c>
      <c r="Q220">
        <v>0.24132730015082957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0.24132730015082957</v>
      </c>
      <c r="AB220">
        <v>0.75867269984917041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I220">
        <v>0</v>
      </c>
      <c r="BJ220">
        <v>0</v>
      </c>
      <c r="BK220">
        <v>4.1437499999999998</v>
      </c>
      <c r="BL220">
        <v>3.1437499999999998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</row>
    <row r="221" spans="1:83" hidden="1" x14ac:dyDescent="0.25">
      <c r="A221" t="s">
        <v>160</v>
      </c>
      <c r="B221" t="s">
        <v>217</v>
      </c>
      <c r="C221" t="s">
        <v>52</v>
      </c>
      <c r="D221" s="25">
        <v>45580</v>
      </c>
      <c r="E221" t="s">
        <v>215</v>
      </c>
      <c r="F221" t="s">
        <v>69</v>
      </c>
      <c r="G221">
        <v>0.84615384615384603</v>
      </c>
      <c r="H221">
        <v>1.9</v>
      </c>
      <c r="I221">
        <v>10</v>
      </c>
      <c r="K221">
        <v>1.9</v>
      </c>
      <c r="L221">
        <v>45580</v>
      </c>
      <c r="M221" t="s">
        <v>198</v>
      </c>
      <c r="N221">
        <v>1.9964349376114079</v>
      </c>
      <c r="O221">
        <v>2.2454545454545456</v>
      </c>
      <c r="P221">
        <v>2.2454545454545456</v>
      </c>
      <c r="Q221">
        <v>2.3594231080862098</v>
      </c>
      <c r="R221">
        <v>0.11396856263166422</v>
      </c>
      <c r="S221">
        <v>0</v>
      </c>
      <c r="T221">
        <v>0</v>
      </c>
      <c r="U221">
        <v>0</v>
      </c>
      <c r="V221">
        <v>0.99545454545454559</v>
      </c>
      <c r="W221">
        <v>0</v>
      </c>
      <c r="X221">
        <v>0.25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0.44534412955465585</v>
      </c>
      <c r="AM221">
        <v>0.44534412955465585</v>
      </c>
      <c r="AN221">
        <v>1.0507552303217937</v>
      </c>
      <c r="AO221">
        <v>5.0755230321793743E-2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0.44534412955465585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0.95169642857142867</v>
      </c>
      <c r="BJ221">
        <v>0.95169642857142867</v>
      </c>
      <c r="BK221">
        <v>0.42383241758241758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4.8303571428571335E-2</v>
      </c>
      <c r="BW221">
        <v>0</v>
      </c>
      <c r="BX221">
        <v>0.52786401098901115</v>
      </c>
      <c r="BY221">
        <v>0</v>
      </c>
      <c r="BZ221">
        <v>0.42383241758241758</v>
      </c>
      <c r="CA221">
        <v>0</v>
      </c>
      <c r="CB221">
        <v>0</v>
      </c>
      <c r="CC221">
        <v>0</v>
      </c>
      <c r="CD221">
        <v>0</v>
      </c>
      <c r="CE221">
        <v>0</v>
      </c>
    </row>
    <row r="222" spans="1:83" hidden="1" x14ac:dyDescent="0.25">
      <c r="A222" t="s">
        <v>160</v>
      </c>
      <c r="B222" t="s">
        <v>170</v>
      </c>
      <c r="C222" t="s">
        <v>52</v>
      </c>
      <c r="D222" s="25">
        <v>45580</v>
      </c>
      <c r="E222" t="s">
        <v>215</v>
      </c>
      <c r="F222" t="s">
        <v>70</v>
      </c>
      <c r="G222">
        <v>2.8796992481203003</v>
      </c>
      <c r="H222">
        <v>2.8499999999999996</v>
      </c>
      <c r="I222">
        <v>10</v>
      </c>
      <c r="J222">
        <v>1</v>
      </c>
      <c r="K222">
        <v>2.8499999999999996</v>
      </c>
      <c r="L222">
        <v>45580</v>
      </c>
      <c r="M222" t="s">
        <v>197</v>
      </c>
      <c r="N222">
        <v>3.1683569979716029</v>
      </c>
      <c r="O222">
        <v>0.98968668407310711</v>
      </c>
      <c r="P222">
        <v>0.98968668407310711</v>
      </c>
      <c r="Q222">
        <v>1.1002388530815228</v>
      </c>
      <c r="R222">
        <v>0.10023885308152281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1.0313315926892885E-2</v>
      </c>
      <c r="AB222">
        <v>0</v>
      </c>
      <c r="AC222">
        <v>0</v>
      </c>
      <c r="AD222">
        <v>0</v>
      </c>
      <c r="AE222">
        <v>0</v>
      </c>
      <c r="AF222">
        <v>0.98968668407310711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1.0104207888141405</v>
      </c>
      <c r="AM222">
        <v>1.0104207888141405</v>
      </c>
      <c r="AN222">
        <v>1.1117042098145977</v>
      </c>
      <c r="AO222">
        <v>0.10128342100045717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1.0420788814140547E-2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0.89951984635083204</v>
      </c>
      <c r="BJ222">
        <v>0.89951984635083204</v>
      </c>
      <c r="BK222">
        <v>0.90889355270378225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9.1106447296217752E-2</v>
      </c>
      <c r="BW222">
        <v>0</v>
      </c>
      <c r="BX222">
        <v>0</v>
      </c>
      <c r="BY222">
        <v>0</v>
      </c>
      <c r="BZ222">
        <v>0.89951984635083204</v>
      </c>
      <c r="CA222">
        <v>0</v>
      </c>
      <c r="CB222">
        <v>0</v>
      </c>
      <c r="CC222">
        <v>0</v>
      </c>
      <c r="CD222">
        <v>0</v>
      </c>
      <c r="CE222">
        <v>0</v>
      </c>
    </row>
    <row r="223" spans="1:83" hidden="1" x14ac:dyDescent="0.25">
      <c r="A223" t="s">
        <v>160</v>
      </c>
      <c r="B223" t="s">
        <v>217</v>
      </c>
      <c r="C223" t="s">
        <v>52</v>
      </c>
      <c r="D223" s="25">
        <v>45580</v>
      </c>
      <c r="E223" t="s">
        <v>215</v>
      </c>
      <c r="F223" t="s">
        <v>70</v>
      </c>
      <c r="G223">
        <v>2.5351191458269504</v>
      </c>
      <c r="H223">
        <v>3.8</v>
      </c>
      <c r="I223">
        <v>10</v>
      </c>
      <c r="K223">
        <v>3.8</v>
      </c>
      <c r="L223">
        <v>45580</v>
      </c>
      <c r="M223" t="s">
        <v>197</v>
      </c>
      <c r="N223">
        <v>3.8215240641711223</v>
      </c>
      <c r="O223">
        <v>1.498943355879413</v>
      </c>
      <c r="P223">
        <v>1.498943355879413</v>
      </c>
      <c r="Q223">
        <v>1.5074337119269987</v>
      </c>
      <c r="R223">
        <v>8.4903560475857454E-3</v>
      </c>
      <c r="S223">
        <v>0</v>
      </c>
      <c r="T223">
        <v>0</v>
      </c>
      <c r="U223">
        <v>0</v>
      </c>
      <c r="V223">
        <v>0.24894335587941296</v>
      </c>
      <c r="W223">
        <v>0</v>
      </c>
      <c r="X223">
        <v>0.25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0.66713661732288176</v>
      </c>
      <c r="AM223">
        <v>0.66713661732288176</v>
      </c>
      <c r="AN223">
        <v>1.0056642274134533</v>
      </c>
      <c r="AO223">
        <v>5.6642274134532933E-3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0.66713661732288176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0.99436767535420689</v>
      </c>
      <c r="BJ223">
        <v>0.99436767535420689</v>
      </c>
      <c r="BK223">
        <v>0.66337908731102302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5.6323246457931075E-3</v>
      </c>
      <c r="BW223">
        <v>0</v>
      </c>
      <c r="BX223">
        <v>0.33098858804318387</v>
      </c>
      <c r="BY223">
        <v>0</v>
      </c>
      <c r="BZ223">
        <v>0.66337908731102302</v>
      </c>
      <c r="CA223">
        <v>0</v>
      </c>
      <c r="CB223">
        <v>0</v>
      </c>
      <c r="CC223">
        <v>0</v>
      </c>
      <c r="CD223">
        <v>0</v>
      </c>
      <c r="CE223">
        <v>0</v>
      </c>
    </row>
    <row r="224" spans="1:83" hidden="1" x14ac:dyDescent="0.25">
      <c r="A224" t="s">
        <v>160</v>
      </c>
      <c r="B224" t="s">
        <v>170</v>
      </c>
      <c r="C224" t="s">
        <v>52</v>
      </c>
      <c r="D224" s="25">
        <v>45581</v>
      </c>
      <c r="E224" t="s">
        <v>215</v>
      </c>
      <c r="F224" t="s">
        <v>68</v>
      </c>
      <c r="G224">
        <v>5.7593984962406006</v>
      </c>
      <c r="H224">
        <v>3.8</v>
      </c>
      <c r="I224">
        <v>10</v>
      </c>
      <c r="J224">
        <v>1</v>
      </c>
      <c r="K224">
        <v>3.8</v>
      </c>
      <c r="L224">
        <v>45581</v>
      </c>
      <c r="M224" t="s">
        <v>202</v>
      </c>
      <c r="N224">
        <v>3.6806722689075615</v>
      </c>
      <c r="O224">
        <v>0.65979112271540474</v>
      </c>
      <c r="P224">
        <v>0.65979112271540474</v>
      </c>
      <c r="Q224">
        <v>0.63907233911841477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0.34020887728459526</v>
      </c>
      <c r="AC224">
        <v>0</v>
      </c>
      <c r="AD224">
        <v>2.0718783596989976E-2</v>
      </c>
      <c r="AE224">
        <v>0</v>
      </c>
      <c r="AF224">
        <v>0.63907233911841477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1.5156311832212108</v>
      </c>
      <c r="AM224">
        <v>1.5156311832212108</v>
      </c>
      <c r="AN224">
        <v>0.96859796550198995</v>
      </c>
      <c r="BE224">
        <v>0</v>
      </c>
      <c r="BF224">
        <v>0</v>
      </c>
      <c r="BG224">
        <v>0</v>
      </c>
      <c r="BI224">
        <v>1.0324200913242012</v>
      </c>
      <c r="BJ224">
        <v>1.0324200913242012</v>
      </c>
      <c r="BK224">
        <v>1.5647680845950498</v>
      </c>
      <c r="BL224">
        <v>0.53234799327084859</v>
      </c>
      <c r="BM224">
        <v>0</v>
      </c>
      <c r="BN224">
        <v>0</v>
      </c>
      <c r="BO224">
        <v>0</v>
      </c>
      <c r="BP224">
        <v>0</v>
      </c>
      <c r="BQ224">
        <v>0.46757990867579879</v>
      </c>
      <c r="BR224">
        <v>3.2420091324201206E-2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</row>
    <row r="225" spans="1:83" hidden="1" x14ac:dyDescent="0.25">
      <c r="A225" t="s">
        <v>160</v>
      </c>
      <c r="B225" t="s">
        <v>217</v>
      </c>
      <c r="C225" t="s">
        <v>52</v>
      </c>
      <c r="D225" s="25">
        <v>45581</v>
      </c>
      <c r="E225" t="s">
        <v>215</v>
      </c>
      <c r="F225" t="s">
        <v>68</v>
      </c>
      <c r="G225">
        <v>6.8471096572600336</v>
      </c>
      <c r="H225">
        <v>3.8</v>
      </c>
      <c r="I225">
        <v>10</v>
      </c>
      <c r="K225">
        <v>3.8</v>
      </c>
      <c r="L225">
        <v>45581</v>
      </c>
      <c r="M225" t="s">
        <v>202</v>
      </c>
      <c r="N225">
        <v>1.9377450980392157</v>
      </c>
      <c r="O225">
        <v>0.55497869761306307</v>
      </c>
      <c r="P225">
        <v>0.55497869761306307</v>
      </c>
      <c r="Q225">
        <v>0.28300190810944764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0.44502130238693693</v>
      </c>
      <c r="AC225">
        <v>0</v>
      </c>
      <c r="AD225">
        <v>0.27197678950361542</v>
      </c>
      <c r="AE225">
        <v>0</v>
      </c>
      <c r="AF225">
        <v>0.28300190810944764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1.801870962436851</v>
      </c>
      <c r="AM225">
        <v>1.801870962436851</v>
      </c>
      <c r="AN225">
        <v>0.50993292053663575</v>
      </c>
      <c r="BE225">
        <v>0</v>
      </c>
      <c r="BF225">
        <v>0</v>
      </c>
      <c r="BG225">
        <v>0</v>
      </c>
      <c r="BI225">
        <v>1.9610422463951429</v>
      </c>
      <c r="BJ225">
        <v>1.9610422463951429</v>
      </c>
      <c r="BK225">
        <v>3.5335450798913404</v>
      </c>
      <c r="CB225">
        <v>0</v>
      </c>
      <c r="CC225">
        <v>0</v>
      </c>
      <c r="CD225">
        <v>0</v>
      </c>
    </row>
    <row r="226" spans="1:83" x14ac:dyDescent="0.25">
      <c r="A226" t="s">
        <v>160</v>
      </c>
      <c r="B226" t="s">
        <v>170</v>
      </c>
      <c r="C226" t="s">
        <v>52</v>
      </c>
      <c r="D226" s="25">
        <v>45581</v>
      </c>
      <c r="E226" t="s">
        <v>215</v>
      </c>
      <c r="F226" t="s">
        <v>69</v>
      </c>
      <c r="G226">
        <v>1</v>
      </c>
      <c r="H226">
        <v>0</v>
      </c>
      <c r="I226">
        <v>10</v>
      </c>
      <c r="J226">
        <v>1</v>
      </c>
      <c r="K226">
        <v>0</v>
      </c>
      <c r="L226">
        <v>45581</v>
      </c>
      <c r="M226" t="s">
        <v>201</v>
      </c>
      <c r="N226">
        <v>0.12066365007541478</v>
      </c>
      <c r="O226">
        <v>0</v>
      </c>
      <c r="P226">
        <v>0</v>
      </c>
      <c r="Q226">
        <v>0.12066365007541478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0.12066365007541478</v>
      </c>
      <c r="AB226">
        <v>0.8793363499245852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I226">
        <v>0</v>
      </c>
      <c r="BJ226">
        <v>0</v>
      </c>
      <c r="BK226">
        <v>8.2874999999999996</v>
      </c>
      <c r="BL226">
        <v>7.2874999999999996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</row>
    <row r="227" spans="1:83" hidden="1" x14ac:dyDescent="0.25">
      <c r="A227" t="s">
        <v>160</v>
      </c>
      <c r="B227" t="s">
        <v>217</v>
      </c>
      <c r="C227" t="s">
        <v>52</v>
      </c>
      <c r="D227" s="25">
        <v>45581</v>
      </c>
      <c r="E227" t="s">
        <v>215</v>
      </c>
      <c r="F227" t="s">
        <v>69</v>
      </c>
      <c r="G227">
        <v>0.84615384615384603</v>
      </c>
      <c r="H227">
        <v>1.9</v>
      </c>
      <c r="I227">
        <v>10</v>
      </c>
      <c r="K227">
        <v>1.9</v>
      </c>
      <c r="L227">
        <v>45581</v>
      </c>
      <c r="M227" t="s">
        <v>201</v>
      </c>
      <c r="N227">
        <v>1.9679144385026737</v>
      </c>
      <c r="O227">
        <v>2.2454545454545456</v>
      </c>
      <c r="P227">
        <v>2.2454545454545456</v>
      </c>
      <c r="Q227">
        <v>2.3257170636849782</v>
      </c>
      <c r="R227">
        <v>8.0262518230432622E-2</v>
      </c>
      <c r="S227">
        <v>0</v>
      </c>
      <c r="T227">
        <v>0</v>
      </c>
      <c r="U227">
        <v>0</v>
      </c>
      <c r="V227">
        <v>0.99545454545454559</v>
      </c>
      <c r="W227">
        <v>0</v>
      </c>
      <c r="X227">
        <v>0.25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0.44534412955465585</v>
      </c>
      <c r="AM227">
        <v>0.44534412955465585</v>
      </c>
      <c r="AN227">
        <v>1.0357444413171968</v>
      </c>
      <c r="AO227">
        <v>3.5744441317196785E-2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0.44534412955465585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0.96548913043478257</v>
      </c>
      <c r="BJ227">
        <v>0.96548913043478257</v>
      </c>
      <c r="BK227">
        <v>0.42997491638795982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3.4510869565217428E-2</v>
      </c>
      <c r="BW227">
        <v>0</v>
      </c>
      <c r="BX227">
        <v>0.53551421404682276</v>
      </c>
      <c r="BY227">
        <v>0</v>
      </c>
      <c r="BZ227">
        <v>0.42997491638795982</v>
      </c>
      <c r="CA227">
        <v>0</v>
      </c>
      <c r="CB227">
        <v>0</v>
      </c>
      <c r="CC227">
        <v>0</v>
      </c>
      <c r="CD227">
        <v>0</v>
      </c>
      <c r="CE227">
        <v>0</v>
      </c>
    </row>
    <row r="228" spans="1:83" hidden="1" x14ac:dyDescent="0.25">
      <c r="A228" t="s">
        <v>160</v>
      </c>
      <c r="B228" t="s">
        <v>170</v>
      </c>
      <c r="C228" t="s">
        <v>52</v>
      </c>
      <c r="D228" s="25">
        <v>45581</v>
      </c>
      <c r="E228" t="s">
        <v>215</v>
      </c>
      <c r="F228" t="s">
        <v>70</v>
      </c>
      <c r="G228">
        <v>2.8796992481203003</v>
      </c>
      <c r="H228">
        <v>4.75</v>
      </c>
      <c r="I228">
        <v>10</v>
      </c>
      <c r="J228">
        <v>1</v>
      </c>
      <c r="K228">
        <v>4.75</v>
      </c>
      <c r="L228">
        <v>45581</v>
      </c>
      <c r="M228" t="s">
        <v>200</v>
      </c>
      <c r="N228">
        <v>1.5253549695740365</v>
      </c>
      <c r="O228">
        <v>1.6494778067885121</v>
      </c>
      <c r="P228">
        <v>1.6494778067885121</v>
      </c>
      <c r="Q228">
        <v>0.5296924567972503</v>
      </c>
      <c r="R228">
        <v>0</v>
      </c>
      <c r="S228">
        <v>0</v>
      </c>
      <c r="T228">
        <v>0.39947780678851208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0.25</v>
      </c>
      <c r="AA228">
        <v>0</v>
      </c>
      <c r="AB228">
        <v>0</v>
      </c>
      <c r="AC228">
        <v>0</v>
      </c>
      <c r="AD228">
        <v>0.4703075432027497</v>
      </c>
      <c r="AE228">
        <v>0</v>
      </c>
      <c r="AF228">
        <v>0.5296924567972503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0.60625247328848431</v>
      </c>
      <c r="AM228">
        <v>0.60625247328848431</v>
      </c>
      <c r="AN228">
        <v>0.32112736201558661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0.39374752671151569</v>
      </c>
      <c r="AZ228">
        <v>0</v>
      </c>
      <c r="BA228">
        <v>0.28512511127289769</v>
      </c>
      <c r="BB228">
        <v>0</v>
      </c>
      <c r="BC228">
        <v>0.32112736201558661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3.1140292553191489</v>
      </c>
      <c r="BJ228">
        <v>3.1140292553191489</v>
      </c>
      <c r="BK228">
        <v>1.8878879379299309</v>
      </c>
      <c r="CB228">
        <v>0</v>
      </c>
      <c r="CC228">
        <v>0</v>
      </c>
      <c r="CD228">
        <v>0</v>
      </c>
    </row>
    <row r="229" spans="1:83" hidden="1" x14ac:dyDescent="0.25">
      <c r="A229" t="s">
        <v>160</v>
      </c>
      <c r="B229" t="s">
        <v>217</v>
      </c>
      <c r="C229" t="s">
        <v>52</v>
      </c>
      <c r="D229" s="25">
        <v>45581</v>
      </c>
      <c r="E229" t="s">
        <v>215</v>
      </c>
      <c r="F229" t="s">
        <v>70</v>
      </c>
      <c r="G229">
        <v>2.5351191458269504</v>
      </c>
      <c r="H229">
        <v>2.8499999999999996</v>
      </c>
      <c r="I229">
        <v>10</v>
      </c>
      <c r="K229">
        <v>2.8499999999999996</v>
      </c>
      <c r="L229">
        <v>45581</v>
      </c>
      <c r="M229" t="s">
        <v>200</v>
      </c>
      <c r="N229">
        <v>2.9371657754010689</v>
      </c>
      <c r="O229">
        <v>1.1242075169095596</v>
      </c>
      <c r="P229">
        <v>1.1242075169095596</v>
      </c>
      <c r="Q229">
        <v>1.1585908221457464</v>
      </c>
      <c r="R229">
        <v>3.4383305236186823E-2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0.12420751690955956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0.88951548976384232</v>
      </c>
      <c r="AM229">
        <v>0.88951548976384232</v>
      </c>
      <c r="AN229">
        <v>1.0305844825968664</v>
      </c>
      <c r="AO229">
        <v>3.0584482596866414E-2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0.88951548976384232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0.97032316795630413</v>
      </c>
      <c r="BJ229">
        <v>0.97032316795630413</v>
      </c>
      <c r="BK229">
        <v>0.8631174879738549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2.9676832043695867E-2</v>
      </c>
      <c r="BW229">
        <v>0</v>
      </c>
      <c r="BX229">
        <v>0.10720567998244923</v>
      </c>
      <c r="BY229">
        <v>0</v>
      </c>
      <c r="BZ229">
        <v>0.8631174879738549</v>
      </c>
      <c r="CA229">
        <v>0</v>
      </c>
      <c r="CB229">
        <v>0</v>
      </c>
      <c r="CC229">
        <v>0</v>
      </c>
      <c r="CD229">
        <v>0</v>
      </c>
      <c r="CE229">
        <v>0</v>
      </c>
    </row>
    <row r="230" spans="1:83" hidden="1" x14ac:dyDescent="0.25">
      <c r="A230" t="s">
        <v>160</v>
      </c>
      <c r="B230" t="s">
        <v>217</v>
      </c>
      <c r="C230" t="s">
        <v>52</v>
      </c>
      <c r="D230" s="25">
        <v>45582</v>
      </c>
      <c r="E230" t="s">
        <v>215</v>
      </c>
      <c r="F230" t="s">
        <v>68</v>
      </c>
      <c r="G230">
        <v>6.8471096572600327</v>
      </c>
      <c r="H230">
        <v>3.8</v>
      </c>
      <c r="I230">
        <v>10</v>
      </c>
      <c r="K230">
        <v>3.8</v>
      </c>
      <c r="L230">
        <v>45582</v>
      </c>
      <c r="M230" t="s">
        <v>205</v>
      </c>
      <c r="N230">
        <v>2.8752450980392155</v>
      </c>
      <c r="O230">
        <v>0.55497869761306307</v>
      </c>
      <c r="P230">
        <v>0.55497869761306307</v>
      </c>
      <c r="Q230">
        <v>0.41992099469161787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0.44502130238693693</v>
      </c>
      <c r="AC230">
        <v>0</v>
      </c>
      <c r="AD230">
        <v>0.1350577029214452</v>
      </c>
      <c r="AE230">
        <v>0</v>
      </c>
      <c r="AF230">
        <v>0.41992099469161787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1.8018709624368507</v>
      </c>
      <c r="AM230">
        <v>1.8018709624368507</v>
      </c>
      <c r="AN230">
        <v>0.75664344685242513</v>
      </c>
      <c r="BE230">
        <v>0</v>
      </c>
      <c r="BF230">
        <v>0</v>
      </c>
      <c r="BG230">
        <v>0</v>
      </c>
      <c r="BI230">
        <v>1.3216264598073482</v>
      </c>
      <c r="BJ230">
        <v>1.3216264598073482</v>
      </c>
      <c r="BK230">
        <v>2.3814003411150741</v>
      </c>
      <c r="BL230">
        <v>1.059773881307726</v>
      </c>
      <c r="BM230">
        <v>0</v>
      </c>
      <c r="BN230">
        <v>0</v>
      </c>
      <c r="BO230">
        <v>0</v>
      </c>
      <c r="BP230">
        <v>0</v>
      </c>
      <c r="BQ230">
        <v>0.17837354019265184</v>
      </c>
      <c r="BR230">
        <v>0.32162645980734816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 spans="1:83" hidden="1" x14ac:dyDescent="0.25">
      <c r="A231" t="s">
        <v>160</v>
      </c>
      <c r="B231" t="s">
        <v>170</v>
      </c>
      <c r="C231" t="s">
        <v>52</v>
      </c>
      <c r="D231" s="25">
        <v>45582</v>
      </c>
      <c r="E231" t="s">
        <v>215</v>
      </c>
      <c r="F231" t="s">
        <v>68</v>
      </c>
      <c r="G231">
        <v>5.7593984962406006</v>
      </c>
      <c r="H231">
        <v>0.95</v>
      </c>
      <c r="I231">
        <v>10</v>
      </c>
      <c r="J231">
        <v>1</v>
      </c>
      <c r="K231">
        <v>0.95</v>
      </c>
      <c r="L231">
        <v>45582</v>
      </c>
      <c r="M231" t="s">
        <v>205</v>
      </c>
      <c r="N231">
        <v>3.7590132827324472</v>
      </c>
      <c r="O231">
        <v>0.16494778067885119</v>
      </c>
      <c r="P231">
        <v>0.16494778067885119</v>
      </c>
      <c r="Q231">
        <v>0.65267463003056858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0.4877268493517174</v>
      </c>
      <c r="AB231">
        <v>0.34732536996943142</v>
      </c>
      <c r="AC231">
        <v>0</v>
      </c>
      <c r="AD231">
        <v>0</v>
      </c>
      <c r="AE231">
        <v>0</v>
      </c>
      <c r="AF231">
        <v>0.16494778067885119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6.0625247328848433</v>
      </c>
      <c r="AM231">
        <v>6.0625247328848433</v>
      </c>
      <c r="AN231">
        <v>3.9568560870867868</v>
      </c>
      <c r="BE231">
        <v>0</v>
      </c>
      <c r="BF231">
        <v>0</v>
      </c>
      <c r="BG231">
        <v>0</v>
      </c>
      <c r="BI231">
        <v>0.25272589601211515</v>
      </c>
      <c r="BJ231">
        <v>0.25272589601211515</v>
      </c>
      <c r="BK231">
        <v>1.5321569952139309</v>
      </c>
      <c r="BL231">
        <v>0.53215699521393089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0.83505221932114881</v>
      </c>
      <c r="BV231">
        <v>0</v>
      </c>
      <c r="BW231">
        <v>0</v>
      </c>
      <c r="BX231">
        <v>0</v>
      </c>
      <c r="BY231">
        <v>0</v>
      </c>
      <c r="BZ231">
        <v>0.25272589601211515</v>
      </c>
      <c r="CA231">
        <v>0</v>
      </c>
      <c r="CB231">
        <v>0</v>
      </c>
      <c r="CC231">
        <v>0</v>
      </c>
      <c r="CD231">
        <v>0</v>
      </c>
      <c r="CE231">
        <v>0</v>
      </c>
    </row>
    <row r="232" spans="1:83" hidden="1" x14ac:dyDescent="0.25">
      <c r="A232" t="s">
        <v>160</v>
      </c>
      <c r="B232" t="s">
        <v>217</v>
      </c>
      <c r="C232" t="s">
        <v>52</v>
      </c>
      <c r="D232" s="25">
        <v>45582</v>
      </c>
      <c r="E232" t="s">
        <v>215</v>
      </c>
      <c r="F232" t="s">
        <v>69</v>
      </c>
      <c r="G232">
        <v>0.84615384615384603</v>
      </c>
      <c r="H232">
        <v>1.9</v>
      </c>
      <c r="I232">
        <v>10</v>
      </c>
      <c r="K232">
        <v>1.9</v>
      </c>
      <c r="L232">
        <v>45582</v>
      </c>
      <c r="M232" t="s">
        <v>203</v>
      </c>
      <c r="N232">
        <v>1.9679144385026737</v>
      </c>
      <c r="O232">
        <v>2.2454545454545456</v>
      </c>
      <c r="P232">
        <v>2.2454545454545456</v>
      </c>
      <c r="Q232">
        <v>2.3257170636849782</v>
      </c>
      <c r="R232">
        <v>8.0262518230432622E-2</v>
      </c>
      <c r="S232">
        <v>0</v>
      </c>
      <c r="T232">
        <v>0</v>
      </c>
      <c r="U232">
        <v>0</v>
      </c>
      <c r="V232">
        <v>0.99545454545454559</v>
      </c>
      <c r="W232">
        <v>0</v>
      </c>
      <c r="X232">
        <v>0.25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0.44534412955465585</v>
      </c>
      <c r="AM232">
        <v>0.44534412955465585</v>
      </c>
      <c r="AN232">
        <v>1.0357444413171968</v>
      </c>
      <c r="AO232">
        <v>3.5744441317196785E-2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0.44534412955465585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0.96548913043478257</v>
      </c>
      <c r="BJ232">
        <v>0.96548913043478257</v>
      </c>
      <c r="BK232">
        <v>0.42997491638795982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3.4510869565217428E-2</v>
      </c>
      <c r="BW232">
        <v>0</v>
      </c>
      <c r="BX232">
        <v>0.53551421404682276</v>
      </c>
      <c r="BY232">
        <v>0</v>
      </c>
      <c r="BZ232">
        <v>0.42997491638795982</v>
      </c>
      <c r="CA232">
        <v>0</v>
      </c>
      <c r="CB232">
        <v>0</v>
      </c>
      <c r="CC232">
        <v>0</v>
      </c>
      <c r="CD232">
        <v>0</v>
      </c>
      <c r="CE232">
        <v>0</v>
      </c>
    </row>
    <row r="233" spans="1:83" x14ac:dyDescent="0.25">
      <c r="A233" t="s">
        <v>160</v>
      </c>
      <c r="B233" t="s">
        <v>170</v>
      </c>
      <c r="C233" t="s">
        <v>52</v>
      </c>
      <c r="D233" s="25">
        <v>45582</v>
      </c>
      <c r="E233" t="s">
        <v>215</v>
      </c>
      <c r="F233" t="s">
        <v>69</v>
      </c>
      <c r="G233">
        <v>1</v>
      </c>
      <c r="H233">
        <v>0</v>
      </c>
      <c r="I233">
        <v>10</v>
      </c>
      <c r="J233">
        <v>1</v>
      </c>
      <c r="K233">
        <v>0</v>
      </c>
      <c r="L233">
        <v>45582</v>
      </c>
      <c r="M233" t="s">
        <v>203</v>
      </c>
      <c r="N233">
        <v>1.2600465548632931</v>
      </c>
      <c r="O233">
        <v>0</v>
      </c>
      <c r="P233">
        <v>0</v>
      </c>
      <c r="Q233">
        <v>1.2600465548632931</v>
      </c>
      <c r="R233">
        <v>0.26004655486329309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0.79362147068327449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0.20637852931672551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0.79362147068327449</v>
      </c>
      <c r="CE233">
        <v>0</v>
      </c>
    </row>
    <row r="234" spans="1:83" hidden="1" x14ac:dyDescent="0.25">
      <c r="A234" t="s">
        <v>160</v>
      </c>
      <c r="B234" t="s">
        <v>217</v>
      </c>
      <c r="C234" t="s">
        <v>52</v>
      </c>
      <c r="D234" s="25">
        <v>45582</v>
      </c>
      <c r="E234" t="s">
        <v>215</v>
      </c>
      <c r="F234" t="s">
        <v>70</v>
      </c>
      <c r="G234">
        <v>2.5351191458269504</v>
      </c>
      <c r="H234">
        <v>4.75</v>
      </c>
      <c r="I234">
        <v>10</v>
      </c>
      <c r="K234">
        <v>4.75</v>
      </c>
      <c r="L234">
        <v>45582</v>
      </c>
      <c r="M234" t="s">
        <v>204</v>
      </c>
      <c r="N234">
        <v>3.7212566844919786</v>
      </c>
      <c r="O234">
        <v>1.8736791948492661</v>
      </c>
      <c r="P234">
        <v>1.8736791948492661</v>
      </c>
      <c r="Q234">
        <v>1.467882363879238</v>
      </c>
      <c r="R234">
        <v>0</v>
      </c>
      <c r="S234">
        <v>0</v>
      </c>
      <c r="T234">
        <v>0.40579683097002817</v>
      </c>
      <c r="U234">
        <v>0</v>
      </c>
      <c r="V234">
        <v>0.21788236387923798</v>
      </c>
      <c r="W234">
        <v>0</v>
      </c>
      <c r="X234">
        <v>0.25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0.53370929385830534</v>
      </c>
      <c r="AM234">
        <v>0.53370929385830534</v>
      </c>
      <c r="AN234">
        <v>0.78342245989304815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0.21657754010695185</v>
      </c>
      <c r="AZ234">
        <v>0</v>
      </c>
      <c r="BA234">
        <v>0</v>
      </c>
      <c r="BB234">
        <v>0</v>
      </c>
      <c r="BC234">
        <v>0.53370929385830534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1.2764505119453926</v>
      </c>
      <c r="BJ234">
        <v>1.2764505119453926</v>
      </c>
      <c r="BK234">
        <v>0.68125350137544782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0.27645051194539261</v>
      </c>
      <c r="BU234">
        <v>0</v>
      </c>
      <c r="BV234">
        <v>0</v>
      </c>
      <c r="BW234">
        <v>0</v>
      </c>
      <c r="BX234">
        <v>0.31874649862455218</v>
      </c>
      <c r="BY234">
        <v>0</v>
      </c>
      <c r="BZ234">
        <v>0.68125350137544782</v>
      </c>
      <c r="CA234">
        <v>0</v>
      </c>
      <c r="CB234">
        <v>0</v>
      </c>
      <c r="CC234">
        <v>0</v>
      </c>
      <c r="CD234">
        <v>0</v>
      </c>
      <c r="CE234">
        <v>0</v>
      </c>
    </row>
    <row r="235" spans="1:83" hidden="1" x14ac:dyDescent="0.25">
      <c r="A235" t="s">
        <v>160</v>
      </c>
      <c r="B235" t="s">
        <v>170</v>
      </c>
      <c r="C235" t="s">
        <v>52</v>
      </c>
      <c r="D235" s="25">
        <v>45582</v>
      </c>
      <c r="E235" t="s">
        <v>215</v>
      </c>
      <c r="F235" t="s">
        <v>70</v>
      </c>
      <c r="G235">
        <v>2.8796992481203003</v>
      </c>
      <c r="H235">
        <v>5.6999999999999993</v>
      </c>
      <c r="I235">
        <v>10</v>
      </c>
      <c r="J235">
        <v>1</v>
      </c>
      <c r="K235">
        <v>5.6999999999999993</v>
      </c>
      <c r="L235">
        <v>45582</v>
      </c>
      <c r="M235" t="s">
        <v>204</v>
      </c>
      <c r="N235">
        <v>3.4020153111300142</v>
      </c>
      <c r="O235">
        <v>1.9793733681462142</v>
      </c>
      <c r="P235">
        <v>1.9793733681462142</v>
      </c>
      <c r="Q235">
        <v>1.1813786850660364</v>
      </c>
      <c r="R235">
        <v>0</v>
      </c>
      <c r="S235">
        <v>0</v>
      </c>
      <c r="T235">
        <v>0.72937336814621423</v>
      </c>
      <c r="U235">
        <v>0</v>
      </c>
      <c r="V235">
        <v>0</v>
      </c>
      <c r="W235">
        <v>0</v>
      </c>
      <c r="X235">
        <v>0.18137868506603638</v>
      </c>
      <c r="Y235">
        <v>0</v>
      </c>
      <c r="Z235">
        <v>6.8621314933963617E-2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0.50521039440707027</v>
      </c>
      <c r="AM235">
        <v>0.50521039440707027</v>
      </c>
      <c r="AN235">
        <v>0.59684479142631841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0.40315520857368159</v>
      </c>
      <c r="AZ235">
        <v>0</v>
      </c>
      <c r="BA235">
        <v>0</v>
      </c>
      <c r="BB235">
        <v>0</v>
      </c>
      <c r="BC235">
        <v>0.50521039440707027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1.6754774681207081</v>
      </c>
      <c r="BJ235">
        <v>1.6754774681207081</v>
      </c>
      <c r="BK235">
        <v>0.8464686324894225</v>
      </c>
      <c r="CB235">
        <v>0</v>
      </c>
      <c r="CC235">
        <v>0</v>
      </c>
      <c r="CD235">
        <v>0</v>
      </c>
    </row>
    <row r="236" spans="1:83" hidden="1" x14ac:dyDescent="0.25">
      <c r="A236" t="s">
        <v>160</v>
      </c>
      <c r="B236" t="s">
        <v>170</v>
      </c>
      <c r="C236" t="s">
        <v>52</v>
      </c>
      <c r="D236" s="25">
        <v>45583</v>
      </c>
      <c r="E236" t="s">
        <v>215</v>
      </c>
      <c r="F236" t="s">
        <v>68</v>
      </c>
      <c r="G236">
        <v>5.7593984962406006</v>
      </c>
      <c r="H236">
        <v>2.8499999999999996</v>
      </c>
      <c r="I236">
        <v>10</v>
      </c>
      <c r="J236">
        <v>1</v>
      </c>
      <c r="K236">
        <v>2.8499999999999996</v>
      </c>
      <c r="L236">
        <v>45583</v>
      </c>
      <c r="M236" t="s">
        <v>206</v>
      </c>
      <c r="N236">
        <v>3.502922221520187</v>
      </c>
      <c r="O236">
        <v>0.49484334203655356</v>
      </c>
      <c r="P236">
        <v>0.49484334203655356</v>
      </c>
      <c r="Q236">
        <v>0.60820973297935366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0.1133663909428001</v>
      </c>
      <c r="AB236">
        <v>0.39179026702064634</v>
      </c>
      <c r="AC236">
        <v>0</v>
      </c>
      <c r="AD236">
        <v>0</v>
      </c>
      <c r="AE236">
        <v>0</v>
      </c>
      <c r="AF236">
        <v>0.49484334203655356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2.0208415776282811</v>
      </c>
      <c r="AM236">
        <v>2.0208415776282811</v>
      </c>
      <c r="AN236">
        <v>1.2290955163228727</v>
      </c>
      <c r="BE236">
        <v>0</v>
      </c>
      <c r="BF236">
        <v>0</v>
      </c>
      <c r="BG236">
        <v>0</v>
      </c>
      <c r="BI236">
        <v>0.81360641766209862</v>
      </c>
      <c r="BJ236">
        <v>0.81360641766209862</v>
      </c>
      <c r="BK236">
        <v>1.6441696766367697</v>
      </c>
      <c r="BL236">
        <v>0.64416967663676972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0.50515665796344644</v>
      </c>
      <c r="BV236">
        <v>0</v>
      </c>
      <c r="BW236">
        <v>0</v>
      </c>
      <c r="BX236">
        <v>0</v>
      </c>
      <c r="BY236">
        <v>0</v>
      </c>
      <c r="BZ236">
        <v>0.81360641766209862</v>
      </c>
      <c r="CA236">
        <v>0</v>
      </c>
      <c r="CB236">
        <v>0</v>
      </c>
      <c r="CC236">
        <v>0</v>
      </c>
      <c r="CD236">
        <v>0</v>
      </c>
      <c r="CE236">
        <v>0</v>
      </c>
    </row>
    <row r="237" spans="1:83" hidden="1" x14ac:dyDescent="0.25">
      <c r="A237" t="s">
        <v>160</v>
      </c>
      <c r="B237" t="s">
        <v>217</v>
      </c>
      <c r="C237" t="s">
        <v>52</v>
      </c>
      <c r="D237" s="25">
        <v>45583</v>
      </c>
      <c r="E237" t="s">
        <v>215</v>
      </c>
      <c r="F237" t="s">
        <v>68</v>
      </c>
      <c r="G237">
        <v>6.8471096572600336</v>
      </c>
      <c r="H237">
        <v>2.8499999999999996</v>
      </c>
      <c r="I237">
        <v>10</v>
      </c>
      <c r="K237">
        <v>2.8499999999999996</v>
      </c>
      <c r="L237">
        <v>45583</v>
      </c>
      <c r="M237" t="s">
        <v>206</v>
      </c>
      <c r="N237">
        <v>3.812745098039215</v>
      </c>
      <c r="O237">
        <v>0.41623402320979724</v>
      </c>
      <c r="P237">
        <v>0.41623402320979724</v>
      </c>
      <c r="Q237">
        <v>0.55684008127378792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0.14060605806399068</v>
      </c>
      <c r="AB237">
        <v>0.44315991872621208</v>
      </c>
      <c r="AC237">
        <v>0</v>
      </c>
      <c r="AD237">
        <v>0</v>
      </c>
      <c r="AE237">
        <v>0</v>
      </c>
      <c r="AF237">
        <v>0.41623402320979724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2.4024946165824681</v>
      </c>
      <c r="AM237">
        <v>2.4024946165824681</v>
      </c>
      <c r="AN237">
        <v>1.3378052975576196</v>
      </c>
      <c r="BE237">
        <v>0</v>
      </c>
      <c r="BF237">
        <v>0</v>
      </c>
      <c r="BG237">
        <v>0</v>
      </c>
      <c r="BI237">
        <v>0.74749292877346363</v>
      </c>
      <c r="BJ237">
        <v>0.74749292877346363</v>
      </c>
      <c r="BK237">
        <v>1.7958477373117088</v>
      </c>
      <c r="BL237">
        <v>0.79584773731170877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0.58376597679020281</v>
      </c>
      <c r="BV237">
        <v>0</v>
      </c>
      <c r="BW237">
        <v>0</v>
      </c>
      <c r="BX237">
        <v>0</v>
      </c>
      <c r="BY237">
        <v>0</v>
      </c>
      <c r="BZ237">
        <v>0.74749292877346363</v>
      </c>
      <c r="CA237">
        <v>0</v>
      </c>
      <c r="CB237">
        <v>0</v>
      </c>
      <c r="CC237">
        <v>0</v>
      </c>
      <c r="CD237">
        <v>0</v>
      </c>
      <c r="CE237">
        <v>0</v>
      </c>
    </row>
    <row r="238" spans="1:83" x14ac:dyDescent="0.25">
      <c r="A238" t="s">
        <v>160</v>
      </c>
      <c r="B238" t="s">
        <v>170</v>
      </c>
      <c r="C238" t="s">
        <v>52</v>
      </c>
      <c r="D238" s="25">
        <v>45583</v>
      </c>
      <c r="E238" t="s">
        <v>215</v>
      </c>
      <c r="F238" t="s">
        <v>69</v>
      </c>
      <c r="G238">
        <v>1</v>
      </c>
      <c r="H238">
        <v>0</v>
      </c>
      <c r="I238">
        <v>10</v>
      </c>
      <c r="J238">
        <v>1</v>
      </c>
      <c r="K238">
        <v>0</v>
      </c>
      <c r="L238">
        <v>45583</v>
      </c>
      <c r="M238" t="s">
        <v>207</v>
      </c>
      <c r="N238">
        <v>1.1913273001508298</v>
      </c>
      <c r="O238">
        <v>0</v>
      </c>
      <c r="P238">
        <v>0</v>
      </c>
      <c r="Q238">
        <v>1.1913273001508298</v>
      </c>
      <c r="R238">
        <v>0.19132730015082977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0.83939988605431393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0.16060011394568607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0.83939988605431393</v>
      </c>
      <c r="CE238">
        <v>0</v>
      </c>
    </row>
    <row r="239" spans="1:83" hidden="1" x14ac:dyDescent="0.25">
      <c r="A239" t="s">
        <v>160</v>
      </c>
      <c r="B239" t="s">
        <v>217</v>
      </c>
      <c r="C239" t="s">
        <v>52</v>
      </c>
      <c r="D239" s="25">
        <v>45583</v>
      </c>
      <c r="E239" t="s">
        <v>215</v>
      </c>
      <c r="F239" t="s">
        <v>69</v>
      </c>
      <c r="G239">
        <v>0.84615384615384603</v>
      </c>
      <c r="H239">
        <v>1.9</v>
      </c>
      <c r="I239">
        <v>10</v>
      </c>
      <c r="K239">
        <v>1.9</v>
      </c>
      <c r="L239">
        <v>45583</v>
      </c>
      <c r="M239" t="s">
        <v>207</v>
      </c>
      <c r="N239">
        <v>1.9964349376114079</v>
      </c>
      <c r="O239">
        <v>2.2454545454545456</v>
      </c>
      <c r="P239">
        <v>2.2454545454545456</v>
      </c>
      <c r="Q239">
        <v>2.3594231080862098</v>
      </c>
      <c r="R239">
        <v>0.11396856263166422</v>
      </c>
      <c r="S239">
        <v>0</v>
      </c>
      <c r="T239">
        <v>0</v>
      </c>
      <c r="U239">
        <v>0</v>
      </c>
      <c r="V239">
        <v>0.99545454545454559</v>
      </c>
      <c r="W239">
        <v>0</v>
      </c>
      <c r="X239">
        <v>0.25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0.44534412955465585</v>
      </c>
      <c r="AM239">
        <v>0.44534412955465585</v>
      </c>
      <c r="AN239">
        <v>1.0507552303217937</v>
      </c>
      <c r="AO239">
        <v>5.0755230321793743E-2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0.44534412955465585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0.95169642857142867</v>
      </c>
      <c r="BJ239">
        <v>0.95169642857142867</v>
      </c>
      <c r="BK239">
        <v>0.42383241758241758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4.8303571428571335E-2</v>
      </c>
      <c r="BW239">
        <v>0</v>
      </c>
      <c r="BX239">
        <v>0.52786401098901115</v>
      </c>
      <c r="BY239">
        <v>0</v>
      </c>
      <c r="BZ239">
        <v>0.42383241758241758</v>
      </c>
      <c r="CA239">
        <v>0</v>
      </c>
      <c r="CB239">
        <v>0</v>
      </c>
      <c r="CC239">
        <v>0</v>
      </c>
      <c r="CD239">
        <v>0</v>
      </c>
      <c r="CE239">
        <v>0</v>
      </c>
    </row>
    <row r="240" spans="1:83" hidden="1" x14ac:dyDescent="0.25">
      <c r="A240" t="s">
        <v>160</v>
      </c>
      <c r="B240" t="s">
        <v>170</v>
      </c>
      <c r="C240" t="s">
        <v>52</v>
      </c>
      <c r="D240" s="25">
        <v>45583</v>
      </c>
      <c r="E240" t="s">
        <v>215</v>
      </c>
      <c r="F240" t="s">
        <v>70</v>
      </c>
      <c r="G240">
        <v>2.8796992481203003</v>
      </c>
      <c r="H240">
        <v>2.8499999999999996</v>
      </c>
      <c r="I240">
        <v>10</v>
      </c>
      <c r="J240">
        <v>1</v>
      </c>
      <c r="K240">
        <v>2.8499999999999996</v>
      </c>
      <c r="L240">
        <v>45583</v>
      </c>
      <c r="M240" t="s">
        <v>208</v>
      </c>
      <c r="N240">
        <v>2.4639235004346567</v>
      </c>
      <c r="O240">
        <v>0.98968668407310711</v>
      </c>
      <c r="P240">
        <v>0.98968668407310711</v>
      </c>
      <c r="Q240">
        <v>0.85561834349297494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1.0313315926892885E-2</v>
      </c>
      <c r="AC240">
        <v>0</v>
      </c>
      <c r="AD240">
        <v>0.13406834058013217</v>
      </c>
      <c r="AE240">
        <v>0</v>
      </c>
      <c r="AF240">
        <v>0.85561834349297494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1.0104207888141405</v>
      </c>
      <c r="AM240">
        <v>1.0104207888141405</v>
      </c>
      <c r="AN240">
        <v>0.86453456155602004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1.0420788814140547E-2</v>
      </c>
      <c r="AX240">
        <v>0</v>
      </c>
      <c r="AY240">
        <v>0</v>
      </c>
      <c r="AZ240">
        <v>0</v>
      </c>
      <c r="BA240">
        <v>0.13546543844397996</v>
      </c>
      <c r="BB240">
        <v>0</v>
      </c>
      <c r="BC240">
        <v>0.86453456155602004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1.156691755850876</v>
      </c>
      <c r="BJ240">
        <v>1.156691755850876</v>
      </c>
      <c r="BK240">
        <v>1.1687453963616554</v>
      </c>
      <c r="BL240">
        <v>1.2053640510779395E-2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0.15669175585087602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</row>
    <row r="241" spans="1:83" hidden="1" x14ac:dyDescent="0.25">
      <c r="A241" t="s">
        <v>160</v>
      </c>
      <c r="B241" t="s">
        <v>217</v>
      </c>
      <c r="C241" t="s">
        <v>52</v>
      </c>
      <c r="D241" s="25">
        <v>45583</v>
      </c>
      <c r="E241" t="s">
        <v>215</v>
      </c>
      <c r="F241" t="s">
        <v>70</v>
      </c>
      <c r="G241">
        <v>2.5351191458269504</v>
      </c>
      <c r="H241">
        <v>3.8</v>
      </c>
      <c r="I241">
        <v>10</v>
      </c>
      <c r="K241">
        <v>3.8</v>
      </c>
      <c r="L241">
        <v>45583</v>
      </c>
      <c r="M241" t="s">
        <v>208</v>
      </c>
      <c r="N241">
        <v>3.9919786096256682</v>
      </c>
      <c r="O241">
        <v>1.498943355879413</v>
      </c>
      <c r="P241">
        <v>1.498943355879413</v>
      </c>
      <c r="Q241">
        <v>1.5746710036081928</v>
      </c>
      <c r="R241">
        <v>7.5727647728779823E-2</v>
      </c>
      <c r="S241">
        <v>0</v>
      </c>
      <c r="T241">
        <v>0</v>
      </c>
      <c r="U241">
        <v>0</v>
      </c>
      <c r="V241">
        <v>0.24894335587941296</v>
      </c>
      <c r="W241">
        <v>0</v>
      </c>
      <c r="X241">
        <v>0.25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0.66713661732288176</v>
      </c>
      <c r="AM241">
        <v>0.66713661732288176</v>
      </c>
      <c r="AN241">
        <v>1.050520686743597</v>
      </c>
      <c r="AO241">
        <v>5.0520686743596999E-2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0.66713661732288176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0.95190890823844609</v>
      </c>
      <c r="BJ241">
        <v>0.95190890823844609</v>
      </c>
      <c r="BK241">
        <v>0.63505328904171432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4.8091091761553906E-2</v>
      </c>
      <c r="BW241">
        <v>0</v>
      </c>
      <c r="BX241">
        <v>0.31685561919673177</v>
      </c>
      <c r="BY241">
        <v>0</v>
      </c>
      <c r="BZ241">
        <v>0.63505328904171432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 spans="1:83" hidden="1" x14ac:dyDescent="0.25">
      <c r="A242" t="s">
        <v>160</v>
      </c>
      <c r="B242" t="s">
        <v>217</v>
      </c>
      <c r="C242" t="s">
        <v>52</v>
      </c>
      <c r="D242" s="25">
        <v>45584</v>
      </c>
      <c r="E242" t="s">
        <v>215</v>
      </c>
      <c r="F242" t="s">
        <v>68</v>
      </c>
      <c r="G242">
        <v>6.8471096572600327</v>
      </c>
      <c r="H242">
        <v>3.8</v>
      </c>
      <c r="I242">
        <v>10</v>
      </c>
      <c r="K242">
        <v>3.8</v>
      </c>
      <c r="L242">
        <v>45584</v>
      </c>
      <c r="M242" t="s">
        <v>211</v>
      </c>
      <c r="N242">
        <v>3.812745098039215</v>
      </c>
      <c r="O242">
        <v>0.55497869761306307</v>
      </c>
      <c r="P242">
        <v>0.55497869761306307</v>
      </c>
      <c r="Q242">
        <v>0.55684008127378792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1.8613836607248579E-3</v>
      </c>
      <c r="AB242">
        <v>0.44315991872621208</v>
      </c>
      <c r="AC242">
        <v>0</v>
      </c>
      <c r="AD242">
        <v>0</v>
      </c>
      <c r="AE242">
        <v>0</v>
      </c>
      <c r="AF242">
        <v>0.55497869761306307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1.8018709624368507</v>
      </c>
      <c r="AM242">
        <v>1.8018709624368507</v>
      </c>
      <c r="AN242">
        <v>1.0033539731682146</v>
      </c>
      <c r="BE242">
        <v>0</v>
      </c>
      <c r="BF242">
        <v>0</v>
      </c>
      <c r="BG242">
        <v>0</v>
      </c>
      <c r="BI242">
        <v>0.99665723836461828</v>
      </c>
      <c r="BJ242">
        <v>0.99665723836461828</v>
      </c>
      <c r="BK242">
        <v>1.7958477373117085</v>
      </c>
      <c r="BL242">
        <v>0.79584773731170855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0.44502130238693693</v>
      </c>
      <c r="BV242">
        <v>0</v>
      </c>
      <c r="BW242">
        <v>0</v>
      </c>
      <c r="BX242">
        <v>0</v>
      </c>
      <c r="BY242">
        <v>0</v>
      </c>
      <c r="BZ242">
        <v>0.99665723836461828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 spans="1:83" hidden="1" x14ac:dyDescent="0.25">
      <c r="A243" t="s">
        <v>160</v>
      </c>
      <c r="B243" t="s">
        <v>170</v>
      </c>
      <c r="C243" t="s">
        <v>52</v>
      </c>
      <c r="D243" s="25">
        <v>45584</v>
      </c>
      <c r="E243" t="s">
        <v>215</v>
      </c>
      <c r="F243" t="s">
        <v>68</v>
      </c>
      <c r="G243">
        <v>5.7593984962406006</v>
      </c>
      <c r="H243">
        <v>3.8</v>
      </c>
      <c r="I243">
        <v>10</v>
      </c>
      <c r="J243">
        <v>1</v>
      </c>
      <c r="K243">
        <v>3.8</v>
      </c>
      <c r="L243">
        <v>45584</v>
      </c>
      <c r="M243" t="s">
        <v>211</v>
      </c>
      <c r="N243">
        <v>2.723004201680673</v>
      </c>
      <c r="O243">
        <v>0.65979112271540474</v>
      </c>
      <c r="P243">
        <v>0.65979112271540474</v>
      </c>
      <c r="Q243">
        <v>0.47279315773306735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0.34020887728459526</v>
      </c>
      <c r="AC243">
        <v>0</v>
      </c>
      <c r="AD243">
        <v>0.18699796498233739</v>
      </c>
      <c r="AE243">
        <v>0</v>
      </c>
      <c r="AF243">
        <v>0.47279315773306735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1.5156311832212108</v>
      </c>
      <c r="AM243">
        <v>1.5156311832212108</v>
      </c>
      <c r="AN243">
        <v>0.71658005307386141</v>
      </c>
      <c r="BE243">
        <v>0</v>
      </c>
      <c r="BF243">
        <v>0</v>
      </c>
      <c r="BG243">
        <v>0</v>
      </c>
      <c r="BI243">
        <v>1.3955174941171928</v>
      </c>
      <c r="BJ243">
        <v>1.3955174941171928</v>
      </c>
      <c r="BK243">
        <v>2.1150898308147399</v>
      </c>
      <c r="BL243">
        <v>0.71957233669754705</v>
      </c>
      <c r="BM243">
        <v>0</v>
      </c>
      <c r="BN243">
        <v>0</v>
      </c>
      <c r="BO243">
        <v>0</v>
      </c>
      <c r="BP243">
        <v>0</v>
      </c>
      <c r="BQ243">
        <v>0.10448250588280716</v>
      </c>
      <c r="BR243">
        <v>0.39551749411719284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</row>
    <row r="244" spans="1:83" hidden="1" x14ac:dyDescent="0.25">
      <c r="A244" t="s">
        <v>160</v>
      </c>
      <c r="B244" t="s">
        <v>170</v>
      </c>
      <c r="C244" t="s">
        <v>52</v>
      </c>
      <c r="D244" s="25">
        <v>45584</v>
      </c>
      <c r="E244" t="s">
        <v>215</v>
      </c>
      <c r="F244" t="s">
        <v>69</v>
      </c>
      <c r="G244">
        <v>1</v>
      </c>
      <c r="H244">
        <v>0.95</v>
      </c>
      <c r="I244">
        <v>10</v>
      </c>
      <c r="J244">
        <v>1</v>
      </c>
      <c r="K244">
        <v>0.95</v>
      </c>
      <c r="L244">
        <v>45584</v>
      </c>
      <c r="M244" t="s">
        <v>210</v>
      </c>
      <c r="N244">
        <v>1.1401127252520442</v>
      </c>
      <c r="O244">
        <v>0.95</v>
      </c>
      <c r="P244">
        <v>0.95</v>
      </c>
      <c r="Q244">
        <v>1.1401127252520442</v>
      </c>
      <c r="R244">
        <v>0.14011272525204421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5.0000000000000044E-2</v>
      </c>
      <c r="AB244">
        <v>0</v>
      </c>
      <c r="AC244">
        <v>0</v>
      </c>
      <c r="AD244">
        <v>0</v>
      </c>
      <c r="AE244">
        <v>0</v>
      </c>
      <c r="AF244">
        <v>0.95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1.0526315789473684</v>
      </c>
      <c r="AM244">
        <v>1.0526315789473684</v>
      </c>
      <c r="AN244">
        <v>1.2001186581600467</v>
      </c>
      <c r="AO244">
        <v>0.14748707921267834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5.2631578947368363E-2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0.83325093998050404</v>
      </c>
      <c r="BJ244">
        <v>0.83325093998050404</v>
      </c>
      <c r="BK244">
        <v>0.8771062526110569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0.1228937473889431</v>
      </c>
      <c r="BW244">
        <v>0</v>
      </c>
      <c r="BX244">
        <v>0</v>
      </c>
      <c r="BY244">
        <v>0</v>
      </c>
      <c r="BZ244">
        <v>0.83325093998050404</v>
      </c>
      <c r="CA244">
        <v>0</v>
      </c>
      <c r="CB244">
        <v>0</v>
      </c>
      <c r="CC244">
        <v>0</v>
      </c>
      <c r="CD244">
        <v>0</v>
      </c>
      <c r="CE244">
        <v>0</v>
      </c>
    </row>
    <row r="245" spans="1:83" hidden="1" x14ac:dyDescent="0.25">
      <c r="A245" t="s">
        <v>160</v>
      </c>
      <c r="B245" t="s">
        <v>217</v>
      </c>
      <c r="C245" t="s">
        <v>52</v>
      </c>
      <c r="D245" s="25">
        <v>45584</v>
      </c>
      <c r="E245" t="s">
        <v>215</v>
      </c>
      <c r="F245" t="s">
        <v>69</v>
      </c>
      <c r="G245">
        <v>0.84615384615384603</v>
      </c>
      <c r="H245">
        <v>1.9</v>
      </c>
      <c r="I245">
        <v>10</v>
      </c>
      <c r="K245">
        <v>1.9</v>
      </c>
      <c r="L245">
        <v>45584</v>
      </c>
      <c r="M245" t="s">
        <v>210</v>
      </c>
      <c r="N245">
        <v>1.9964349376114079</v>
      </c>
      <c r="O245">
        <v>2.2454545454545456</v>
      </c>
      <c r="P245">
        <v>2.2454545454545456</v>
      </c>
      <c r="Q245">
        <v>2.3594231080862098</v>
      </c>
      <c r="R245">
        <v>0.11396856263166422</v>
      </c>
      <c r="S245">
        <v>0</v>
      </c>
      <c r="T245">
        <v>0</v>
      </c>
      <c r="U245">
        <v>0</v>
      </c>
      <c r="V245">
        <v>0.99545454545454559</v>
      </c>
      <c r="W245">
        <v>0</v>
      </c>
      <c r="X245">
        <v>0.25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0.44534412955465585</v>
      </c>
      <c r="AM245">
        <v>0.44534412955465585</v>
      </c>
      <c r="AN245">
        <v>1.0507552303217937</v>
      </c>
      <c r="AO245">
        <v>5.0755230321793743E-2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0.44534412955465585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0.95169642857142867</v>
      </c>
      <c r="BJ245">
        <v>0.95169642857142867</v>
      </c>
      <c r="BK245">
        <v>0.42383241758241758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4.8303571428571335E-2</v>
      </c>
      <c r="BW245">
        <v>0</v>
      </c>
      <c r="BX245">
        <v>0.52786401098901115</v>
      </c>
      <c r="BY245">
        <v>0</v>
      </c>
      <c r="BZ245">
        <v>0.42383241758241758</v>
      </c>
      <c r="CA245">
        <v>0</v>
      </c>
      <c r="CB245">
        <v>0</v>
      </c>
      <c r="CC245">
        <v>0</v>
      </c>
      <c r="CD245">
        <v>0</v>
      </c>
      <c r="CE245">
        <v>0</v>
      </c>
    </row>
    <row r="246" spans="1:83" hidden="1" x14ac:dyDescent="0.25">
      <c r="A246" t="s">
        <v>160</v>
      </c>
      <c r="B246" t="s">
        <v>170</v>
      </c>
      <c r="C246" t="s">
        <v>52</v>
      </c>
      <c r="D246" s="25">
        <v>45584</v>
      </c>
      <c r="E246" t="s">
        <v>215</v>
      </c>
      <c r="F246" t="s">
        <v>70</v>
      </c>
      <c r="G246">
        <v>2.8796992481203003</v>
      </c>
      <c r="H246">
        <v>0.95</v>
      </c>
      <c r="I246">
        <v>10</v>
      </c>
      <c r="J246">
        <v>1</v>
      </c>
      <c r="K246">
        <v>0.95</v>
      </c>
      <c r="L246">
        <v>45584</v>
      </c>
      <c r="M246" t="s">
        <v>209</v>
      </c>
      <c r="N246">
        <v>2.5963488843813387</v>
      </c>
      <c r="O246">
        <v>0.32989556135770237</v>
      </c>
      <c r="P246">
        <v>0.32989556135770237</v>
      </c>
      <c r="Q246">
        <v>0.90160418178255375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0.57170862042485138</v>
      </c>
      <c r="AB246">
        <v>9.8395818217446251E-2</v>
      </c>
      <c r="AC246">
        <v>0</v>
      </c>
      <c r="AD246">
        <v>0</v>
      </c>
      <c r="AE246">
        <v>0</v>
      </c>
      <c r="AF246">
        <v>0.32989556135770237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3.0312623664424216</v>
      </c>
      <c r="AM246">
        <v>3.0312623664424216</v>
      </c>
      <c r="AN246">
        <v>2.7329988256645672</v>
      </c>
      <c r="BE246">
        <v>0</v>
      </c>
      <c r="BF246">
        <v>0</v>
      </c>
      <c r="BG246">
        <v>0</v>
      </c>
      <c r="BI246">
        <v>0.36589843750000001</v>
      </c>
      <c r="BJ246">
        <v>0.36589843750000001</v>
      </c>
      <c r="BK246">
        <v>1.1091341635338345</v>
      </c>
      <c r="BL246">
        <v>0.10913416353383454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0.67010443864229763</v>
      </c>
      <c r="BV246">
        <v>0</v>
      </c>
      <c r="BW246">
        <v>0</v>
      </c>
      <c r="BX246">
        <v>0</v>
      </c>
      <c r="BY246">
        <v>0</v>
      </c>
      <c r="BZ246">
        <v>0.36589843750000001</v>
      </c>
      <c r="CA246">
        <v>0</v>
      </c>
      <c r="CB246">
        <v>0</v>
      </c>
      <c r="CC246">
        <v>0</v>
      </c>
      <c r="CD246">
        <v>0</v>
      </c>
      <c r="CE246">
        <v>0</v>
      </c>
    </row>
    <row r="247" spans="1:83" hidden="1" x14ac:dyDescent="0.25">
      <c r="A247" t="s">
        <v>160</v>
      </c>
      <c r="B247" t="s">
        <v>217</v>
      </c>
      <c r="C247" t="s">
        <v>52</v>
      </c>
      <c r="D247" s="25">
        <v>45584</v>
      </c>
      <c r="E247" t="s">
        <v>215</v>
      </c>
      <c r="F247" t="s">
        <v>70</v>
      </c>
      <c r="G247">
        <v>2.5351191458269504</v>
      </c>
      <c r="H247">
        <v>4.75</v>
      </c>
      <c r="I247">
        <v>10</v>
      </c>
      <c r="K247">
        <v>4.75</v>
      </c>
      <c r="L247">
        <v>45584</v>
      </c>
      <c r="M247" t="s">
        <v>209</v>
      </c>
      <c r="N247">
        <v>3.9919786096256682</v>
      </c>
      <c r="O247">
        <v>1.8736791948492661</v>
      </c>
      <c r="P247">
        <v>1.8736791948492661</v>
      </c>
      <c r="Q247">
        <v>1.5746710036081928</v>
      </c>
      <c r="R247">
        <v>0</v>
      </c>
      <c r="S247">
        <v>0</v>
      </c>
      <c r="T247">
        <v>0.29900819124107336</v>
      </c>
      <c r="U247">
        <v>0</v>
      </c>
      <c r="V247">
        <v>0.32467100360819279</v>
      </c>
      <c r="W247">
        <v>0</v>
      </c>
      <c r="X247">
        <v>0.25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0.53370929385830534</v>
      </c>
      <c r="AM247">
        <v>0.53370929385830534</v>
      </c>
      <c r="AN247">
        <v>0.84041654939487753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0.15958345060512247</v>
      </c>
      <c r="AZ247">
        <v>0</v>
      </c>
      <c r="BA247">
        <v>0</v>
      </c>
      <c r="BB247">
        <v>0</v>
      </c>
      <c r="BC247">
        <v>0.53370929385830534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1.1898861352980576</v>
      </c>
      <c r="BJ247">
        <v>1.1898861352980576</v>
      </c>
      <c r="BK247">
        <v>0.63505328904171432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0.18988613529805765</v>
      </c>
      <c r="BU247">
        <v>0</v>
      </c>
      <c r="BV247">
        <v>0</v>
      </c>
      <c r="BW247">
        <v>0</v>
      </c>
      <c r="BX247">
        <v>0.36494671095828568</v>
      </c>
      <c r="BY247">
        <v>0</v>
      </c>
      <c r="BZ247">
        <v>0.63505328904171432</v>
      </c>
      <c r="CA247">
        <v>0</v>
      </c>
      <c r="CB247">
        <v>0</v>
      </c>
      <c r="CC247">
        <v>0</v>
      </c>
      <c r="CD247">
        <v>0</v>
      </c>
      <c r="CE247">
        <v>0</v>
      </c>
    </row>
    <row r="248" spans="1:83" hidden="1" x14ac:dyDescent="0.25">
      <c r="A248" t="s">
        <v>160</v>
      </c>
      <c r="B248" t="s">
        <v>170</v>
      </c>
      <c r="C248" t="s">
        <v>52</v>
      </c>
      <c r="D248" s="25">
        <v>45585</v>
      </c>
      <c r="E248" t="s">
        <v>215</v>
      </c>
      <c r="F248" t="s">
        <v>68</v>
      </c>
      <c r="G248">
        <v>5.7593984962406006</v>
      </c>
      <c r="H248">
        <v>3.8</v>
      </c>
      <c r="I248">
        <v>10</v>
      </c>
      <c r="J248">
        <v>1</v>
      </c>
      <c r="K248">
        <v>3.8</v>
      </c>
      <c r="L248">
        <v>45585</v>
      </c>
      <c r="M248" t="s">
        <v>214</v>
      </c>
      <c r="N248">
        <v>2.7192337461300311</v>
      </c>
      <c r="O248">
        <v>0.65979112271540474</v>
      </c>
      <c r="P248">
        <v>0.65979112271540474</v>
      </c>
      <c r="Q248">
        <v>0.47213849639072347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0.34020887728459526</v>
      </c>
      <c r="AC248">
        <v>0</v>
      </c>
      <c r="AD248">
        <v>0.18765262632468127</v>
      </c>
      <c r="AE248">
        <v>0</v>
      </c>
      <c r="AF248">
        <v>0.47213849639072347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1.5156311832212108</v>
      </c>
      <c r="AM248">
        <v>1.5156311832212108</v>
      </c>
      <c r="AN248">
        <v>0.71558782792895559</v>
      </c>
      <c r="BE248">
        <v>0</v>
      </c>
      <c r="BF248">
        <v>0</v>
      </c>
      <c r="BG248">
        <v>0</v>
      </c>
      <c r="BI248">
        <v>1.3974525012452856</v>
      </c>
      <c r="BJ248">
        <v>1.3974525012452856</v>
      </c>
      <c r="BK248">
        <v>2.1180225879578325</v>
      </c>
      <c r="BL248">
        <v>0.72057008671254685</v>
      </c>
      <c r="BM248">
        <v>0</v>
      </c>
      <c r="BN248">
        <v>0</v>
      </c>
      <c r="BO248">
        <v>0</v>
      </c>
      <c r="BP248">
        <v>0</v>
      </c>
      <c r="BQ248">
        <v>0.10254749875471436</v>
      </c>
      <c r="BR248">
        <v>0.39745250124528564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</row>
    <row r="249" spans="1:83" hidden="1" x14ac:dyDescent="0.25">
      <c r="A249" t="s">
        <v>160</v>
      </c>
      <c r="B249" t="s">
        <v>217</v>
      </c>
      <c r="C249" t="s">
        <v>52</v>
      </c>
      <c r="D249" s="25">
        <v>45585</v>
      </c>
      <c r="E249" t="s">
        <v>215</v>
      </c>
      <c r="F249" t="s">
        <v>68</v>
      </c>
      <c r="G249">
        <v>6.8471096572600327</v>
      </c>
      <c r="H249">
        <v>3.8</v>
      </c>
      <c r="I249">
        <v>10</v>
      </c>
      <c r="K249">
        <v>3.8</v>
      </c>
      <c r="L249">
        <v>45585</v>
      </c>
      <c r="M249" t="s">
        <v>214</v>
      </c>
      <c r="N249">
        <v>3.812745098039215</v>
      </c>
      <c r="O249">
        <v>0.55497869761306307</v>
      </c>
      <c r="P249">
        <v>0.55497869761306307</v>
      </c>
      <c r="Q249">
        <v>0.55684008127378792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1.8613836607248579E-3</v>
      </c>
      <c r="AB249">
        <v>0.44315991872621208</v>
      </c>
      <c r="AC249">
        <v>0</v>
      </c>
      <c r="AD249">
        <v>0</v>
      </c>
      <c r="AE249">
        <v>0</v>
      </c>
      <c r="AF249">
        <v>0.55497869761306307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1.8018709624368507</v>
      </c>
      <c r="AM249">
        <v>1.8018709624368507</v>
      </c>
      <c r="AN249">
        <v>1.0033539731682146</v>
      </c>
      <c r="BE249">
        <v>0</v>
      </c>
      <c r="BF249">
        <v>0</v>
      </c>
      <c r="BG249">
        <v>0</v>
      </c>
      <c r="BI249">
        <v>0.99665723836461828</v>
      </c>
      <c r="BJ249">
        <v>0.99665723836461828</v>
      </c>
      <c r="BK249">
        <v>1.7958477373117085</v>
      </c>
      <c r="BL249">
        <v>0.79584773731170855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0.44502130238693693</v>
      </c>
      <c r="BV249">
        <v>0</v>
      </c>
      <c r="BW249">
        <v>0</v>
      </c>
      <c r="BX249">
        <v>0</v>
      </c>
      <c r="BY249">
        <v>0</v>
      </c>
      <c r="BZ249">
        <v>0.99665723836461828</v>
      </c>
      <c r="CA249">
        <v>0</v>
      </c>
      <c r="CB249">
        <v>0</v>
      </c>
      <c r="CC249">
        <v>0</v>
      </c>
      <c r="CD249">
        <v>0</v>
      </c>
      <c r="CE249">
        <v>0</v>
      </c>
    </row>
    <row r="250" spans="1:83" x14ac:dyDescent="0.25">
      <c r="A250" t="s">
        <v>160</v>
      </c>
      <c r="B250" t="s">
        <v>170</v>
      </c>
      <c r="C250" t="s">
        <v>52</v>
      </c>
      <c r="D250" s="25">
        <v>45585</v>
      </c>
      <c r="E250" t="s">
        <v>215</v>
      </c>
      <c r="F250" t="s">
        <v>69</v>
      </c>
      <c r="G250">
        <v>1</v>
      </c>
      <c r="H250">
        <v>0</v>
      </c>
      <c r="I250">
        <v>10</v>
      </c>
      <c r="J250">
        <v>1</v>
      </c>
      <c r="K250">
        <v>0</v>
      </c>
      <c r="L250">
        <v>45585</v>
      </c>
      <c r="M250" t="s">
        <v>213</v>
      </c>
      <c r="N250">
        <v>0.24132730015082957</v>
      </c>
      <c r="O250">
        <v>0</v>
      </c>
      <c r="P250">
        <v>0</v>
      </c>
      <c r="Q250">
        <v>0.24132730015082957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0.24132730015082957</v>
      </c>
      <c r="AB250">
        <v>0.75867269984917041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I250">
        <v>0</v>
      </c>
      <c r="BJ250">
        <v>0</v>
      </c>
      <c r="BK250">
        <v>4.1437499999999998</v>
      </c>
      <c r="BL250">
        <v>3.1437499999999998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</row>
    <row r="251" spans="1:83" hidden="1" x14ac:dyDescent="0.25">
      <c r="A251" t="s">
        <v>160</v>
      </c>
      <c r="B251" t="s">
        <v>217</v>
      </c>
      <c r="C251" t="s">
        <v>52</v>
      </c>
      <c r="D251" s="25">
        <v>45585</v>
      </c>
      <c r="E251" t="s">
        <v>215</v>
      </c>
      <c r="F251" t="s">
        <v>69</v>
      </c>
      <c r="G251">
        <v>0.84615384615384603</v>
      </c>
      <c r="H251">
        <v>1.9</v>
      </c>
      <c r="I251">
        <v>10</v>
      </c>
      <c r="K251">
        <v>1.9</v>
      </c>
      <c r="L251">
        <v>45585</v>
      </c>
      <c r="M251" t="s">
        <v>213</v>
      </c>
      <c r="N251">
        <v>1.9964349376114079</v>
      </c>
      <c r="O251">
        <v>2.2454545454545456</v>
      </c>
      <c r="P251">
        <v>2.2454545454545456</v>
      </c>
      <c r="Q251">
        <v>2.3594231080862098</v>
      </c>
      <c r="R251">
        <v>0.11396856263166422</v>
      </c>
      <c r="S251">
        <v>0</v>
      </c>
      <c r="T251">
        <v>0</v>
      </c>
      <c r="U251">
        <v>0</v>
      </c>
      <c r="V251">
        <v>0.99545454545454559</v>
      </c>
      <c r="W251">
        <v>0</v>
      </c>
      <c r="X251">
        <v>0.25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0.44534412955465585</v>
      </c>
      <c r="AM251">
        <v>0.44534412955465585</v>
      </c>
      <c r="AN251">
        <v>1.0507552303217937</v>
      </c>
      <c r="AO251">
        <v>5.0755230321793743E-2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0.44534412955465585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0.95169642857142867</v>
      </c>
      <c r="BJ251">
        <v>0.95169642857142867</v>
      </c>
      <c r="BK251">
        <v>0.42383241758241758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4.8303571428571335E-2</v>
      </c>
      <c r="BW251">
        <v>0</v>
      </c>
      <c r="BX251">
        <v>0.52786401098901115</v>
      </c>
      <c r="BY251">
        <v>0</v>
      </c>
      <c r="BZ251">
        <v>0.42383241758241758</v>
      </c>
      <c r="CA251">
        <v>0</v>
      </c>
      <c r="CB251">
        <v>0</v>
      </c>
      <c r="CC251">
        <v>0</v>
      </c>
      <c r="CD251">
        <v>0</v>
      </c>
      <c r="CE251">
        <v>0</v>
      </c>
    </row>
    <row r="252" spans="1:83" hidden="1" x14ac:dyDescent="0.25">
      <c r="A252" t="s">
        <v>160</v>
      </c>
      <c r="B252" t="s">
        <v>170</v>
      </c>
      <c r="C252" t="s">
        <v>52</v>
      </c>
      <c r="D252" s="25">
        <v>45585</v>
      </c>
      <c r="E252" t="s">
        <v>215</v>
      </c>
      <c r="F252" t="s">
        <v>70</v>
      </c>
      <c r="G252">
        <v>2.8796992481203003</v>
      </c>
      <c r="H252">
        <v>1.9</v>
      </c>
      <c r="I252">
        <v>10</v>
      </c>
      <c r="J252">
        <v>1</v>
      </c>
      <c r="K252">
        <v>1.9</v>
      </c>
      <c r="L252">
        <v>45585</v>
      </c>
      <c r="M252" t="s">
        <v>212</v>
      </c>
      <c r="N252">
        <v>2.5309330628803242</v>
      </c>
      <c r="O252">
        <v>0.65979112271540474</v>
      </c>
      <c r="P252">
        <v>0.65979112271540474</v>
      </c>
      <c r="Q252">
        <v>0.87888798267123547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0.21909685995583073</v>
      </c>
      <c r="AB252">
        <v>0.12111201732876453</v>
      </c>
      <c r="AC252">
        <v>0</v>
      </c>
      <c r="AD252">
        <v>0</v>
      </c>
      <c r="AE252">
        <v>0</v>
      </c>
      <c r="AF252">
        <v>0.65979112271540474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1.5156311832212108</v>
      </c>
      <c r="AM252">
        <v>1.5156311832212108</v>
      </c>
      <c r="AN252">
        <v>1.3320700330949076</v>
      </c>
      <c r="BE252">
        <v>0</v>
      </c>
      <c r="BF252">
        <v>0</v>
      </c>
      <c r="BG252">
        <v>0</v>
      </c>
      <c r="BI252">
        <v>0.75071128030454826</v>
      </c>
      <c r="BJ252">
        <v>0.75071128030454826</v>
      </c>
      <c r="BK252">
        <v>1.1378014260254925</v>
      </c>
      <c r="BL252">
        <v>0.1378014260254925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0.34020887728459526</v>
      </c>
      <c r="BV252">
        <v>0</v>
      </c>
      <c r="BW252">
        <v>0</v>
      </c>
      <c r="BX252">
        <v>0</v>
      </c>
      <c r="BY252">
        <v>0</v>
      </c>
      <c r="BZ252">
        <v>0.75071128030454826</v>
      </c>
      <c r="CA252">
        <v>0</v>
      </c>
      <c r="CB252">
        <v>0</v>
      </c>
      <c r="CC252">
        <v>0</v>
      </c>
      <c r="CD252">
        <v>0</v>
      </c>
      <c r="CE252">
        <v>0</v>
      </c>
    </row>
    <row r="253" spans="1:83" hidden="1" x14ac:dyDescent="0.25">
      <c r="A253" t="s">
        <v>160</v>
      </c>
      <c r="B253" t="s">
        <v>217</v>
      </c>
      <c r="C253" t="s">
        <v>52</v>
      </c>
      <c r="D253" s="25">
        <v>45585</v>
      </c>
      <c r="E253" t="s">
        <v>215</v>
      </c>
      <c r="F253" t="s">
        <v>70</v>
      </c>
      <c r="G253">
        <v>2.5351191458269504</v>
      </c>
      <c r="H253">
        <v>5.6999999999999993</v>
      </c>
      <c r="I253">
        <v>10</v>
      </c>
      <c r="K253">
        <v>5.6999999999999993</v>
      </c>
      <c r="L253">
        <v>45585</v>
      </c>
      <c r="M253" t="s">
        <v>212</v>
      </c>
      <c r="N253">
        <v>3.9919786096256682</v>
      </c>
      <c r="O253">
        <v>2.2484150338191191</v>
      </c>
      <c r="P253">
        <v>2.2484150338191191</v>
      </c>
      <c r="Q253">
        <v>1.5746710036081928</v>
      </c>
      <c r="R253">
        <v>0</v>
      </c>
      <c r="S253">
        <v>0</v>
      </c>
      <c r="T253">
        <v>0.67374403021092633</v>
      </c>
      <c r="U253">
        <v>0</v>
      </c>
      <c r="V253">
        <v>0.32467100360819279</v>
      </c>
      <c r="W253">
        <v>0</v>
      </c>
      <c r="X253">
        <v>0.25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0.44475774488192116</v>
      </c>
      <c r="AM253">
        <v>0.44475774488192116</v>
      </c>
      <c r="AN253">
        <v>0.70034712449573133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0.29965287550426867</v>
      </c>
      <c r="AZ253">
        <v>0</v>
      </c>
      <c r="BA253">
        <v>0</v>
      </c>
      <c r="BB253">
        <v>0</v>
      </c>
      <c r="BC253">
        <v>0.44475774488192116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1.4278633623576691</v>
      </c>
      <c r="BJ253">
        <v>1.4278633623576691</v>
      </c>
      <c r="BK253">
        <v>0.63505328904171432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0.42786336235766909</v>
      </c>
      <c r="BU253">
        <v>0</v>
      </c>
      <c r="BV253">
        <v>0</v>
      </c>
      <c r="BW253">
        <v>0</v>
      </c>
      <c r="BX253">
        <v>0.36494671095828568</v>
      </c>
      <c r="BY253">
        <v>0</v>
      </c>
      <c r="BZ253">
        <v>0.63505328904171432</v>
      </c>
      <c r="CA253">
        <v>0</v>
      </c>
      <c r="CB253">
        <v>0</v>
      </c>
      <c r="CC253">
        <v>0</v>
      </c>
      <c r="CD253">
        <v>0</v>
      </c>
      <c r="CE253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87D5-43F3-40F6-AA7B-C74F73C00DD3}">
  <sheetPr>
    <tabColor theme="2"/>
  </sheetPr>
  <dimension ref="A1:AC253"/>
  <sheetViews>
    <sheetView topLeftCell="A366" workbookViewId="0">
      <selection activeCell="H36" sqref="H36"/>
    </sheetView>
  </sheetViews>
  <sheetFormatPr defaultRowHeight="15" x14ac:dyDescent="0.25"/>
  <cols>
    <col min="1" max="1" width="9.5703125" bestFit="1" customWidth="1"/>
    <col min="2" max="2" width="10.7109375" bestFit="1" customWidth="1"/>
    <col min="3" max="4" width="6.7109375" bestFit="1" customWidth="1"/>
    <col min="5" max="5" width="30.28515625" bestFit="1" customWidth="1"/>
    <col min="6" max="6" width="20" bestFit="1" customWidth="1"/>
    <col min="7" max="7" width="17.7109375" bestFit="1" customWidth="1"/>
    <col min="8" max="8" width="30.85546875" bestFit="1" customWidth="1"/>
    <col min="9" max="9" width="28.7109375" bestFit="1" customWidth="1"/>
    <col min="10" max="10" width="33.140625" bestFit="1" customWidth="1"/>
    <col min="11" max="11" width="29.42578125" bestFit="1" customWidth="1"/>
    <col min="12" max="12" width="20.7109375" bestFit="1" customWidth="1"/>
    <col min="13" max="13" width="18.42578125" bestFit="1" customWidth="1"/>
    <col min="14" max="14" width="44.85546875" bestFit="1" customWidth="1"/>
    <col min="15" max="15" width="26.5703125" bestFit="1" customWidth="1"/>
    <col min="16" max="16" width="22" bestFit="1" customWidth="1"/>
    <col min="17" max="17" width="19.85546875" bestFit="1" customWidth="1"/>
    <col min="18" max="18" width="24.7109375" bestFit="1" customWidth="1"/>
    <col min="19" max="19" width="22.42578125" bestFit="1" customWidth="1"/>
    <col min="20" max="20" width="25.42578125" bestFit="1" customWidth="1"/>
    <col min="21" max="21" width="12.7109375" bestFit="1" customWidth="1"/>
    <col min="22" max="22" width="23.85546875" bestFit="1" customWidth="1"/>
    <col min="23" max="23" width="29.28515625" bestFit="1" customWidth="1"/>
    <col min="24" max="24" width="14.28515625" bestFit="1" customWidth="1"/>
    <col min="25" max="25" width="17.140625" bestFit="1" customWidth="1"/>
    <col min="26" max="26" width="29" bestFit="1" customWidth="1"/>
    <col min="27" max="27" width="16.42578125" bestFit="1" customWidth="1"/>
    <col min="28" max="28" width="8.5703125" bestFit="1" customWidth="1"/>
    <col min="29" max="30" width="10.140625" customWidth="1"/>
  </cols>
  <sheetData>
    <row r="1" spans="1:29" x14ac:dyDescent="0.25">
      <c r="A1" t="s">
        <v>142</v>
      </c>
      <c r="B1" t="s">
        <v>1</v>
      </c>
      <c r="C1" t="s">
        <v>53</v>
      </c>
      <c r="D1" t="s">
        <v>54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  <c r="P1" t="s">
        <v>85</v>
      </c>
      <c r="Q1" t="s">
        <v>86</v>
      </c>
      <c r="R1" t="s">
        <v>87</v>
      </c>
      <c r="S1" t="s">
        <v>88</v>
      </c>
      <c r="T1" t="s">
        <v>89</v>
      </c>
      <c r="U1" t="s">
        <v>90</v>
      </c>
      <c r="V1" t="s">
        <v>91</v>
      </c>
      <c r="W1" t="s">
        <v>92</v>
      </c>
      <c r="X1" t="s">
        <v>31</v>
      </c>
      <c r="Y1" t="s">
        <v>139</v>
      </c>
      <c r="Z1" t="s">
        <v>169</v>
      </c>
      <c r="AA1" t="s">
        <v>141</v>
      </c>
      <c r="AB1" t="s">
        <v>171</v>
      </c>
      <c r="AC1" t="s">
        <v>154</v>
      </c>
    </row>
    <row r="2" spans="1:29" hidden="1" x14ac:dyDescent="0.25">
      <c r="A2" t="s">
        <v>170</v>
      </c>
      <c r="B2" s="25">
        <v>45572</v>
      </c>
      <c r="C2" t="s">
        <v>172</v>
      </c>
      <c r="D2" t="s">
        <v>69</v>
      </c>
      <c r="E2">
        <v>1.7590935493492887E-2</v>
      </c>
      <c r="F2">
        <v>0</v>
      </c>
      <c r="G2">
        <v>0</v>
      </c>
      <c r="H2">
        <v>0</v>
      </c>
      <c r="I2">
        <v>0</v>
      </c>
      <c r="J2">
        <v>0</v>
      </c>
      <c r="K2">
        <v>6.2189751801440929E-2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10</v>
      </c>
      <c r="Z2">
        <v>1</v>
      </c>
      <c r="AA2" t="s">
        <v>174</v>
      </c>
      <c r="AB2">
        <v>45572</v>
      </c>
      <c r="AC2" t="s">
        <v>160</v>
      </c>
    </row>
    <row r="3" spans="1:29" hidden="1" x14ac:dyDescent="0.25">
      <c r="A3" t="s">
        <v>170</v>
      </c>
      <c r="B3" s="25">
        <v>45572</v>
      </c>
      <c r="C3" t="s">
        <v>172</v>
      </c>
      <c r="D3" t="s">
        <v>70</v>
      </c>
      <c r="E3">
        <v>0</v>
      </c>
      <c r="F3">
        <v>0</v>
      </c>
      <c r="G3">
        <v>0.13901736774034568</v>
      </c>
      <c r="H3">
        <v>0</v>
      </c>
      <c r="I3">
        <v>0</v>
      </c>
      <c r="J3">
        <v>0</v>
      </c>
      <c r="K3">
        <v>0</v>
      </c>
      <c r="L3">
        <v>0</v>
      </c>
      <c r="M3">
        <v>0.25</v>
      </c>
      <c r="N3">
        <v>0</v>
      </c>
      <c r="O3">
        <v>0</v>
      </c>
      <c r="P3">
        <v>0</v>
      </c>
      <c r="Q3">
        <v>0.1139913959565223</v>
      </c>
      <c r="R3">
        <v>0</v>
      </c>
      <c r="S3">
        <v>0.8860086040434777</v>
      </c>
      <c r="T3">
        <v>0</v>
      </c>
      <c r="U3">
        <v>0</v>
      </c>
      <c r="V3">
        <v>0</v>
      </c>
      <c r="W3">
        <v>0</v>
      </c>
      <c r="X3">
        <v>0</v>
      </c>
      <c r="Y3">
        <v>10</v>
      </c>
      <c r="Z3">
        <v>1</v>
      </c>
      <c r="AA3" t="s">
        <v>173</v>
      </c>
      <c r="AB3">
        <v>45572</v>
      </c>
      <c r="AC3" t="s">
        <v>160</v>
      </c>
    </row>
    <row r="4" spans="1:29" hidden="1" x14ac:dyDescent="0.25">
      <c r="A4" t="s">
        <v>170</v>
      </c>
      <c r="B4" s="25">
        <v>45572</v>
      </c>
      <c r="C4" t="s">
        <v>172</v>
      </c>
      <c r="D4" t="s">
        <v>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3.3221456844619524E-2</v>
      </c>
      <c r="O4">
        <v>3.7362510329119525E-2</v>
      </c>
      <c r="P4">
        <v>0</v>
      </c>
      <c r="Q4">
        <v>0</v>
      </c>
      <c r="R4">
        <v>0</v>
      </c>
      <c r="S4">
        <v>0.92941603282626095</v>
      </c>
      <c r="T4">
        <v>0</v>
      </c>
      <c r="U4">
        <v>0</v>
      </c>
      <c r="V4">
        <v>0</v>
      </c>
      <c r="W4">
        <v>0</v>
      </c>
      <c r="X4">
        <v>0</v>
      </c>
      <c r="Y4">
        <v>10</v>
      </c>
      <c r="Z4">
        <v>1</v>
      </c>
      <c r="AA4" t="s">
        <v>175</v>
      </c>
      <c r="AB4">
        <v>45572</v>
      </c>
      <c r="AC4" t="s">
        <v>160</v>
      </c>
    </row>
    <row r="5" spans="1:29" hidden="1" x14ac:dyDescent="0.25">
      <c r="A5" t="s">
        <v>217</v>
      </c>
      <c r="B5" s="25">
        <v>45572</v>
      </c>
      <c r="C5" t="s">
        <v>172</v>
      </c>
      <c r="D5" t="s">
        <v>69</v>
      </c>
      <c r="E5">
        <v>0</v>
      </c>
      <c r="F5">
        <v>0</v>
      </c>
      <c r="G5">
        <v>0.77242715296565079</v>
      </c>
      <c r="H5">
        <v>0</v>
      </c>
      <c r="I5">
        <v>0.6832255001598404</v>
      </c>
      <c r="J5">
        <v>0</v>
      </c>
      <c r="K5">
        <v>0.25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10</v>
      </c>
      <c r="AA5" t="s">
        <v>174</v>
      </c>
      <c r="AB5">
        <v>45572</v>
      </c>
      <c r="AC5" t="s">
        <v>160</v>
      </c>
    </row>
    <row r="6" spans="1:29" hidden="1" x14ac:dyDescent="0.25">
      <c r="A6" t="s">
        <v>217</v>
      </c>
      <c r="B6" s="25">
        <v>45572</v>
      </c>
      <c r="C6" t="s">
        <v>172</v>
      </c>
      <c r="D6" t="s">
        <v>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4.7262781094664641E-3</v>
      </c>
      <c r="O6">
        <v>0.15373783418082088</v>
      </c>
      <c r="P6">
        <v>0</v>
      </c>
      <c r="Q6">
        <v>0</v>
      </c>
      <c r="R6">
        <v>0</v>
      </c>
      <c r="S6">
        <v>0.84153588770971266</v>
      </c>
      <c r="T6">
        <v>0</v>
      </c>
      <c r="U6">
        <v>0</v>
      </c>
      <c r="V6">
        <v>0</v>
      </c>
      <c r="W6">
        <v>0</v>
      </c>
      <c r="X6">
        <v>0</v>
      </c>
      <c r="Y6">
        <v>10</v>
      </c>
      <c r="AA6" t="s">
        <v>173</v>
      </c>
      <c r="AB6">
        <v>45572</v>
      </c>
      <c r="AC6" t="s">
        <v>160</v>
      </c>
    </row>
    <row r="7" spans="1:29" hidden="1" x14ac:dyDescent="0.25">
      <c r="A7" t="s">
        <v>217</v>
      </c>
      <c r="B7" s="25">
        <v>45572</v>
      </c>
      <c r="C7" t="s">
        <v>172</v>
      </c>
      <c r="D7" t="s">
        <v>68</v>
      </c>
      <c r="E7">
        <v>0</v>
      </c>
      <c r="F7">
        <v>0</v>
      </c>
      <c r="G7">
        <v>0.36367758539247075</v>
      </c>
      <c r="H7">
        <v>0</v>
      </c>
      <c r="I7">
        <v>0</v>
      </c>
      <c r="J7">
        <v>0</v>
      </c>
      <c r="K7">
        <v>0</v>
      </c>
      <c r="L7">
        <v>0</v>
      </c>
      <c r="M7">
        <v>0.25</v>
      </c>
      <c r="N7">
        <v>0</v>
      </c>
      <c r="O7">
        <v>0</v>
      </c>
      <c r="P7">
        <v>0</v>
      </c>
      <c r="Q7">
        <v>0.10675632197481832</v>
      </c>
      <c r="R7">
        <v>0</v>
      </c>
      <c r="S7">
        <v>0.89324367802518168</v>
      </c>
      <c r="T7">
        <v>0</v>
      </c>
      <c r="U7">
        <v>0</v>
      </c>
      <c r="V7">
        <v>0</v>
      </c>
      <c r="W7">
        <v>0</v>
      </c>
      <c r="X7">
        <v>0</v>
      </c>
      <c r="Y7">
        <v>10</v>
      </c>
      <c r="AA7" t="s">
        <v>175</v>
      </c>
      <c r="AB7">
        <v>45572</v>
      </c>
      <c r="AC7" t="s">
        <v>160</v>
      </c>
    </row>
    <row r="8" spans="1:29" hidden="1" x14ac:dyDescent="0.25">
      <c r="A8" t="s">
        <v>170</v>
      </c>
      <c r="B8" s="25">
        <v>45573</v>
      </c>
      <c r="C8" t="s">
        <v>172</v>
      </c>
      <c r="D8" t="s">
        <v>69</v>
      </c>
      <c r="E8">
        <v>0</v>
      </c>
      <c r="F8">
        <v>0</v>
      </c>
      <c r="G8">
        <v>0.16625300240192131</v>
      </c>
      <c r="H8">
        <v>0</v>
      </c>
      <c r="I8">
        <v>0</v>
      </c>
      <c r="J8">
        <v>0</v>
      </c>
      <c r="K8">
        <v>8.4896152215890419E-2</v>
      </c>
      <c r="L8">
        <v>0</v>
      </c>
      <c r="M8">
        <v>0.16510384778410958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10</v>
      </c>
      <c r="Z8">
        <v>1</v>
      </c>
      <c r="AA8" t="s">
        <v>176</v>
      </c>
      <c r="AB8">
        <v>45573</v>
      </c>
      <c r="AC8" t="s">
        <v>160</v>
      </c>
    </row>
    <row r="9" spans="1:29" hidden="1" x14ac:dyDescent="0.25">
      <c r="A9" t="s">
        <v>170</v>
      </c>
      <c r="B9" s="25">
        <v>45573</v>
      </c>
      <c r="C9" t="s">
        <v>172</v>
      </c>
      <c r="D9" t="s">
        <v>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0.22560355977089341</v>
      </c>
      <c r="N9">
        <v>0</v>
      </c>
      <c r="O9">
        <v>0</v>
      </c>
      <c r="P9">
        <v>0</v>
      </c>
      <c r="Q9">
        <v>0.10175614980984637</v>
      </c>
      <c r="R9">
        <v>0</v>
      </c>
      <c r="S9">
        <v>0.89824385019015363</v>
      </c>
      <c r="T9">
        <v>0</v>
      </c>
      <c r="U9">
        <v>0</v>
      </c>
      <c r="V9">
        <v>0</v>
      </c>
      <c r="W9">
        <v>0</v>
      </c>
      <c r="X9">
        <v>0</v>
      </c>
      <c r="Y9">
        <v>10</v>
      </c>
      <c r="Z9">
        <v>1</v>
      </c>
      <c r="AA9" t="s">
        <v>178</v>
      </c>
      <c r="AB9">
        <v>45573</v>
      </c>
      <c r="AC9" t="s">
        <v>160</v>
      </c>
    </row>
    <row r="10" spans="1:29" hidden="1" x14ac:dyDescent="0.25">
      <c r="A10" t="s">
        <v>170</v>
      </c>
      <c r="B10" s="25">
        <v>45573</v>
      </c>
      <c r="C10" t="s">
        <v>172</v>
      </c>
      <c r="D10" t="s">
        <v>68</v>
      </c>
      <c r="E10">
        <v>0</v>
      </c>
      <c r="F10">
        <v>0</v>
      </c>
      <c r="G10">
        <v>0.14412404923939159</v>
      </c>
      <c r="H10">
        <v>0</v>
      </c>
      <c r="I10">
        <v>0</v>
      </c>
      <c r="J10">
        <v>0</v>
      </c>
      <c r="K10">
        <v>0</v>
      </c>
      <c r="L10">
        <v>0</v>
      </c>
      <c r="M10">
        <v>0.25</v>
      </c>
      <c r="N10">
        <v>0</v>
      </c>
      <c r="O10">
        <v>0</v>
      </c>
      <c r="P10">
        <v>0</v>
      </c>
      <c r="Q10">
        <v>0.14197566609437295</v>
      </c>
      <c r="R10">
        <v>0</v>
      </c>
      <c r="S10">
        <v>0.85802433390562705</v>
      </c>
      <c r="T10">
        <v>0</v>
      </c>
      <c r="U10">
        <v>0</v>
      </c>
      <c r="V10">
        <v>0</v>
      </c>
      <c r="W10">
        <v>0</v>
      </c>
      <c r="X10">
        <v>0</v>
      </c>
      <c r="Y10">
        <v>10</v>
      </c>
      <c r="Z10">
        <v>1</v>
      </c>
      <c r="AA10" t="s">
        <v>177</v>
      </c>
      <c r="AB10">
        <v>45573</v>
      </c>
      <c r="AC10" t="s">
        <v>160</v>
      </c>
    </row>
    <row r="11" spans="1:29" hidden="1" x14ac:dyDescent="0.25">
      <c r="A11" t="s">
        <v>217</v>
      </c>
      <c r="B11" s="25">
        <v>45573</v>
      </c>
      <c r="C11" t="s">
        <v>172</v>
      </c>
      <c r="D11" t="s">
        <v>69</v>
      </c>
      <c r="E11">
        <v>0</v>
      </c>
      <c r="F11">
        <v>0</v>
      </c>
      <c r="G11">
        <v>0.22317382612139358</v>
      </c>
      <c r="H11">
        <v>0</v>
      </c>
      <c r="I11">
        <v>0.69134829637899919</v>
      </c>
      <c r="J11">
        <v>0</v>
      </c>
      <c r="K11">
        <v>0.25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10</v>
      </c>
      <c r="AA11" t="s">
        <v>176</v>
      </c>
      <c r="AB11">
        <v>45573</v>
      </c>
      <c r="AC11" t="s">
        <v>160</v>
      </c>
    </row>
    <row r="12" spans="1:29" hidden="1" x14ac:dyDescent="0.25">
      <c r="A12" t="s">
        <v>217</v>
      </c>
      <c r="B12" s="25">
        <v>45573</v>
      </c>
      <c r="C12" t="s">
        <v>172</v>
      </c>
      <c r="D12" t="s">
        <v>70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0.17495841812515056</v>
      </c>
      <c r="O12">
        <v>0.13651221920326639</v>
      </c>
      <c r="P12">
        <v>0</v>
      </c>
      <c r="Q12">
        <v>0</v>
      </c>
      <c r="R12">
        <v>0</v>
      </c>
      <c r="S12">
        <v>0.68852936267158305</v>
      </c>
      <c r="T12">
        <v>0</v>
      </c>
      <c r="U12">
        <v>0</v>
      </c>
      <c r="V12">
        <v>0</v>
      </c>
      <c r="W12">
        <v>0</v>
      </c>
      <c r="X12">
        <v>0</v>
      </c>
      <c r="Y12">
        <v>10</v>
      </c>
      <c r="AA12" t="s">
        <v>178</v>
      </c>
      <c r="AB12">
        <v>45573</v>
      </c>
      <c r="AC12" t="s">
        <v>160</v>
      </c>
    </row>
    <row r="13" spans="1:29" hidden="1" x14ac:dyDescent="0.25">
      <c r="A13" t="s">
        <v>217</v>
      </c>
      <c r="B13" s="25">
        <v>45573</v>
      </c>
      <c r="C13" t="s">
        <v>172</v>
      </c>
      <c r="D13" t="s">
        <v>68</v>
      </c>
      <c r="E13">
        <v>0</v>
      </c>
      <c r="F13">
        <v>0</v>
      </c>
      <c r="G13">
        <v>0.43091415145049061</v>
      </c>
      <c r="H13">
        <v>0</v>
      </c>
      <c r="I13">
        <v>0</v>
      </c>
      <c r="J13">
        <v>0</v>
      </c>
      <c r="K13">
        <v>0</v>
      </c>
      <c r="L13">
        <v>0</v>
      </c>
      <c r="M13">
        <v>0.25</v>
      </c>
      <c r="N13">
        <v>0</v>
      </c>
      <c r="O13">
        <v>0</v>
      </c>
      <c r="P13">
        <v>0</v>
      </c>
      <c r="Q13">
        <v>0.14783376996898534</v>
      </c>
      <c r="R13">
        <v>0</v>
      </c>
      <c r="S13">
        <v>0.85216623003101466</v>
      </c>
      <c r="T13">
        <v>0</v>
      </c>
      <c r="U13">
        <v>0</v>
      </c>
      <c r="V13">
        <v>0</v>
      </c>
      <c r="W13">
        <v>0</v>
      </c>
      <c r="X13">
        <v>0</v>
      </c>
      <c r="Y13">
        <v>10</v>
      </c>
      <c r="AA13" t="s">
        <v>177</v>
      </c>
      <c r="AB13">
        <v>45573</v>
      </c>
      <c r="AC13" t="s">
        <v>160</v>
      </c>
    </row>
    <row r="14" spans="1:29" hidden="1" x14ac:dyDescent="0.25">
      <c r="A14" t="s">
        <v>170</v>
      </c>
      <c r="B14" s="25">
        <v>45574</v>
      </c>
      <c r="C14" t="s">
        <v>172</v>
      </c>
      <c r="D14" t="s">
        <v>70</v>
      </c>
      <c r="E14">
        <v>0</v>
      </c>
      <c r="F14">
        <v>0</v>
      </c>
      <c r="G14">
        <v>0.1390173677403459</v>
      </c>
      <c r="H14">
        <v>0</v>
      </c>
      <c r="I14">
        <v>0</v>
      </c>
      <c r="J14">
        <v>0</v>
      </c>
      <c r="K14">
        <v>0</v>
      </c>
      <c r="L14">
        <v>0</v>
      </c>
      <c r="M14">
        <v>0.25</v>
      </c>
      <c r="N14">
        <v>0</v>
      </c>
      <c r="O14">
        <v>0</v>
      </c>
      <c r="P14">
        <v>0</v>
      </c>
      <c r="Q14">
        <v>1.2359433497804995E-2</v>
      </c>
      <c r="R14">
        <v>0</v>
      </c>
      <c r="S14">
        <v>0.98764056650219501</v>
      </c>
      <c r="T14">
        <v>0</v>
      </c>
      <c r="U14">
        <v>0</v>
      </c>
      <c r="V14">
        <v>0</v>
      </c>
      <c r="W14">
        <v>0</v>
      </c>
      <c r="X14">
        <v>0</v>
      </c>
      <c r="Y14">
        <v>10</v>
      </c>
      <c r="Z14">
        <v>1</v>
      </c>
      <c r="AA14" t="s">
        <v>179</v>
      </c>
      <c r="AB14">
        <v>45574</v>
      </c>
      <c r="AC14" t="s">
        <v>160</v>
      </c>
    </row>
    <row r="15" spans="1:29" hidden="1" x14ac:dyDescent="0.25">
      <c r="A15" t="s">
        <v>170</v>
      </c>
      <c r="B15" s="25">
        <v>45574</v>
      </c>
      <c r="C15" t="s">
        <v>172</v>
      </c>
      <c r="D15" t="s">
        <v>68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0.1285766112890312</v>
      </c>
      <c r="N15">
        <v>0</v>
      </c>
      <c r="O15">
        <v>0</v>
      </c>
      <c r="P15">
        <v>0</v>
      </c>
      <c r="Q15">
        <v>0.1295725617927499</v>
      </c>
      <c r="R15">
        <v>0</v>
      </c>
      <c r="S15">
        <v>0.8704274382072501</v>
      </c>
      <c r="T15">
        <v>0</v>
      </c>
      <c r="U15">
        <v>0</v>
      </c>
      <c r="V15">
        <v>0</v>
      </c>
      <c r="W15">
        <v>0</v>
      </c>
      <c r="X15">
        <v>0</v>
      </c>
      <c r="Y15">
        <v>10</v>
      </c>
      <c r="Z15">
        <v>1</v>
      </c>
      <c r="AA15" t="s">
        <v>180</v>
      </c>
      <c r="AB15">
        <v>45574</v>
      </c>
      <c r="AC15" t="s">
        <v>160</v>
      </c>
    </row>
    <row r="16" spans="1:29" hidden="1" x14ac:dyDescent="0.25">
      <c r="A16" t="s">
        <v>170</v>
      </c>
      <c r="B16" s="25">
        <v>45574</v>
      </c>
      <c r="C16" t="s">
        <v>172</v>
      </c>
      <c r="D16" t="s">
        <v>69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8.4896152215890419E-2</v>
      </c>
      <c r="L16">
        <v>0</v>
      </c>
      <c r="M16">
        <v>0.1543252248857907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10</v>
      </c>
      <c r="Z16">
        <v>1</v>
      </c>
      <c r="AA16" t="s">
        <v>181</v>
      </c>
      <c r="AB16">
        <v>45574</v>
      </c>
      <c r="AC16" t="s">
        <v>160</v>
      </c>
    </row>
    <row r="17" spans="1:29" hidden="1" x14ac:dyDescent="0.25">
      <c r="A17" t="s">
        <v>217</v>
      </c>
      <c r="B17" s="25">
        <v>45574</v>
      </c>
      <c r="C17" t="s">
        <v>172</v>
      </c>
      <c r="D17" t="s">
        <v>70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8.1960849771222533E-2</v>
      </c>
      <c r="P17">
        <v>0</v>
      </c>
      <c r="Q17">
        <v>6.7201430431185538E-2</v>
      </c>
      <c r="R17">
        <v>0</v>
      </c>
      <c r="S17">
        <v>0.85083771979759193</v>
      </c>
      <c r="T17">
        <v>0</v>
      </c>
      <c r="U17">
        <v>0</v>
      </c>
      <c r="V17">
        <v>0</v>
      </c>
      <c r="W17">
        <v>0</v>
      </c>
      <c r="X17">
        <v>0</v>
      </c>
      <c r="Y17">
        <v>10</v>
      </c>
      <c r="AA17" t="s">
        <v>179</v>
      </c>
      <c r="AB17">
        <v>45574</v>
      </c>
      <c r="AC17" t="s">
        <v>160</v>
      </c>
    </row>
    <row r="18" spans="1:29" hidden="1" x14ac:dyDescent="0.25">
      <c r="A18" t="s">
        <v>217</v>
      </c>
      <c r="B18" s="25">
        <v>45574</v>
      </c>
      <c r="C18" t="s">
        <v>172</v>
      </c>
      <c r="D18" t="s">
        <v>68</v>
      </c>
      <c r="E18">
        <v>0</v>
      </c>
      <c r="F18">
        <v>0</v>
      </c>
      <c r="G18">
        <v>0.36367758539247075</v>
      </c>
      <c r="H18">
        <v>0</v>
      </c>
      <c r="I18">
        <v>0</v>
      </c>
      <c r="J18">
        <v>0</v>
      </c>
      <c r="K18">
        <v>0</v>
      </c>
      <c r="L18">
        <v>0</v>
      </c>
      <c r="M18">
        <v>0.25</v>
      </c>
      <c r="N18">
        <v>0</v>
      </c>
      <c r="O18">
        <v>0</v>
      </c>
      <c r="P18">
        <v>0</v>
      </c>
      <c r="Q18">
        <v>0.13810216172374545</v>
      </c>
      <c r="R18">
        <v>0</v>
      </c>
      <c r="S18">
        <v>0.86189783827625455</v>
      </c>
      <c r="T18">
        <v>0</v>
      </c>
      <c r="U18">
        <v>0</v>
      </c>
      <c r="V18">
        <v>0</v>
      </c>
      <c r="W18">
        <v>0</v>
      </c>
      <c r="X18">
        <v>0</v>
      </c>
      <c r="Y18">
        <v>10</v>
      </c>
      <c r="AA18" t="s">
        <v>180</v>
      </c>
      <c r="AB18">
        <v>45574</v>
      </c>
      <c r="AC18" t="s">
        <v>160</v>
      </c>
    </row>
    <row r="19" spans="1:29" hidden="1" x14ac:dyDescent="0.25">
      <c r="A19" t="s">
        <v>217</v>
      </c>
      <c r="B19" s="25">
        <v>45574</v>
      </c>
      <c r="C19" t="s">
        <v>172</v>
      </c>
      <c r="D19" t="s">
        <v>69</v>
      </c>
      <c r="E19">
        <v>0.57788618351679255</v>
      </c>
      <c r="F19">
        <v>0</v>
      </c>
      <c r="G19">
        <v>0</v>
      </c>
      <c r="H19">
        <v>0</v>
      </c>
      <c r="I19">
        <v>0.37339159187529458</v>
      </c>
      <c r="J19">
        <v>0</v>
      </c>
      <c r="K19">
        <v>0.25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10</v>
      </c>
      <c r="AA19" t="s">
        <v>181</v>
      </c>
      <c r="AB19">
        <v>45574</v>
      </c>
      <c r="AC19" t="s">
        <v>160</v>
      </c>
    </row>
    <row r="20" spans="1:29" hidden="1" x14ac:dyDescent="0.25">
      <c r="A20" t="s">
        <v>170</v>
      </c>
      <c r="B20" s="25">
        <v>45575</v>
      </c>
      <c r="C20" t="s">
        <v>172</v>
      </c>
      <c r="D20" t="s">
        <v>69</v>
      </c>
      <c r="E20">
        <v>1.2475470572536729E-2</v>
      </c>
      <c r="F20">
        <v>0</v>
      </c>
      <c r="G20">
        <v>0</v>
      </c>
      <c r="H20">
        <v>0</v>
      </c>
      <c r="I20">
        <v>0</v>
      </c>
      <c r="J20">
        <v>0</v>
      </c>
      <c r="K20">
        <v>6.2189751801440929E-2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10</v>
      </c>
      <c r="Z20">
        <v>1</v>
      </c>
      <c r="AA20" t="s">
        <v>183</v>
      </c>
      <c r="AB20">
        <v>45575</v>
      </c>
      <c r="AC20" t="s">
        <v>160</v>
      </c>
    </row>
    <row r="21" spans="1:29" hidden="1" x14ac:dyDescent="0.25">
      <c r="A21" t="s">
        <v>170</v>
      </c>
      <c r="B21" s="25">
        <v>45575</v>
      </c>
      <c r="C21" t="s">
        <v>172</v>
      </c>
      <c r="D21" t="s">
        <v>70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0.22560355977089319</v>
      </c>
      <c r="N21">
        <v>0</v>
      </c>
      <c r="O21">
        <v>0</v>
      </c>
      <c r="P21">
        <v>0</v>
      </c>
      <c r="Q21">
        <v>0.13180926391917136</v>
      </c>
      <c r="R21">
        <v>0</v>
      </c>
      <c r="S21">
        <v>0.86819073608082864</v>
      </c>
      <c r="T21">
        <v>0</v>
      </c>
      <c r="U21">
        <v>0</v>
      </c>
      <c r="V21">
        <v>0</v>
      </c>
      <c r="W21">
        <v>0</v>
      </c>
      <c r="X21">
        <v>0</v>
      </c>
      <c r="Y21">
        <v>10</v>
      </c>
      <c r="Z21">
        <v>1</v>
      </c>
      <c r="AA21" t="s">
        <v>182</v>
      </c>
      <c r="AB21">
        <v>45575</v>
      </c>
      <c r="AC21" t="s">
        <v>160</v>
      </c>
    </row>
    <row r="22" spans="1:29" hidden="1" x14ac:dyDescent="0.25">
      <c r="A22" t="s">
        <v>170</v>
      </c>
      <c r="B22" s="25">
        <v>45575</v>
      </c>
      <c r="C22" t="s">
        <v>172</v>
      </c>
      <c r="D22" t="s">
        <v>68</v>
      </c>
      <c r="E22">
        <v>0</v>
      </c>
      <c r="F22">
        <v>0</v>
      </c>
      <c r="G22">
        <v>1.1350330264211506E-2</v>
      </c>
      <c r="H22">
        <v>0</v>
      </c>
      <c r="I22">
        <v>0</v>
      </c>
      <c r="J22">
        <v>0</v>
      </c>
      <c r="K22">
        <v>0</v>
      </c>
      <c r="L22">
        <v>0</v>
      </c>
      <c r="M22">
        <v>0.25</v>
      </c>
      <c r="N22">
        <v>0</v>
      </c>
      <c r="O22">
        <v>0</v>
      </c>
      <c r="P22">
        <v>0</v>
      </c>
      <c r="Q22">
        <v>0.24362061841987015</v>
      </c>
      <c r="R22">
        <v>0</v>
      </c>
      <c r="S22">
        <v>0.75637938158012985</v>
      </c>
      <c r="T22">
        <v>0</v>
      </c>
      <c r="U22">
        <v>0</v>
      </c>
      <c r="V22">
        <v>0</v>
      </c>
      <c r="W22">
        <v>0</v>
      </c>
      <c r="X22">
        <v>0</v>
      </c>
      <c r="Y22">
        <v>10</v>
      </c>
      <c r="Z22">
        <v>1</v>
      </c>
      <c r="AA22" t="s">
        <v>184</v>
      </c>
      <c r="AB22">
        <v>45575</v>
      </c>
      <c r="AC22" t="s">
        <v>160</v>
      </c>
    </row>
    <row r="23" spans="1:29" hidden="1" x14ac:dyDescent="0.25">
      <c r="A23" t="s">
        <v>217</v>
      </c>
      <c r="B23" s="25">
        <v>45575</v>
      </c>
      <c r="C23" t="s">
        <v>172</v>
      </c>
      <c r="D23" t="s">
        <v>69</v>
      </c>
      <c r="E23">
        <v>0</v>
      </c>
      <c r="F23">
        <v>0</v>
      </c>
      <c r="G23">
        <v>0.23690642847940868</v>
      </c>
      <c r="H23">
        <v>0</v>
      </c>
      <c r="I23">
        <v>0.40705042870843489</v>
      </c>
      <c r="J23">
        <v>0</v>
      </c>
      <c r="K23">
        <v>0.25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10</v>
      </c>
      <c r="AA23" t="s">
        <v>183</v>
      </c>
      <c r="AB23">
        <v>45575</v>
      </c>
      <c r="AC23" t="s">
        <v>160</v>
      </c>
    </row>
    <row r="24" spans="1:29" hidden="1" x14ac:dyDescent="0.25">
      <c r="A24" t="s">
        <v>217</v>
      </c>
      <c r="B24" s="25">
        <v>45575</v>
      </c>
      <c r="C24" t="s">
        <v>172</v>
      </c>
      <c r="D24" t="s">
        <v>70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0.147548937785972</v>
      </c>
      <c r="N24">
        <v>0</v>
      </c>
      <c r="O24">
        <v>0</v>
      </c>
      <c r="P24">
        <v>0</v>
      </c>
      <c r="Q24">
        <v>0.16638789517996255</v>
      </c>
      <c r="R24">
        <v>0</v>
      </c>
      <c r="S24">
        <v>0.83361210482003745</v>
      </c>
      <c r="T24">
        <v>0</v>
      </c>
      <c r="U24">
        <v>0</v>
      </c>
      <c r="V24">
        <v>0</v>
      </c>
      <c r="W24">
        <v>0</v>
      </c>
      <c r="X24">
        <v>0</v>
      </c>
      <c r="Y24">
        <v>10</v>
      </c>
      <c r="AA24" t="s">
        <v>182</v>
      </c>
      <c r="AB24">
        <v>45575</v>
      </c>
      <c r="AC24" t="s">
        <v>160</v>
      </c>
    </row>
    <row r="25" spans="1:29" hidden="1" x14ac:dyDescent="0.25">
      <c r="A25" t="s">
        <v>217</v>
      </c>
      <c r="B25" s="25">
        <v>45575</v>
      </c>
      <c r="C25" t="s">
        <v>172</v>
      </c>
      <c r="D25" t="s">
        <v>68</v>
      </c>
      <c r="E25">
        <v>0</v>
      </c>
      <c r="F25">
        <v>0</v>
      </c>
      <c r="G25">
        <v>2.7494755102373203E-2</v>
      </c>
      <c r="H25">
        <v>0</v>
      </c>
      <c r="I25">
        <v>0</v>
      </c>
      <c r="J25">
        <v>0</v>
      </c>
      <c r="K25">
        <v>0</v>
      </c>
      <c r="L25">
        <v>0</v>
      </c>
      <c r="M25">
        <v>0.25</v>
      </c>
      <c r="N25">
        <v>0</v>
      </c>
      <c r="O25">
        <v>0</v>
      </c>
      <c r="P25">
        <v>0</v>
      </c>
      <c r="Q25">
        <v>1.7922871308378774E-2</v>
      </c>
      <c r="R25">
        <v>0</v>
      </c>
      <c r="S25">
        <v>0.98207712869162123</v>
      </c>
      <c r="T25">
        <v>0</v>
      </c>
      <c r="U25">
        <v>0</v>
      </c>
      <c r="V25">
        <v>0</v>
      </c>
      <c r="W25">
        <v>0</v>
      </c>
      <c r="X25">
        <v>0</v>
      </c>
      <c r="Y25">
        <v>10</v>
      </c>
      <c r="AA25" t="s">
        <v>184</v>
      </c>
      <c r="AB25">
        <v>45575</v>
      </c>
      <c r="AC25" t="s">
        <v>160</v>
      </c>
    </row>
    <row r="26" spans="1:29" hidden="1" x14ac:dyDescent="0.25">
      <c r="A26" t="s">
        <v>170</v>
      </c>
      <c r="B26" s="25">
        <v>45576</v>
      </c>
      <c r="C26" t="s">
        <v>172</v>
      </c>
      <c r="D26" t="s">
        <v>68</v>
      </c>
      <c r="E26">
        <v>0</v>
      </c>
      <c r="F26">
        <v>0</v>
      </c>
      <c r="G26">
        <v>7.773718975180155E-2</v>
      </c>
      <c r="H26">
        <v>0</v>
      </c>
      <c r="I26">
        <v>0</v>
      </c>
      <c r="J26">
        <v>0</v>
      </c>
      <c r="K26">
        <v>0</v>
      </c>
      <c r="L26">
        <v>0</v>
      </c>
      <c r="M26">
        <v>0.25</v>
      </c>
      <c r="N26">
        <v>0</v>
      </c>
      <c r="O26">
        <v>0</v>
      </c>
      <c r="P26">
        <v>0</v>
      </c>
      <c r="Q26">
        <v>0.44093140822818711</v>
      </c>
      <c r="R26">
        <v>0</v>
      </c>
      <c r="S26">
        <v>0.55906859177181289</v>
      </c>
      <c r="T26">
        <v>0</v>
      </c>
      <c r="U26">
        <v>0</v>
      </c>
      <c r="V26">
        <v>0</v>
      </c>
      <c r="W26">
        <v>0</v>
      </c>
      <c r="X26">
        <v>0</v>
      </c>
      <c r="Y26">
        <v>10</v>
      </c>
      <c r="Z26">
        <v>1</v>
      </c>
      <c r="AA26" t="s">
        <v>186</v>
      </c>
      <c r="AB26">
        <v>45576</v>
      </c>
      <c r="AC26" t="s">
        <v>160</v>
      </c>
    </row>
    <row r="27" spans="1:29" hidden="1" x14ac:dyDescent="0.25">
      <c r="A27" t="s">
        <v>170</v>
      </c>
      <c r="B27" s="25">
        <v>45576</v>
      </c>
      <c r="C27" t="s">
        <v>172</v>
      </c>
      <c r="D27" t="s">
        <v>69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8.8159356956747814E-2</v>
      </c>
      <c r="L27">
        <v>0</v>
      </c>
      <c r="M27">
        <v>0.15106202014493331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10</v>
      </c>
      <c r="Z27">
        <v>1</v>
      </c>
      <c r="AA27" t="s">
        <v>185</v>
      </c>
      <c r="AB27">
        <v>45576</v>
      </c>
      <c r="AC27" t="s">
        <v>160</v>
      </c>
    </row>
    <row r="28" spans="1:29" hidden="1" x14ac:dyDescent="0.25">
      <c r="A28" t="s">
        <v>170</v>
      </c>
      <c r="B28" s="25">
        <v>45576</v>
      </c>
      <c r="C28" t="s">
        <v>172</v>
      </c>
      <c r="D28" t="s">
        <v>70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6.2189751801440929E-2</v>
      </c>
      <c r="N28">
        <v>0</v>
      </c>
      <c r="O28">
        <v>0</v>
      </c>
      <c r="P28">
        <v>0</v>
      </c>
      <c r="Q28">
        <v>0.17311819828965413</v>
      </c>
      <c r="R28">
        <v>0</v>
      </c>
      <c r="S28">
        <v>0.82688180171034587</v>
      </c>
      <c r="T28">
        <v>0</v>
      </c>
      <c r="U28">
        <v>0</v>
      </c>
      <c r="V28">
        <v>0</v>
      </c>
      <c r="W28">
        <v>0</v>
      </c>
      <c r="X28">
        <v>0</v>
      </c>
      <c r="Y28">
        <v>10</v>
      </c>
      <c r="Z28">
        <v>1</v>
      </c>
      <c r="AA28" t="s">
        <v>187</v>
      </c>
      <c r="AB28">
        <v>45576</v>
      </c>
      <c r="AC28" t="s">
        <v>160</v>
      </c>
    </row>
    <row r="29" spans="1:29" hidden="1" x14ac:dyDescent="0.25">
      <c r="A29" t="s">
        <v>217</v>
      </c>
      <c r="B29" s="25">
        <v>45576</v>
      </c>
      <c r="C29" t="s">
        <v>172</v>
      </c>
      <c r="D29" t="s">
        <v>68</v>
      </c>
      <c r="E29">
        <v>0</v>
      </c>
      <c r="F29">
        <v>0</v>
      </c>
      <c r="G29">
        <v>0.49815071750851025</v>
      </c>
      <c r="H29">
        <v>0</v>
      </c>
      <c r="I29">
        <v>0</v>
      </c>
      <c r="J29">
        <v>0</v>
      </c>
      <c r="K29">
        <v>0</v>
      </c>
      <c r="L29">
        <v>0</v>
      </c>
      <c r="M29">
        <v>0.25</v>
      </c>
      <c r="N29">
        <v>0</v>
      </c>
      <c r="O29">
        <v>0</v>
      </c>
      <c r="P29">
        <v>0</v>
      </c>
      <c r="Q29">
        <v>0.15005417256326459</v>
      </c>
      <c r="R29">
        <v>0</v>
      </c>
      <c r="S29">
        <v>0.84994582743673541</v>
      </c>
      <c r="T29">
        <v>0</v>
      </c>
      <c r="U29">
        <v>0</v>
      </c>
      <c r="V29">
        <v>0</v>
      </c>
      <c r="W29">
        <v>0</v>
      </c>
      <c r="X29">
        <v>0</v>
      </c>
      <c r="Y29">
        <v>10</v>
      </c>
      <c r="AA29" t="s">
        <v>186</v>
      </c>
      <c r="AB29">
        <v>45576</v>
      </c>
      <c r="AC29" t="s">
        <v>160</v>
      </c>
    </row>
    <row r="30" spans="1:29" hidden="1" x14ac:dyDescent="0.25">
      <c r="A30" t="s">
        <v>217</v>
      </c>
      <c r="B30" s="25">
        <v>45576</v>
      </c>
      <c r="C30" t="s">
        <v>172</v>
      </c>
      <c r="D30" t="s">
        <v>69</v>
      </c>
      <c r="E30">
        <v>4.4878449110853147E-2</v>
      </c>
      <c r="F30">
        <v>0</v>
      </c>
      <c r="G30">
        <v>0</v>
      </c>
      <c r="H30">
        <v>0</v>
      </c>
      <c r="I30">
        <v>0.91452212250039278</v>
      </c>
      <c r="J30">
        <v>0</v>
      </c>
      <c r="K30">
        <v>0.25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10</v>
      </c>
      <c r="AA30" t="s">
        <v>185</v>
      </c>
      <c r="AB30">
        <v>45576</v>
      </c>
      <c r="AC30" t="s">
        <v>160</v>
      </c>
    </row>
    <row r="31" spans="1:29" hidden="1" x14ac:dyDescent="0.25">
      <c r="A31" t="s">
        <v>217</v>
      </c>
      <c r="B31" s="25">
        <v>45576</v>
      </c>
      <c r="C31" t="s">
        <v>172</v>
      </c>
      <c r="D31" t="s">
        <v>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8.3813382875164155E-2</v>
      </c>
      <c r="O31">
        <v>0.15115399193418788</v>
      </c>
      <c r="P31">
        <v>0</v>
      </c>
      <c r="Q31">
        <v>0</v>
      </c>
      <c r="R31">
        <v>0</v>
      </c>
      <c r="S31">
        <v>0.76503262519064796</v>
      </c>
      <c r="T31">
        <v>0</v>
      </c>
      <c r="U31">
        <v>0</v>
      </c>
      <c r="V31">
        <v>0</v>
      </c>
      <c r="W31">
        <v>0</v>
      </c>
      <c r="X31">
        <v>0</v>
      </c>
      <c r="Y31">
        <v>10</v>
      </c>
      <c r="AA31" t="s">
        <v>187</v>
      </c>
      <c r="AB31">
        <v>45576</v>
      </c>
      <c r="AC31" t="s">
        <v>160</v>
      </c>
    </row>
    <row r="32" spans="1:29" hidden="1" x14ac:dyDescent="0.25">
      <c r="A32" t="s">
        <v>170</v>
      </c>
      <c r="B32" s="25">
        <v>45577</v>
      </c>
      <c r="C32" t="s">
        <v>172</v>
      </c>
      <c r="D32" t="s">
        <v>68</v>
      </c>
      <c r="E32">
        <v>0</v>
      </c>
      <c r="F32">
        <v>0</v>
      </c>
      <c r="G32">
        <v>0.14412404923939159</v>
      </c>
      <c r="H32">
        <v>0</v>
      </c>
      <c r="I32">
        <v>0</v>
      </c>
      <c r="J32">
        <v>0</v>
      </c>
      <c r="K32">
        <v>0</v>
      </c>
      <c r="L32">
        <v>0</v>
      </c>
      <c r="M32">
        <v>0.25</v>
      </c>
      <c r="N32">
        <v>0</v>
      </c>
      <c r="O32">
        <v>0</v>
      </c>
      <c r="P32">
        <v>0</v>
      </c>
      <c r="Q32">
        <v>0.10558506628129805</v>
      </c>
      <c r="R32">
        <v>0</v>
      </c>
      <c r="S32">
        <v>0.89441493371870195</v>
      </c>
      <c r="T32">
        <v>0</v>
      </c>
      <c r="U32">
        <v>0</v>
      </c>
      <c r="V32">
        <v>0</v>
      </c>
      <c r="W32">
        <v>0</v>
      </c>
      <c r="X32">
        <v>0</v>
      </c>
      <c r="Y32">
        <v>10</v>
      </c>
      <c r="Z32">
        <v>1</v>
      </c>
      <c r="AA32" t="s">
        <v>189</v>
      </c>
      <c r="AB32">
        <v>45577</v>
      </c>
      <c r="AC32" t="s">
        <v>160</v>
      </c>
    </row>
    <row r="33" spans="1:29" hidden="1" x14ac:dyDescent="0.25">
      <c r="A33" t="s">
        <v>170</v>
      </c>
      <c r="B33" s="25">
        <v>45577</v>
      </c>
      <c r="C33" t="s">
        <v>172</v>
      </c>
      <c r="D33" t="s">
        <v>69</v>
      </c>
      <c r="E33">
        <v>0</v>
      </c>
      <c r="F33">
        <v>0</v>
      </c>
      <c r="G33">
        <v>0.16625300240192131</v>
      </c>
      <c r="H33">
        <v>0</v>
      </c>
      <c r="I33">
        <v>0</v>
      </c>
      <c r="J33">
        <v>0</v>
      </c>
      <c r="K33">
        <v>7.9780687294933816E-2</v>
      </c>
      <c r="L33">
        <v>0</v>
      </c>
      <c r="M33">
        <v>0.17021931270506618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10</v>
      </c>
      <c r="Z33">
        <v>1</v>
      </c>
      <c r="AA33" t="s">
        <v>188</v>
      </c>
      <c r="AB33">
        <v>45577</v>
      </c>
      <c r="AC33" t="s">
        <v>160</v>
      </c>
    </row>
    <row r="34" spans="1:29" hidden="1" x14ac:dyDescent="0.25">
      <c r="A34" t="s">
        <v>170</v>
      </c>
      <c r="B34" s="25">
        <v>45577</v>
      </c>
      <c r="C34" t="s">
        <v>172</v>
      </c>
      <c r="D34" t="s">
        <v>70</v>
      </c>
      <c r="E34">
        <v>0</v>
      </c>
      <c r="F34">
        <v>0</v>
      </c>
      <c r="G34">
        <v>0.30243117570979816</v>
      </c>
      <c r="H34">
        <v>0</v>
      </c>
      <c r="I34">
        <v>0</v>
      </c>
      <c r="J34">
        <v>0</v>
      </c>
      <c r="K34">
        <v>0</v>
      </c>
      <c r="L34">
        <v>0</v>
      </c>
      <c r="M34">
        <v>0.25</v>
      </c>
      <c r="N34">
        <v>0</v>
      </c>
      <c r="O34">
        <v>0</v>
      </c>
      <c r="P34">
        <v>0</v>
      </c>
      <c r="Q34">
        <v>0.13507576227935081</v>
      </c>
      <c r="R34">
        <v>0</v>
      </c>
      <c r="S34">
        <v>0.86492423772064919</v>
      </c>
      <c r="T34">
        <v>0</v>
      </c>
      <c r="U34">
        <v>0</v>
      </c>
      <c r="V34">
        <v>0</v>
      </c>
      <c r="W34">
        <v>0</v>
      </c>
      <c r="X34">
        <v>0</v>
      </c>
      <c r="Y34">
        <v>10</v>
      </c>
      <c r="Z34">
        <v>1</v>
      </c>
      <c r="AA34" t="s">
        <v>190</v>
      </c>
      <c r="AB34">
        <v>45577</v>
      </c>
      <c r="AC34" t="s">
        <v>160</v>
      </c>
    </row>
    <row r="35" spans="1:29" hidden="1" x14ac:dyDescent="0.25">
      <c r="A35" t="s">
        <v>217</v>
      </c>
      <c r="B35" s="25">
        <v>45577</v>
      </c>
      <c r="C35" t="s">
        <v>172</v>
      </c>
      <c r="D35" t="s">
        <v>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0.1430216229863337</v>
      </c>
      <c r="N35">
        <v>0</v>
      </c>
      <c r="O35">
        <v>0</v>
      </c>
      <c r="P35">
        <v>0</v>
      </c>
      <c r="Q35">
        <v>1.7922871308378774E-2</v>
      </c>
      <c r="R35">
        <v>0</v>
      </c>
      <c r="S35">
        <v>0.98207712869162123</v>
      </c>
      <c r="T35">
        <v>0</v>
      </c>
      <c r="U35">
        <v>0</v>
      </c>
      <c r="V35">
        <v>0</v>
      </c>
      <c r="W35">
        <v>0</v>
      </c>
      <c r="X35">
        <v>0</v>
      </c>
      <c r="Y35">
        <v>10</v>
      </c>
      <c r="AA35" t="s">
        <v>189</v>
      </c>
      <c r="AB35">
        <v>45577</v>
      </c>
      <c r="AC35" t="s">
        <v>160</v>
      </c>
    </row>
    <row r="36" spans="1:29" hidden="1" x14ac:dyDescent="0.25">
      <c r="A36" t="s">
        <v>217</v>
      </c>
      <c r="B36" s="25">
        <v>45577</v>
      </c>
      <c r="C36" t="s">
        <v>172</v>
      </c>
      <c r="D36" t="s">
        <v>69</v>
      </c>
      <c r="E36">
        <v>5.5514235410314638E-2</v>
      </c>
      <c r="F36">
        <v>0</v>
      </c>
      <c r="G36">
        <v>0</v>
      </c>
      <c r="H36">
        <v>0</v>
      </c>
      <c r="I36">
        <v>0.64395685718784357</v>
      </c>
      <c r="J36">
        <v>0</v>
      </c>
      <c r="K36">
        <v>0.25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10</v>
      </c>
      <c r="AA36" t="s">
        <v>188</v>
      </c>
      <c r="AB36">
        <v>45577</v>
      </c>
      <c r="AC36" t="s">
        <v>160</v>
      </c>
    </row>
    <row r="37" spans="1:29" hidden="1" x14ac:dyDescent="0.25">
      <c r="A37" t="s">
        <v>217</v>
      </c>
      <c r="B37" s="25">
        <v>45577</v>
      </c>
      <c r="C37" t="s">
        <v>172</v>
      </c>
      <c r="D37" t="s">
        <v>70</v>
      </c>
      <c r="E37">
        <v>0</v>
      </c>
      <c r="F37">
        <v>0</v>
      </c>
      <c r="G37">
        <v>0.28006525038129593</v>
      </c>
      <c r="H37">
        <v>0</v>
      </c>
      <c r="I37">
        <v>0</v>
      </c>
      <c r="J37">
        <v>0</v>
      </c>
      <c r="K37">
        <v>0</v>
      </c>
      <c r="L37">
        <v>0</v>
      </c>
      <c r="M37">
        <v>0.25</v>
      </c>
      <c r="N37">
        <v>0</v>
      </c>
      <c r="O37">
        <v>0</v>
      </c>
      <c r="P37">
        <v>0</v>
      </c>
      <c r="Q37">
        <v>0.11471105024729888</v>
      </c>
      <c r="R37">
        <v>0</v>
      </c>
      <c r="S37">
        <v>0.88528894975270112</v>
      </c>
      <c r="T37">
        <v>0</v>
      </c>
      <c r="U37">
        <v>0</v>
      </c>
      <c r="V37">
        <v>0</v>
      </c>
      <c r="W37">
        <v>0</v>
      </c>
      <c r="X37">
        <v>0</v>
      </c>
      <c r="Y37">
        <v>10</v>
      </c>
      <c r="AA37" t="s">
        <v>190</v>
      </c>
      <c r="AB37">
        <v>45577</v>
      </c>
      <c r="AC37" t="s">
        <v>160</v>
      </c>
    </row>
    <row r="38" spans="1:29" hidden="1" x14ac:dyDescent="0.25">
      <c r="A38" t="s">
        <v>170</v>
      </c>
      <c r="B38" s="25">
        <v>45578</v>
      </c>
      <c r="C38" t="s">
        <v>172</v>
      </c>
      <c r="D38" t="s">
        <v>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0.1285766112890312</v>
      </c>
      <c r="N38">
        <v>0</v>
      </c>
      <c r="O38">
        <v>0</v>
      </c>
      <c r="P38">
        <v>0</v>
      </c>
      <c r="Q38">
        <v>6.4284131953856072E-2</v>
      </c>
      <c r="R38">
        <v>0</v>
      </c>
      <c r="S38">
        <v>0.93571586804614393</v>
      </c>
      <c r="T38">
        <v>0</v>
      </c>
      <c r="U38">
        <v>0</v>
      </c>
      <c r="V38">
        <v>0</v>
      </c>
      <c r="W38">
        <v>0</v>
      </c>
      <c r="X38">
        <v>0</v>
      </c>
      <c r="Y38">
        <v>10</v>
      </c>
      <c r="Z38">
        <v>1</v>
      </c>
      <c r="AA38" t="s">
        <v>193</v>
      </c>
      <c r="AB38">
        <v>45578</v>
      </c>
      <c r="AC38" t="s">
        <v>160</v>
      </c>
    </row>
    <row r="39" spans="1:29" hidden="1" x14ac:dyDescent="0.25">
      <c r="A39" t="s">
        <v>170</v>
      </c>
      <c r="B39" s="25">
        <v>45578</v>
      </c>
      <c r="C39" t="s">
        <v>172</v>
      </c>
      <c r="D39" t="s">
        <v>69</v>
      </c>
      <c r="E39">
        <v>0</v>
      </c>
      <c r="F39">
        <v>0</v>
      </c>
      <c r="G39">
        <v>0.16625300240192131</v>
      </c>
      <c r="H39">
        <v>0</v>
      </c>
      <c r="I39">
        <v>0</v>
      </c>
      <c r="J39">
        <v>0</v>
      </c>
      <c r="K39">
        <v>0</v>
      </c>
      <c r="L39">
        <v>0</v>
      </c>
      <c r="M39">
        <v>0.25</v>
      </c>
      <c r="N39">
        <v>0</v>
      </c>
      <c r="O39">
        <v>0</v>
      </c>
      <c r="P39">
        <v>0</v>
      </c>
      <c r="Q39">
        <v>0.10103533807438114</v>
      </c>
      <c r="R39">
        <v>0</v>
      </c>
      <c r="S39">
        <v>0.89896466192561886</v>
      </c>
      <c r="T39">
        <v>0</v>
      </c>
      <c r="U39">
        <v>0</v>
      </c>
      <c r="V39">
        <v>0</v>
      </c>
      <c r="W39">
        <v>0</v>
      </c>
      <c r="X39">
        <v>0</v>
      </c>
      <c r="Y39">
        <v>10</v>
      </c>
      <c r="Z39">
        <v>1</v>
      </c>
      <c r="AA39" t="s">
        <v>192</v>
      </c>
      <c r="AB39">
        <v>45578</v>
      </c>
      <c r="AC39" t="s">
        <v>160</v>
      </c>
    </row>
    <row r="40" spans="1:29" hidden="1" x14ac:dyDescent="0.25">
      <c r="A40" t="s">
        <v>170</v>
      </c>
      <c r="B40" s="25">
        <v>45578</v>
      </c>
      <c r="C40" t="s">
        <v>172</v>
      </c>
      <c r="D40" t="s">
        <v>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0.14389665578616695</v>
      </c>
      <c r="N40">
        <v>0</v>
      </c>
      <c r="O40">
        <v>0</v>
      </c>
      <c r="P40">
        <v>0</v>
      </c>
      <c r="Q40">
        <v>0.3473862696143688</v>
      </c>
      <c r="R40">
        <v>0</v>
      </c>
      <c r="S40">
        <v>0.6526137303856312</v>
      </c>
      <c r="T40">
        <v>0</v>
      </c>
      <c r="U40">
        <v>0</v>
      </c>
      <c r="V40">
        <v>0</v>
      </c>
      <c r="W40">
        <v>0</v>
      </c>
      <c r="X40">
        <v>0</v>
      </c>
      <c r="Y40">
        <v>10</v>
      </c>
      <c r="Z40">
        <v>1</v>
      </c>
      <c r="AA40" t="s">
        <v>191</v>
      </c>
      <c r="AB40">
        <v>45578</v>
      </c>
      <c r="AC40" t="s">
        <v>160</v>
      </c>
    </row>
    <row r="41" spans="1:29" hidden="1" x14ac:dyDescent="0.25">
      <c r="A41" t="s">
        <v>217</v>
      </c>
      <c r="B41" s="25">
        <v>45578</v>
      </c>
      <c r="C41" t="s">
        <v>172</v>
      </c>
      <c r="D41" t="s">
        <v>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0.1430216229863337</v>
      </c>
      <c r="N41">
        <v>0</v>
      </c>
      <c r="O41">
        <v>0</v>
      </c>
      <c r="P41">
        <v>0</v>
      </c>
      <c r="Q41">
        <v>2.0143273902658132E-2</v>
      </c>
      <c r="R41">
        <v>0</v>
      </c>
      <c r="S41">
        <v>0.97985672609734187</v>
      </c>
      <c r="T41">
        <v>0</v>
      </c>
      <c r="U41">
        <v>0</v>
      </c>
      <c r="V41">
        <v>0</v>
      </c>
      <c r="W41">
        <v>0</v>
      </c>
      <c r="X41">
        <v>0</v>
      </c>
      <c r="Y41">
        <v>10</v>
      </c>
      <c r="AA41" t="s">
        <v>193</v>
      </c>
      <c r="AB41">
        <v>45578</v>
      </c>
      <c r="AC41" t="s">
        <v>160</v>
      </c>
    </row>
    <row r="42" spans="1:29" hidden="1" x14ac:dyDescent="0.25">
      <c r="A42" t="s">
        <v>217</v>
      </c>
      <c r="B42" s="25">
        <v>45578</v>
      </c>
      <c r="C42" t="s">
        <v>172</v>
      </c>
      <c r="D42" t="s">
        <v>69</v>
      </c>
      <c r="E42">
        <v>0.57788618351679255</v>
      </c>
      <c r="F42">
        <v>0</v>
      </c>
      <c r="G42">
        <v>0</v>
      </c>
      <c r="H42">
        <v>0</v>
      </c>
      <c r="I42">
        <v>0.37339159187529458</v>
      </c>
      <c r="J42">
        <v>0</v>
      </c>
      <c r="K42">
        <v>0.25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10</v>
      </c>
      <c r="AA42" t="s">
        <v>192</v>
      </c>
      <c r="AB42">
        <v>45578</v>
      </c>
      <c r="AC42" t="s">
        <v>160</v>
      </c>
    </row>
    <row r="43" spans="1:29" hidden="1" x14ac:dyDescent="0.25">
      <c r="A43" t="s">
        <v>217</v>
      </c>
      <c r="B43" s="25">
        <v>45578</v>
      </c>
      <c r="C43" t="s">
        <v>172</v>
      </c>
      <c r="D43" t="s">
        <v>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0.147548937785972</v>
      </c>
      <c r="N43">
        <v>0</v>
      </c>
      <c r="O43">
        <v>0</v>
      </c>
      <c r="P43">
        <v>0</v>
      </c>
      <c r="Q43">
        <v>0.14916228020240807</v>
      </c>
      <c r="R43">
        <v>0</v>
      </c>
      <c r="S43">
        <v>0.85083771979759193</v>
      </c>
      <c r="T43">
        <v>0</v>
      </c>
      <c r="U43">
        <v>0</v>
      </c>
      <c r="V43">
        <v>0</v>
      </c>
      <c r="W43">
        <v>0</v>
      </c>
      <c r="X43">
        <v>0</v>
      </c>
      <c r="Y43">
        <v>10</v>
      </c>
      <c r="AA43" t="s">
        <v>191</v>
      </c>
      <c r="AB43">
        <v>45578</v>
      </c>
      <c r="AC43" t="s">
        <v>160</v>
      </c>
    </row>
    <row r="44" spans="1:29" hidden="1" x14ac:dyDescent="0.25">
      <c r="A44" t="s">
        <v>170</v>
      </c>
      <c r="B44" s="25">
        <v>45579</v>
      </c>
      <c r="C44" t="s">
        <v>172</v>
      </c>
      <c r="D44" t="s">
        <v>68</v>
      </c>
      <c r="E44">
        <v>0</v>
      </c>
      <c r="F44">
        <v>0</v>
      </c>
      <c r="G44">
        <v>7.773718975180155E-2</v>
      </c>
      <c r="H44">
        <v>0</v>
      </c>
      <c r="I44">
        <v>0</v>
      </c>
      <c r="J44">
        <v>0</v>
      </c>
      <c r="K44">
        <v>0</v>
      </c>
      <c r="L44">
        <v>0</v>
      </c>
      <c r="M44">
        <v>0.25</v>
      </c>
      <c r="N44">
        <v>0</v>
      </c>
      <c r="O44">
        <v>0</v>
      </c>
      <c r="P44">
        <v>0</v>
      </c>
      <c r="Q44">
        <v>0.35174650415519615</v>
      </c>
      <c r="R44">
        <v>0</v>
      </c>
      <c r="S44">
        <v>0.64825349584480385</v>
      </c>
      <c r="T44">
        <v>0</v>
      </c>
      <c r="U44">
        <v>0</v>
      </c>
      <c r="V44">
        <v>0</v>
      </c>
      <c r="W44">
        <v>0</v>
      </c>
      <c r="X44">
        <v>0</v>
      </c>
      <c r="Y44">
        <v>10</v>
      </c>
      <c r="Z44">
        <v>1</v>
      </c>
      <c r="AA44" t="s">
        <v>194</v>
      </c>
      <c r="AB44">
        <v>45579</v>
      </c>
      <c r="AC44" t="s">
        <v>160</v>
      </c>
    </row>
    <row r="45" spans="1:29" hidden="1" x14ac:dyDescent="0.25">
      <c r="A45" t="s">
        <v>170</v>
      </c>
      <c r="B45" s="25">
        <v>45579</v>
      </c>
      <c r="C45" t="s">
        <v>172</v>
      </c>
      <c r="D45" t="s">
        <v>70</v>
      </c>
      <c r="E45">
        <v>0</v>
      </c>
      <c r="F45">
        <v>0</v>
      </c>
      <c r="G45">
        <v>5.7310463755619434E-2</v>
      </c>
      <c r="H45">
        <v>0</v>
      </c>
      <c r="I45">
        <v>0</v>
      </c>
      <c r="J45">
        <v>0</v>
      </c>
      <c r="K45">
        <v>0</v>
      </c>
      <c r="L45">
        <v>0</v>
      </c>
      <c r="M45">
        <v>0.25</v>
      </c>
      <c r="N45">
        <v>0</v>
      </c>
      <c r="O45">
        <v>0</v>
      </c>
      <c r="P45">
        <v>0</v>
      </c>
      <c r="Q45">
        <v>0.13739188573514516</v>
      </c>
      <c r="R45">
        <v>0</v>
      </c>
      <c r="S45">
        <v>0.86260811426485484</v>
      </c>
      <c r="T45">
        <v>0</v>
      </c>
      <c r="U45">
        <v>0</v>
      </c>
      <c r="V45">
        <v>0</v>
      </c>
      <c r="W45">
        <v>0</v>
      </c>
      <c r="X45">
        <v>0</v>
      </c>
      <c r="Y45">
        <v>10</v>
      </c>
      <c r="Z45">
        <v>1</v>
      </c>
      <c r="AA45" t="s">
        <v>196</v>
      </c>
      <c r="AB45">
        <v>45579</v>
      </c>
      <c r="AC45" t="s">
        <v>160</v>
      </c>
    </row>
    <row r="46" spans="1:29" hidden="1" x14ac:dyDescent="0.25">
      <c r="A46" t="s">
        <v>170</v>
      </c>
      <c r="B46" s="25">
        <v>45579</v>
      </c>
      <c r="C46" t="s">
        <v>172</v>
      </c>
      <c r="D46" t="s">
        <v>69</v>
      </c>
      <c r="E46">
        <v>1.2475470572536729E-2</v>
      </c>
      <c r="F46">
        <v>0</v>
      </c>
      <c r="G46">
        <v>0</v>
      </c>
      <c r="H46">
        <v>0</v>
      </c>
      <c r="I46">
        <v>0</v>
      </c>
      <c r="J46">
        <v>0</v>
      </c>
      <c r="K46">
        <v>6.2189751801440929E-2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10</v>
      </c>
      <c r="Z46">
        <v>1</v>
      </c>
      <c r="AA46" t="s">
        <v>195</v>
      </c>
      <c r="AB46">
        <v>45579</v>
      </c>
      <c r="AC46" t="s">
        <v>160</v>
      </c>
    </row>
    <row r="47" spans="1:29" hidden="1" x14ac:dyDescent="0.25">
      <c r="A47" t="s">
        <v>217</v>
      </c>
      <c r="B47" s="25">
        <v>45579</v>
      </c>
      <c r="C47" t="s">
        <v>172</v>
      </c>
      <c r="D47" t="s">
        <v>68</v>
      </c>
      <c r="E47">
        <v>0</v>
      </c>
      <c r="F47">
        <v>0</v>
      </c>
      <c r="G47">
        <v>0.43091415145049061</v>
      </c>
      <c r="H47">
        <v>0</v>
      </c>
      <c r="I47">
        <v>0</v>
      </c>
      <c r="J47">
        <v>0</v>
      </c>
      <c r="K47">
        <v>0</v>
      </c>
      <c r="L47">
        <v>0</v>
      </c>
      <c r="M47">
        <v>0.25</v>
      </c>
      <c r="N47">
        <v>0</v>
      </c>
      <c r="O47">
        <v>0</v>
      </c>
      <c r="P47">
        <v>0</v>
      </c>
      <c r="Q47">
        <v>7.016180734343247E-2</v>
      </c>
      <c r="R47">
        <v>0</v>
      </c>
      <c r="S47">
        <v>0.92983819265656753</v>
      </c>
      <c r="T47">
        <v>0</v>
      </c>
      <c r="U47">
        <v>0</v>
      </c>
      <c r="V47">
        <v>0</v>
      </c>
      <c r="W47">
        <v>0</v>
      </c>
      <c r="X47">
        <v>0</v>
      </c>
      <c r="Y47">
        <v>10</v>
      </c>
      <c r="AA47" t="s">
        <v>194</v>
      </c>
      <c r="AB47">
        <v>45579</v>
      </c>
      <c r="AC47" t="s">
        <v>160</v>
      </c>
    </row>
    <row r="48" spans="1:29" hidden="1" x14ac:dyDescent="0.25">
      <c r="A48" t="s">
        <v>217</v>
      </c>
      <c r="B48" s="25">
        <v>45579</v>
      </c>
      <c r="C48" t="s">
        <v>172</v>
      </c>
      <c r="D48" t="s">
        <v>70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8.6153708243394633E-2</v>
      </c>
      <c r="O48">
        <v>0.1488136665659574</v>
      </c>
      <c r="P48">
        <v>0</v>
      </c>
      <c r="Q48">
        <v>0</v>
      </c>
      <c r="R48">
        <v>0</v>
      </c>
      <c r="S48">
        <v>0.76503262519064796</v>
      </c>
      <c r="T48">
        <v>0</v>
      </c>
      <c r="U48">
        <v>0</v>
      </c>
      <c r="V48">
        <v>0</v>
      </c>
      <c r="W48">
        <v>0</v>
      </c>
      <c r="X48">
        <v>0</v>
      </c>
      <c r="Y48">
        <v>10</v>
      </c>
      <c r="AA48" t="s">
        <v>196</v>
      </c>
      <c r="AB48">
        <v>45579</v>
      </c>
      <c r="AC48" t="s">
        <v>160</v>
      </c>
    </row>
    <row r="49" spans="1:29" hidden="1" x14ac:dyDescent="0.25">
      <c r="A49" t="s">
        <v>217</v>
      </c>
      <c r="B49" s="25">
        <v>45579</v>
      </c>
      <c r="C49" t="s">
        <v>172</v>
      </c>
      <c r="D49" t="s">
        <v>69</v>
      </c>
      <c r="E49">
        <v>0</v>
      </c>
      <c r="F49">
        <v>0</v>
      </c>
      <c r="G49">
        <v>0.77242715296565079</v>
      </c>
      <c r="H49">
        <v>0</v>
      </c>
      <c r="I49">
        <v>0.6832255001598404</v>
      </c>
      <c r="J49">
        <v>0</v>
      </c>
      <c r="K49">
        <v>0.25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10</v>
      </c>
      <c r="AA49" t="s">
        <v>195</v>
      </c>
      <c r="AB49">
        <v>45579</v>
      </c>
      <c r="AC49" t="s">
        <v>160</v>
      </c>
    </row>
    <row r="50" spans="1:29" hidden="1" x14ac:dyDescent="0.25">
      <c r="A50" t="s">
        <v>170</v>
      </c>
      <c r="B50" s="25">
        <v>45580</v>
      </c>
      <c r="C50" t="s">
        <v>172</v>
      </c>
      <c r="D50" t="s">
        <v>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0.22560355977089319</v>
      </c>
      <c r="N50">
        <v>0</v>
      </c>
      <c r="O50">
        <v>0</v>
      </c>
      <c r="P50">
        <v>0</v>
      </c>
      <c r="Q50">
        <v>3.3717946427667789E-2</v>
      </c>
      <c r="R50">
        <v>0</v>
      </c>
      <c r="S50">
        <v>0.96628205357233221</v>
      </c>
      <c r="T50">
        <v>0</v>
      </c>
      <c r="U50">
        <v>0</v>
      </c>
      <c r="V50">
        <v>0</v>
      </c>
      <c r="W50">
        <v>0</v>
      </c>
      <c r="X50">
        <v>0</v>
      </c>
      <c r="Y50">
        <v>10</v>
      </c>
      <c r="Z50">
        <v>1</v>
      </c>
      <c r="AA50" t="s">
        <v>197</v>
      </c>
      <c r="AB50">
        <v>45580</v>
      </c>
      <c r="AC50" t="s">
        <v>160</v>
      </c>
    </row>
    <row r="51" spans="1:29" hidden="1" x14ac:dyDescent="0.25">
      <c r="A51" t="s">
        <v>170</v>
      </c>
      <c r="B51" s="25">
        <v>45580</v>
      </c>
      <c r="C51" t="s">
        <v>172</v>
      </c>
      <c r="D51" t="s">
        <v>68</v>
      </c>
      <c r="E51">
        <v>0</v>
      </c>
      <c r="F51">
        <v>0</v>
      </c>
      <c r="G51">
        <v>7.773718975180155E-2</v>
      </c>
      <c r="H51">
        <v>0</v>
      </c>
      <c r="I51">
        <v>0</v>
      </c>
      <c r="J51">
        <v>0</v>
      </c>
      <c r="K51">
        <v>0</v>
      </c>
      <c r="L51">
        <v>0</v>
      </c>
      <c r="M51">
        <v>0.25</v>
      </c>
      <c r="N51">
        <v>0</v>
      </c>
      <c r="O51">
        <v>0</v>
      </c>
      <c r="P51">
        <v>0</v>
      </c>
      <c r="Q51">
        <v>0.17785035515043091</v>
      </c>
      <c r="R51">
        <v>0</v>
      </c>
      <c r="S51">
        <v>0.82214964484956909</v>
      </c>
      <c r="T51">
        <v>0</v>
      </c>
      <c r="U51">
        <v>0</v>
      </c>
      <c r="V51">
        <v>0</v>
      </c>
      <c r="W51">
        <v>0</v>
      </c>
      <c r="X51">
        <v>0</v>
      </c>
      <c r="Y51">
        <v>10</v>
      </c>
      <c r="Z51">
        <v>1</v>
      </c>
      <c r="AA51" t="s">
        <v>199</v>
      </c>
      <c r="AB51">
        <v>45580</v>
      </c>
      <c r="AC51" t="s">
        <v>160</v>
      </c>
    </row>
    <row r="52" spans="1:29" hidden="1" x14ac:dyDescent="0.25">
      <c r="A52" t="s">
        <v>170</v>
      </c>
      <c r="B52" s="25">
        <v>45580</v>
      </c>
      <c r="C52" t="s">
        <v>172</v>
      </c>
      <c r="D52" t="s">
        <v>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8.4896152215890419E-2</v>
      </c>
      <c r="L52">
        <v>0</v>
      </c>
      <c r="M52">
        <v>0.1543252248857907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10</v>
      </c>
      <c r="Z52">
        <v>1</v>
      </c>
      <c r="AA52" t="s">
        <v>198</v>
      </c>
      <c r="AB52">
        <v>45580</v>
      </c>
      <c r="AC52" t="s">
        <v>160</v>
      </c>
    </row>
    <row r="53" spans="1:29" hidden="1" x14ac:dyDescent="0.25">
      <c r="A53" t="s">
        <v>217</v>
      </c>
      <c r="B53" s="25">
        <v>45580</v>
      </c>
      <c r="C53" t="s">
        <v>172</v>
      </c>
      <c r="D53" t="s">
        <v>70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8.1960849771222533E-2</v>
      </c>
      <c r="P53">
        <v>0</v>
      </c>
      <c r="Q53">
        <v>5.4571705227503431E-2</v>
      </c>
      <c r="R53">
        <v>0</v>
      </c>
      <c r="S53">
        <v>0.86346744500127404</v>
      </c>
      <c r="T53">
        <v>0</v>
      </c>
      <c r="U53">
        <v>0</v>
      </c>
      <c r="V53">
        <v>0</v>
      </c>
      <c r="W53">
        <v>0</v>
      </c>
      <c r="X53">
        <v>0</v>
      </c>
      <c r="Y53">
        <v>10</v>
      </c>
      <c r="AA53" t="s">
        <v>197</v>
      </c>
      <c r="AB53">
        <v>45580</v>
      </c>
      <c r="AC53" t="s">
        <v>160</v>
      </c>
    </row>
    <row r="54" spans="1:29" hidden="1" x14ac:dyDescent="0.25">
      <c r="A54" t="s">
        <v>217</v>
      </c>
      <c r="B54" s="25">
        <v>45580</v>
      </c>
      <c r="C54" t="s">
        <v>172</v>
      </c>
      <c r="D54" t="s">
        <v>68</v>
      </c>
      <c r="E54">
        <v>0</v>
      </c>
      <c r="F54">
        <v>0</v>
      </c>
      <c r="G54">
        <v>0.22920445327643169</v>
      </c>
      <c r="H54">
        <v>0</v>
      </c>
      <c r="I54">
        <v>0</v>
      </c>
      <c r="J54">
        <v>0</v>
      </c>
      <c r="K54">
        <v>0</v>
      </c>
      <c r="L54">
        <v>0</v>
      </c>
      <c r="M54">
        <v>0.25</v>
      </c>
      <c r="N54">
        <v>0</v>
      </c>
      <c r="O54">
        <v>0</v>
      </c>
      <c r="P54">
        <v>0</v>
      </c>
      <c r="Q54">
        <v>0.20915273182131333</v>
      </c>
      <c r="R54">
        <v>0</v>
      </c>
      <c r="S54">
        <v>0.79084726817868667</v>
      </c>
      <c r="T54">
        <v>0</v>
      </c>
      <c r="U54">
        <v>0</v>
      </c>
      <c r="V54">
        <v>0</v>
      </c>
      <c r="W54">
        <v>0</v>
      </c>
      <c r="X54">
        <v>0</v>
      </c>
      <c r="Y54">
        <v>10</v>
      </c>
      <c r="AA54" t="s">
        <v>199</v>
      </c>
      <c r="AB54">
        <v>45580</v>
      </c>
      <c r="AC54" t="s">
        <v>160</v>
      </c>
    </row>
    <row r="55" spans="1:29" hidden="1" x14ac:dyDescent="0.25">
      <c r="A55" t="s">
        <v>217</v>
      </c>
      <c r="B55" s="25">
        <v>45580</v>
      </c>
      <c r="C55" t="s">
        <v>172</v>
      </c>
      <c r="D55" t="s">
        <v>69</v>
      </c>
      <c r="E55">
        <v>0</v>
      </c>
      <c r="F55">
        <v>0</v>
      </c>
      <c r="G55">
        <v>0.22317382612139358</v>
      </c>
      <c r="H55">
        <v>0</v>
      </c>
      <c r="I55">
        <v>0.69134829637899919</v>
      </c>
      <c r="J55">
        <v>0</v>
      </c>
      <c r="K55">
        <v>0.25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10</v>
      </c>
      <c r="AA55" t="s">
        <v>198</v>
      </c>
      <c r="AB55">
        <v>45580</v>
      </c>
      <c r="AC55" t="s">
        <v>160</v>
      </c>
    </row>
    <row r="56" spans="1:29" hidden="1" x14ac:dyDescent="0.25">
      <c r="A56" t="s">
        <v>170</v>
      </c>
      <c r="B56" s="25">
        <v>45581</v>
      </c>
      <c r="C56" t="s">
        <v>172</v>
      </c>
      <c r="D56" t="s">
        <v>68</v>
      </c>
      <c r="E56">
        <v>0</v>
      </c>
      <c r="F56">
        <v>0</v>
      </c>
      <c r="G56">
        <v>1.1350330264211506E-2</v>
      </c>
      <c r="H56">
        <v>0</v>
      </c>
      <c r="I56">
        <v>0</v>
      </c>
      <c r="J56">
        <v>0</v>
      </c>
      <c r="K56">
        <v>0</v>
      </c>
      <c r="L56">
        <v>0</v>
      </c>
      <c r="M56">
        <v>0.25</v>
      </c>
      <c r="N56">
        <v>0</v>
      </c>
      <c r="O56">
        <v>0</v>
      </c>
      <c r="P56">
        <v>0</v>
      </c>
      <c r="Q56">
        <v>0.30939088168930906</v>
      </c>
      <c r="R56">
        <v>0</v>
      </c>
      <c r="S56">
        <v>0.69060911831069094</v>
      </c>
      <c r="T56">
        <v>0</v>
      </c>
      <c r="U56">
        <v>0</v>
      </c>
      <c r="V56">
        <v>0</v>
      </c>
      <c r="W56">
        <v>0</v>
      </c>
      <c r="X56">
        <v>0</v>
      </c>
      <c r="Y56">
        <v>10</v>
      </c>
      <c r="Z56">
        <v>1</v>
      </c>
      <c r="AA56" t="s">
        <v>202</v>
      </c>
      <c r="AB56">
        <v>45581</v>
      </c>
      <c r="AC56" t="s">
        <v>160</v>
      </c>
    </row>
    <row r="57" spans="1:29" hidden="1" x14ac:dyDescent="0.25">
      <c r="A57" t="s">
        <v>170</v>
      </c>
      <c r="B57" s="25">
        <v>45581</v>
      </c>
      <c r="C57" t="s">
        <v>172</v>
      </c>
      <c r="D57" t="s">
        <v>69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0.23922137710168112</v>
      </c>
      <c r="N57">
        <v>0</v>
      </c>
      <c r="O57">
        <v>0</v>
      </c>
      <c r="P57">
        <v>0</v>
      </c>
      <c r="Q57">
        <v>9.5919873153424651E-2</v>
      </c>
      <c r="R57">
        <v>0</v>
      </c>
      <c r="S57">
        <v>0.90408012684657535</v>
      </c>
      <c r="T57">
        <v>0</v>
      </c>
      <c r="U57">
        <v>0</v>
      </c>
      <c r="V57">
        <v>0</v>
      </c>
      <c r="W57">
        <v>0</v>
      </c>
      <c r="X57">
        <v>0</v>
      </c>
      <c r="Y57">
        <v>10</v>
      </c>
      <c r="Z57">
        <v>1</v>
      </c>
      <c r="AA57" t="s">
        <v>201</v>
      </c>
      <c r="AB57">
        <v>45581</v>
      </c>
      <c r="AC57" t="s">
        <v>160</v>
      </c>
    </row>
    <row r="58" spans="1:29" hidden="1" x14ac:dyDescent="0.25">
      <c r="A58" t="s">
        <v>170</v>
      </c>
      <c r="B58" s="25">
        <v>45581</v>
      </c>
      <c r="C58" t="s">
        <v>172</v>
      </c>
      <c r="D58" t="s">
        <v>70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0.22560355977089341</v>
      </c>
      <c r="N58">
        <v>0</v>
      </c>
      <c r="O58">
        <v>0</v>
      </c>
      <c r="P58">
        <v>0</v>
      </c>
      <c r="Q58">
        <v>0.11957401777249566</v>
      </c>
      <c r="R58">
        <v>0</v>
      </c>
      <c r="S58">
        <v>0.88042598222750434</v>
      </c>
      <c r="T58">
        <v>0</v>
      </c>
      <c r="U58">
        <v>0</v>
      </c>
      <c r="V58">
        <v>0</v>
      </c>
      <c r="W58">
        <v>0</v>
      </c>
      <c r="X58">
        <v>0</v>
      </c>
      <c r="Y58">
        <v>10</v>
      </c>
      <c r="Z58">
        <v>1</v>
      </c>
      <c r="AA58" t="s">
        <v>200</v>
      </c>
      <c r="AB58">
        <v>45581</v>
      </c>
      <c r="AC58" t="s">
        <v>160</v>
      </c>
    </row>
    <row r="59" spans="1:29" hidden="1" x14ac:dyDescent="0.25">
      <c r="A59" t="s">
        <v>217</v>
      </c>
      <c r="B59" s="25">
        <v>45581</v>
      </c>
      <c r="C59" t="s">
        <v>172</v>
      </c>
      <c r="D59" t="s">
        <v>68</v>
      </c>
      <c r="E59">
        <v>0</v>
      </c>
      <c r="F59">
        <v>0</v>
      </c>
      <c r="G59">
        <v>0.29644101933445111</v>
      </c>
      <c r="H59">
        <v>0</v>
      </c>
      <c r="I59">
        <v>0</v>
      </c>
      <c r="J59">
        <v>0</v>
      </c>
      <c r="K59">
        <v>0</v>
      </c>
      <c r="L59">
        <v>0</v>
      </c>
      <c r="M59">
        <v>0.25</v>
      </c>
      <c r="N59">
        <v>0</v>
      </c>
      <c r="O59">
        <v>0</v>
      </c>
      <c r="P59">
        <v>0</v>
      </c>
      <c r="Q59">
        <v>0.12979404231273761</v>
      </c>
      <c r="R59">
        <v>0</v>
      </c>
      <c r="S59">
        <v>0.87020595768726239</v>
      </c>
      <c r="T59">
        <v>0</v>
      </c>
      <c r="U59">
        <v>0</v>
      </c>
      <c r="V59">
        <v>0</v>
      </c>
      <c r="W59">
        <v>0</v>
      </c>
      <c r="X59">
        <v>0</v>
      </c>
      <c r="Y59">
        <v>10</v>
      </c>
      <c r="AA59" t="s">
        <v>202</v>
      </c>
      <c r="AB59">
        <v>45581</v>
      </c>
      <c r="AC59" t="s">
        <v>160</v>
      </c>
    </row>
    <row r="60" spans="1:29" hidden="1" x14ac:dyDescent="0.25">
      <c r="A60" t="s">
        <v>217</v>
      </c>
      <c r="B60" s="25">
        <v>45581</v>
      </c>
      <c r="C60" t="s">
        <v>172</v>
      </c>
      <c r="D60" t="s">
        <v>69</v>
      </c>
      <c r="E60">
        <v>0.30988734773335636</v>
      </c>
      <c r="F60">
        <v>0</v>
      </c>
      <c r="G60">
        <v>0</v>
      </c>
      <c r="H60">
        <v>0</v>
      </c>
      <c r="I60">
        <v>0.37339159187529458</v>
      </c>
      <c r="J60">
        <v>0</v>
      </c>
      <c r="K60">
        <v>0.25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10</v>
      </c>
      <c r="AA60" t="s">
        <v>201</v>
      </c>
      <c r="AB60">
        <v>45581</v>
      </c>
      <c r="AC60" t="s">
        <v>160</v>
      </c>
    </row>
    <row r="61" spans="1:29" hidden="1" x14ac:dyDescent="0.25">
      <c r="A61" t="s">
        <v>217</v>
      </c>
      <c r="B61" s="25">
        <v>45581</v>
      </c>
      <c r="C61" t="s">
        <v>172</v>
      </c>
      <c r="D61" t="s">
        <v>70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8.1960849771222533E-2</v>
      </c>
      <c r="P61">
        <v>0</v>
      </c>
      <c r="Q61">
        <v>7.092973455011331E-2</v>
      </c>
      <c r="R61">
        <v>0</v>
      </c>
      <c r="S61">
        <v>0.84710941567866416</v>
      </c>
      <c r="T61">
        <v>0</v>
      </c>
      <c r="U61">
        <v>0</v>
      </c>
      <c r="V61">
        <v>0</v>
      </c>
      <c r="W61">
        <v>0</v>
      </c>
      <c r="X61">
        <v>0</v>
      </c>
      <c r="Y61">
        <v>10</v>
      </c>
      <c r="AA61" t="s">
        <v>200</v>
      </c>
      <c r="AB61">
        <v>45581</v>
      </c>
      <c r="AC61" t="s">
        <v>160</v>
      </c>
    </row>
    <row r="62" spans="1:29" hidden="1" x14ac:dyDescent="0.25">
      <c r="A62" t="s">
        <v>170</v>
      </c>
      <c r="B62" s="25">
        <v>45582</v>
      </c>
      <c r="C62" t="s">
        <v>172</v>
      </c>
      <c r="D62" t="s">
        <v>69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7.9780687294933816E-2</v>
      </c>
      <c r="L62">
        <v>0</v>
      </c>
      <c r="M62">
        <v>0.1594406898067473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10</v>
      </c>
      <c r="Z62">
        <v>1</v>
      </c>
      <c r="AA62" t="s">
        <v>203</v>
      </c>
      <c r="AB62">
        <v>45582</v>
      </c>
      <c r="AC62" t="s">
        <v>160</v>
      </c>
    </row>
    <row r="63" spans="1:29" hidden="1" x14ac:dyDescent="0.25">
      <c r="A63" t="s">
        <v>170</v>
      </c>
      <c r="B63" s="25">
        <v>45582</v>
      </c>
      <c r="C63" t="s">
        <v>172</v>
      </c>
      <c r="D63" t="s">
        <v>68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0.19496347077662124</v>
      </c>
      <c r="N63">
        <v>0</v>
      </c>
      <c r="O63">
        <v>0</v>
      </c>
      <c r="P63">
        <v>0</v>
      </c>
      <c r="Q63">
        <v>9.4230689019043745E-2</v>
      </c>
      <c r="R63">
        <v>0</v>
      </c>
      <c r="S63">
        <v>0.90576931098095625</v>
      </c>
      <c r="T63">
        <v>0</v>
      </c>
      <c r="U63">
        <v>0</v>
      </c>
      <c r="V63">
        <v>0</v>
      </c>
      <c r="W63">
        <v>0</v>
      </c>
      <c r="X63">
        <v>0</v>
      </c>
      <c r="Y63">
        <v>10</v>
      </c>
      <c r="Z63">
        <v>1</v>
      </c>
      <c r="AA63" t="s">
        <v>205</v>
      </c>
      <c r="AB63">
        <v>45582</v>
      </c>
      <c r="AC63" t="s">
        <v>160</v>
      </c>
    </row>
    <row r="64" spans="1:29" hidden="1" x14ac:dyDescent="0.25">
      <c r="A64" t="s">
        <v>170</v>
      </c>
      <c r="B64" s="25">
        <v>45582</v>
      </c>
      <c r="C64" t="s">
        <v>172</v>
      </c>
      <c r="D64" t="s">
        <v>70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0.22560355977089319</v>
      </c>
      <c r="N64">
        <v>0</v>
      </c>
      <c r="O64">
        <v>0</v>
      </c>
      <c r="P64">
        <v>0</v>
      </c>
      <c r="Q64">
        <v>5.2987746273907566E-2</v>
      </c>
      <c r="R64">
        <v>0</v>
      </c>
      <c r="S64">
        <v>0.94701225372609243</v>
      </c>
      <c r="T64">
        <v>0</v>
      </c>
      <c r="U64">
        <v>0</v>
      </c>
      <c r="V64">
        <v>0</v>
      </c>
      <c r="W64">
        <v>0</v>
      </c>
      <c r="X64">
        <v>0</v>
      </c>
      <c r="Y64">
        <v>10</v>
      </c>
      <c r="Z64">
        <v>1</v>
      </c>
      <c r="AA64" t="s">
        <v>204</v>
      </c>
      <c r="AB64">
        <v>45582</v>
      </c>
      <c r="AC64" t="s">
        <v>160</v>
      </c>
    </row>
    <row r="65" spans="1:29" hidden="1" x14ac:dyDescent="0.25">
      <c r="A65" t="s">
        <v>217</v>
      </c>
      <c r="B65" s="25">
        <v>45582</v>
      </c>
      <c r="C65" t="s">
        <v>172</v>
      </c>
      <c r="D65" t="s">
        <v>69</v>
      </c>
      <c r="E65">
        <v>0.57788618351679255</v>
      </c>
      <c r="F65">
        <v>0</v>
      </c>
      <c r="G65">
        <v>0</v>
      </c>
      <c r="H65">
        <v>0</v>
      </c>
      <c r="I65">
        <v>0.37339159187529458</v>
      </c>
      <c r="J65">
        <v>0</v>
      </c>
      <c r="K65">
        <v>0.25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10</v>
      </c>
      <c r="AA65" t="s">
        <v>203</v>
      </c>
      <c r="AB65">
        <v>45582</v>
      </c>
      <c r="AC65" t="s">
        <v>160</v>
      </c>
    </row>
    <row r="66" spans="1:29" hidden="1" x14ac:dyDescent="0.25">
      <c r="A66" t="s">
        <v>217</v>
      </c>
      <c r="B66" s="25">
        <v>45582</v>
      </c>
      <c r="C66" t="s">
        <v>172</v>
      </c>
      <c r="D66" t="s">
        <v>68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0.1430216229863337</v>
      </c>
      <c r="N66">
        <v>0</v>
      </c>
      <c r="O66">
        <v>0</v>
      </c>
      <c r="P66">
        <v>0</v>
      </c>
      <c r="Q66">
        <v>2.0775196515985583E-2</v>
      </c>
      <c r="R66">
        <v>0</v>
      </c>
      <c r="S66">
        <v>0.97922480348401442</v>
      </c>
      <c r="T66">
        <v>0</v>
      </c>
      <c r="U66">
        <v>0</v>
      </c>
      <c r="V66">
        <v>0</v>
      </c>
      <c r="W66">
        <v>0</v>
      </c>
      <c r="X66">
        <v>0</v>
      </c>
      <c r="Y66">
        <v>10</v>
      </c>
      <c r="AA66" t="s">
        <v>205</v>
      </c>
      <c r="AB66">
        <v>45582</v>
      </c>
      <c r="AC66" t="s">
        <v>160</v>
      </c>
    </row>
    <row r="67" spans="1:29" hidden="1" x14ac:dyDescent="0.25">
      <c r="A67" t="s">
        <v>217</v>
      </c>
      <c r="B67" s="25">
        <v>45582</v>
      </c>
      <c r="C67" t="s">
        <v>172</v>
      </c>
      <c r="D67" t="s">
        <v>70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7.1045675266907082E-2</v>
      </c>
      <c r="N67">
        <v>0</v>
      </c>
      <c r="O67">
        <v>0</v>
      </c>
      <c r="P67">
        <v>0</v>
      </c>
      <c r="Q67">
        <v>0.15338922054437021</v>
      </c>
      <c r="R67">
        <v>0</v>
      </c>
      <c r="S67">
        <v>0.84661077945562979</v>
      </c>
      <c r="T67">
        <v>0</v>
      </c>
      <c r="U67">
        <v>0</v>
      </c>
      <c r="V67">
        <v>0</v>
      </c>
      <c r="W67">
        <v>0</v>
      </c>
      <c r="X67">
        <v>0</v>
      </c>
      <c r="Y67">
        <v>10</v>
      </c>
      <c r="AA67" t="s">
        <v>204</v>
      </c>
      <c r="AB67">
        <v>45582</v>
      </c>
      <c r="AC67" t="s">
        <v>160</v>
      </c>
    </row>
    <row r="68" spans="1:29" hidden="1" x14ac:dyDescent="0.25">
      <c r="A68" t="s">
        <v>170</v>
      </c>
      <c r="B68" s="25">
        <v>45583</v>
      </c>
      <c r="C68" t="s">
        <v>172</v>
      </c>
      <c r="D68" t="s">
        <v>68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0.19496347077662124</v>
      </c>
      <c r="N68">
        <v>0</v>
      </c>
      <c r="O68">
        <v>0</v>
      </c>
      <c r="P68">
        <v>0</v>
      </c>
      <c r="Q68">
        <v>7.620540282493371E-2</v>
      </c>
      <c r="R68">
        <v>0</v>
      </c>
      <c r="S68">
        <v>0.92379459717506629</v>
      </c>
      <c r="T68">
        <v>0</v>
      </c>
      <c r="U68">
        <v>0</v>
      </c>
      <c r="V68">
        <v>0</v>
      </c>
      <c r="W68">
        <v>0</v>
      </c>
      <c r="X68">
        <v>0</v>
      </c>
      <c r="Y68">
        <v>10</v>
      </c>
      <c r="Z68">
        <v>1</v>
      </c>
      <c r="AA68" t="s">
        <v>206</v>
      </c>
      <c r="AB68">
        <v>45583</v>
      </c>
      <c r="AC68" t="s">
        <v>160</v>
      </c>
    </row>
    <row r="69" spans="1:29" hidden="1" x14ac:dyDescent="0.25">
      <c r="A69" t="s">
        <v>170</v>
      </c>
      <c r="B69" s="25">
        <v>45583</v>
      </c>
      <c r="C69" t="s">
        <v>172</v>
      </c>
      <c r="D69" t="s">
        <v>69</v>
      </c>
      <c r="E69">
        <v>1.7590935493492887E-2</v>
      </c>
      <c r="F69">
        <v>0</v>
      </c>
      <c r="G69">
        <v>0</v>
      </c>
      <c r="H69">
        <v>0</v>
      </c>
      <c r="I69">
        <v>0</v>
      </c>
      <c r="J69">
        <v>0</v>
      </c>
      <c r="K69">
        <v>6.2189751801440929E-2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10</v>
      </c>
      <c r="Z69">
        <v>1</v>
      </c>
      <c r="AA69" t="s">
        <v>207</v>
      </c>
      <c r="AB69">
        <v>45583</v>
      </c>
      <c r="AC69" t="s">
        <v>160</v>
      </c>
    </row>
    <row r="70" spans="1:29" hidden="1" x14ac:dyDescent="0.25">
      <c r="A70" t="s">
        <v>170</v>
      </c>
      <c r="B70" s="25">
        <v>45583</v>
      </c>
      <c r="C70" t="s">
        <v>172</v>
      </c>
      <c r="D70" t="s">
        <v>70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0.22560355977089341</v>
      </c>
      <c r="N70">
        <v>0</v>
      </c>
      <c r="O70">
        <v>0</v>
      </c>
      <c r="P70">
        <v>0</v>
      </c>
      <c r="Q70">
        <v>0.1139913959565223</v>
      </c>
      <c r="R70">
        <v>0</v>
      </c>
      <c r="S70">
        <v>0.8860086040434777</v>
      </c>
      <c r="T70">
        <v>0</v>
      </c>
      <c r="U70">
        <v>0</v>
      </c>
      <c r="V70">
        <v>0</v>
      </c>
      <c r="W70">
        <v>0</v>
      </c>
      <c r="X70">
        <v>0</v>
      </c>
      <c r="Y70">
        <v>10</v>
      </c>
      <c r="Z70">
        <v>1</v>
      </c>
      <c r="AA70" t="s">
        <v>208</v>
      </c>
      <c r="AB70">
        <v>45583</v>
      </c>
      <c r="AC70" t="s">
        <v>160</v>
      </c>
    </row>
    <row r="71" spans="1:29" hidden="1" x14ac:dyDescent="0.25">
      <c r="A71" t="s">
        <v>217</v>
      </c>
      <c r="B71" s="25">
        <v>45583</v>
      </c>
      <c r="C71" t="s">
        <v>172</v>
      </c>
      <c r="D71" t="s">
        <v>68</v>
      </c>
      <c r="E71">
        <v>0</v>
      </c>
      <c r="F71">
        <v>0</v>
      </c>
      <c r="G71">
        <v>0.36367758539247075</v>
      </c>
      <c r="H71">
        <v>0</v>
      </c>
      <c r="I71">
        <v>0</v>
      </c>
      <c r="J71">
        <v>0</v>
      </c>
      <c r="K71">
        <v>0</v>
      </c>
      <c r="L71">
        <v>0</v>
      </c>
      <c r="M71">
        <v>0.25</v>
      </c>
      <c r="N71">
        <v>0</v>
      </c>
      <c r="O71">
        <v>0</v>
      </c>
      <c r="P71">
        <v>0</v>
      </c>
      <c r="Q71">
        <v>0.14561336737470609</v>
      </c>
      <c r="R71">
        <v>0</v>
      </c>
      <c r="S71">
        <v>0.85438663262529391</v>
      </c>
      <c r="T71">
        <v>0</v>
      </c>
      <c r="U71">
        <v>0</v>
      </c>
      <c r="V71">
        <v>0</v>
      </c>
      <c r="W71">
        <v>0</v>
      </c>
      <c r="X71">
        <v>0</v>
      </c>
      <c r="Y71">
        <v>10</v>
      </c>
      <c r="AA71" t="s">
        <v>206</v>
      </c>
      <c r="AB71">
        <v>45583</v>
      </c>
      <c r="AC71" t="s">
        <v>160</v>
      </c>
    </row>
    <row r="72" spans="1:29" hidden="1" x14ac:dyDescent="0.25">
      <c r="A72" t="s">
        <v>217</v>
      </c>
      <c r="B72" s="25">
        <v>45583</v>
      </c>
      <c r="C72" t="s">
        <v>172</v>
      </c>
      <c r="D72" t="s">
        <v>69</v>
      </c>
      <c r="E72">
        <v>0</v>
      </c>
      <c r="F72">
        <v>0</v>
      </c>
      <c r="G72">
        <v>0.22317382612139358</v>
      </c>
      <c r="H72">
        <v>0</v>
      </c>
      <c r="I72">
        <v>0.69134829637899919</v>
      </c>
      <c r="J72">
        <v>0</v>
      </c>
      <c r="K72">
        <v>0.25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10</v>
      </c>
      <c r="AA72" t="s">
        <v>207</v>
      </c>
      <c r="AB72">
        <v>45583</v>
      </c>
      <c r="AC72" t="s">
        <v>160</v>
      </c>
    </row>
    <row r="73" spans="1:29" hidden="1" x14ac:dyDescent="0.25">
      <c r="A73" t="s">
        <v>217</v>
      </c>
      <c r="B73" s="25">
        <v>45583</v>
      </c>
      <c r="C73" t="s">
        <v>172</v>
      </c>
      <c r="D73" t="s">
        <v>70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8.1960849771222533E-2</v>
      </c>
      <c r="P73">
        <v>0</v>
      </c>
      <c r="Q73">
        <v>5.4551369432043861E-2</v>
      </c>
      <c r="R73">
        <v>0</v>
      </c>
      <c r="S73">
        <v>0.86348778079673361</v>
      </c>
      <c r="T73">
        <v>0</v>
      </c>
      <c r="U73">
        <v>0</v>
      </c>
      <c r="V73">
        <v>0</v>
      </c>
      <c r="W73">
        <v>0</v>
      </c>
      <c r="X73">
        <v>0</v>
      </c>
      <c r="Y73">
        <v>10</v>
      </c>
      <c r="AA73" t="s">
        <v>208</v>
      </c>
      <c r="AB73">
        <v>45583</v>
      </c>
      <c r="AC73" t="s">
        <v>160</v>
      </c>
    </row>
    <row r="74" spans="1:29" hidden="1" x14ac:dyDescent="0.25">
      <c r="A74" t="s">
        <v>170</v>
      </c>
      <c r="B74" s="25">
        <v>45584</v>
      </c>
      <c r="C74" t="s">
        <v>172</v>
      </c>
      <c r="D74" t="s">
        <v>68</v>
      </c>
      <c r="E74">
        <v>0</v>
      </c>
      <c r="F74">
        <v>0</v>
      </c>
      <c r="G74">
        <v>1.1350330264211506E-2</v>
      </c>
      <c r="H74">
        <v>0</v>
      </c>
      <c r="I74">
        <v>0</v>
      </c>
      <c r="J74">
        <v>0</v>
      </c>
      <c r="K74">
        <v>0</v>
      </c>
      <c r="L74">
        <v>0</v>
      </c>
      <c r="M74">
        <v>0.25</v>
      </c>
      <c r="N74">
        <v>0</v>
      </c>
      <c r="O74">
        <v>0</v>
      </c>
      <c r="P74">
        <v>0</v>
      </c>
      <c r="Q74">
        <v>2.6176208346356478E-2</v>
      </c>
      <c r="R74">
        <v>0</v>
      </c>
      <c r="S74">
        <v>0.97382379165364352</v>
      </c>
      <c r="T74">
        <v>0</v>
      </c>
      <c r="U74">
        <v>0</v>
      </c>
      <c r="V74">
        <v>0</v>
      </c>
      <c r="W74">
        <v>0</v>
      </c>
      <c r="X74">
        <v>0</v>
      </c>
      <c r="Y74">
        <v>10</v>
      </c>
      <c r="Z74">
        <v>1</v>
      </c>
      <c r="AA74" t="s">
        <v>211</v>
      </c>
      <c r="AB74">
        <v>45584</v>
      </c>
      <c r="AC74" t="s">
        <v>160</v>
      </c>
    </row>
    <row r="75" spans="1:29" hidden="1" x14ac:dyDescent="0.25">
      <c r="A75" t="s">
        <v>170</v>
      </c>
      <c r="B75" s="25">
        <v>45584</v>
      </c>
      <c r="C75" t="s">
        <v>172</v>
      </c>
      <c r="D75" t="s">
        <v>69</v>
      </c>
      <c r="E75">
        <v>0</v>
      </c>
      <c r="F75">
        <v>0</v>
      </c>
      <c r="G75">
        <v>0.16625300240192131</v>
      </c>
      <c r="H75">
        <v>0</v>
      </c>
      <c r="I75">
        <v>0</v>
      </c>
      <c r="J75">
        <v>0</v>
      </c>
      <c r="K75">
        <v>8.4896152215890419E-2</v>
      </c>
      <c r="L75">
        <v>0</v>
      </c>
      <c r="M75">
        <v>0.16510384778410958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10</v>
      </c>
      <c r="Z75">
        <v>1</v>
      </c>
      <c r="AA75" t="s">
        <v>210</v>
      </c>
      <c r="AB75">
        <v>45584</v>
      </c>
      <c r="AC75" t="s">
        <v>160</v>
      </c>
    </row>
    <row r="76" spans="1:29" hidden="1" x14ac:dyDescent="0.25">
      <c r="A76" t="s">
        <v>170</v>
      </c>
      <c r="B76" s="25">
        <v>45584</v>
      </c>
      <c r="C76" t="s">
        <v>172</v>
      </c>
      <c r="D76" t="s">
        <v>70</v>
      </c>
      <c r="E76">
        <v>0</v>
      </c>
      <c r="F76">
        <v>0</v>
      </c>
      <c r="G76">
        <v>0.2207242717250717</v>
      </c>
      <c r="H76">
        <v>0</v>
      </c>
      <c r="I76">
        <v>0</v>
      </c>
      <c r="J76">
        <v>0</v>
      </c>
      <c r="K76">
        <v>0</v>
      </c>
      <c r="L76">
        <v>0</v>
      </c>
      <c r="M76">
        <v>0.25</v>
      </c>
      <c r="N76">
        <v>0</v>
      </c>
      <c r="O76">
        <v>0</v>
      </c>
      <c r="P76">
        <v>0</v>
      </c>
      <c r="Q76">
        <v>0.10081959154466669</v>
      </c>
      <c r="R76">
        <v>0</v>
      </c>
      <c r="S76">
        <v>0.89918040845533331</v>
      </c>
      <c r="T76">
        <v>0</v>
      </c>
      <c r="U76">
        <v>0</v>
      </c>
      <c r="V76">
        <v>0</v>
      </c>
      <c r="W76">
        <v>0</v>
      </c>
      <c r="X76">
        <v>0</v>
      </c>
      <c r="Y76">
        <v>10</v>
      </c>
      <c r="Z76">
        <v>1</v>
      </c>
      <c r="AA76" t="s">
        <v>209</v>
      </c>
      <c r="AB76">
        <v>45584</v>
      </c>
      <c r="AC76" t="s">
        <v>160</v>
      </c>
    </row>
    <row r="77" spans="1:29" hidden="1" x14ac:dyDescent="0.25">
      <c r="A77" t="s">
        <v>217</v>
      </c>
      <c r="B77" s="25">
        <v>45584</v>
      </c>
      <c r="C77" t="s">
        <v>172</v>
      </c>
      <c r="D77" t="s">
        <v>68</v>
      </c>
      <c r="E77">
        <v>0</v>
      </c>
      <c r="F77">
        <v>0</v>
      </c>
      <c r="G77">
        <v>2.7494755102373203E-2</v>
      </c>
      <c r="H77">
        <v>0</v>
      </c>
      <c r="I77">
        <v>0</v>
      </c>
      <c r="J77">
        <v>0</v>
      </c>
      <c r="K77">
        <v>0</v>
      </c>
      <c r="L77">
        <v>0</v>
      </c>
      <c r="M77">
        <v>0.25</v>
      </c>
      <c r="N77">
        <v>0</v>
      </c>
      <c r="O77">
        <v>0</v>
      </c>
      <c r="P77">
        <v>0</v>
      </c>
      <c r="Q77">
        <v>2.0143273902658132E-2</v>
      </c>
      <c r="R77">
        <v>0</v>
      </c>
      <c r="S77">
        <v>0.97985672609734187</v>
      </c>
      <c r="T77">
        <v>0</v>
      </c>
      <c r="U77">
        <v>0</v>
      </c>
      <c r="V77">
        <v>0</v>
      </c>
      <c r="W77">
        <v>0</v>
      </c>
      <c r="X77">
        <v>0</v>
      </c>
      <c r="Y77">
        <v>10</v>
      </c>
      <c r="AA77" t="s">
        <v>211</v>
      </c>
      <c r="AB77">
        <v>45584</v>
      </c>
      <c r="AC77" t="s">
        <v>160</v>
      </c>
    </row>
    <row r="78" spans="1:29" hidden="1" x14ac:dyDescent="0.25">
      <c r="A78" t="s">
        <v>217</v>
      </c>
      <c r="B78" s="25">
        <v>45584</v>
      </c>
      <c r="C78" t="s">
        <v>172</v>
      </c>
      <c r="D78" t="s">
        <v>69</v>
      </c>
      <c r="E78">
        <v>0.32607950072286362</v>
      </c>
      <c r="F78">
        <v>0</v>
      </c>
      <c r="G78">
        <v>0</v>
      </c>
      <c r="H78">
        <v>0</v>
      </c>
      <c r="I78">
        <v>0.37339159187529458</v>
      </c>
      <c r="J78">
        <v>0</v>
      </c>
      <c r="K78">
        <v>0.25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0</v>
      </c>
      <c r="Y78">
        <v>10</v>
      </c>
      <c r="AA78" t="s">
        <v>210</v>
      </c>
      <c r="AB78">
        <v>45584</v>
      </c>
      <c r="AC78" t="s">
        <v>160</v>
      </c>
    </row>
    <row r="79" spans="1:29" hidden="1" x14ac:dyDescent="0.25">
      <c r="A79" t="s">
        <v>217</v>
      </c>
      <c r="B79" s="25">
        <v>45584</v>
      </c>
      <c r="C79" t="s">
        <v>172</v>
      </c>
      <c r="D79" t="s">
        <v>70</v>
      </c>
      <c r="E79">
        <v>0</v>
      </c>
      <c r="F79">
        <v>0</v>
      </c>
      <c r="G79">
        <v>0.12705872534316609</v>
      </c>
      <c r="H79">
        <v>0</v>
      </c>
      <c r="I79">
        <v>0</v>
      </c>
      <c r="J79">
        <v>0</v>
      </c>
      <c r="K79">
        <v>0</v>
      </c>
      <c r="L79">
        <v>0</v>
      </c>
      <c r="M79">
        <v>0.25</v>
      </c>
      <c r="N79">
        <v>0</v>
      </c>
      <c r="O79">
        <v>0</v>
      </c>
      <c r="P79">
        <v>0</v>
      </c>
      <c r="Q79">
        <v>0.11471105024729866</v>
      </c>
      <c r="R79">
        <v>0</v>
      </c>
      <c r="S79">
        <v>0.88528894975270134</v>
      </c>
      <c r="T79">
        <v>0</v>
      </c>
      <c r="U79">
        <v>0</v>
      </c>
      <c r="V79">
        <v>0</v>
      </c>
      <c r="W79">
        <v>0</v>
      </c>
      <c r="X79">
        <v>0</v>
      </c>
      <c r="Y79">
        <v>10</v>
      </c>
      <c r="AA79" t="s">
        <v>209</v>
      </c>
      <c r="AB79">
        <v>45584</v>
      </c>
      <c r="AC79" t="s">
        <v>160</v>
      </c>
    </row>
    <row r="80" spans="1:29" hidden="1" x14ac:dyDescent="0.25">
      <c r="A80" t="s">
        <v>170</v>
      </c>
      <c r="B80" s="25">
        <v>45585</v>
      </c>
      <c r="C80" t="s">
        <v>172</v>
      </c>
      <c r="D80" t="s">
        <v>68</v>
      </c>
      <c r="E80">
        <v>0</v>
      </c>
      <c r="F80">
        <v>0</v>
      </c>
      <c r="G80">
        <v>1.1350330264211728E-2</v>
      </c>
      <c r="H80">
        <v>0</v>
      </c>
      <c r="I80">
        <v>0</v>
      </c>
      <c r="J80">
        <v>0</v>
      </c>
      <c r="K80">
        <v>0</v>
      </c>
      <c r="L80">
        <v>0</v>
      </c>
      <c r="M80">
        <v>0.25</v>
      </c>
      <c r="N80">
        <v>0</v>
      </c>
      <c r="O80">
        <v>0</v>
      </c>
      <c r="P80">
        <v>0</v>
      </c>
      <c r="Q80">
        <v>7.6998684509104631E-2</v>
      </c>
      <c r="R80">
        <v>0</v>
      </c>
      <c r="S80">
        <v>0.92300131549089537</v>
      </c>
      <c r="T80">
        <v>0</v>
      </c>
      <c r="U80">
        <v>0</v>
      </c>
      <c r="V80">
        <v>0</v>
      </c>
      <c r="W80">
        <v>0</v>
      </c>
      <c r="X80">
        <v>0</v>
      </c>
      <c r="Y80">
        <v>10</v>
      </c>
      <c r="Z80">
        <v>1</v>
      </c>
      <c r="AA80" t="s">
        <v>214</v>
      </c>
      <c r="AB80">
        <v>45585</v>
      </c>
      <c r="AC80" t="s">
        <v>160</v>
      </c>
    </row>
    <row r="81" spans="1:29" hidden="1" x14ac:dyDescent="0.25">
      <c r="A81" t="s">
        <v>170</v>
      </c>
      <c r="B81" s="25">
        <v>45585</v>
      </c>
      <c r="C81" t="s">
        <v>172</v>
      </c>
      <c r="D81" t="s">
        <v>69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4.7179385665395035E-2</v>
      </c>
      <c r="L81">
        <v>0</v>
      </c>
      <c r="M81">
        <v>1.5010366136045894E-2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10</v>
      </c>
      <c r="Z81">
        <v>1</v>
      </c>
      <c r="AA81" t="s">
        <v>213</v>
      </c>
      <c r="AB81">
        <v>45585</v>
      </c>
      <c r="AC81" t="s">
        <v>160</v>
      </c>
    </row>
    <row r="82" spans="1:29" hidden="1" x14ac:dyDescent="0.25">
      <c r="A82" t="s">
        <v>170</v>
      </c>
      <c r="B82" s="25">
        <v>45585</v>
      </c>
      <c r="C82" t="s">
        <v>172</v>
      </c>
      <c r="D82" t="s">
        <v>70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0.14389665578616695</v>
      </c>
      <c r="N82">
        <v>0</v>
      </c>
      <c r="O82">
        <v>0</v>
      </c>
      <c r="P82">
        <v>0</v>
      </c>
      <c r="Q82">
        <v>3.5214335456506873E-2</v>
      </c>
      <c r="R82">
        <v>0</v>
      </c>
      <c r="S82">
        <v>0.96478566454349313</v>
      </c>
      <c r="T82">
        <v>0</v>
      </c>
      <c r="U82">
        <v>0</v>
      </c>
      <c r="V82">
        <v>0</v>
      </c>
      <c r="W82">
        <v>0</v>
      </c>
      <c r="X82">
        <v>0</v>
      </c>
      <c r="Y82">
        <v>10</v>
      </c>
      <c r="Z82">
        <v>1</v>
      </c>
      <c r="AA82" t="s">
        <v>212</v>
      </c>
      <c r="AB82">
        <v>45585</v>
      </c>
      <c r="AC82" t="s">
        <v>160</v>
      </c>
    </row>
    <row r="83" spans="1:29" hidden="1" x14ac:dyDescent="0.25">
      <c r="A83" t="s">
        <v>217</v>
      </c>
      <c r="B83" s="25">
        <v>45585</v>
      </c>
      <c r="C83" t="s">
        <v>172</v>
      </c>
      <c r="D83" t="s">
        <v>68</v>
      </c>
      <c r="E83">
        <v>0</v>
      </c>
      <c r="F83">
        <v>0</v>
      </c>
      <c r="G83">
        <v>0.16196788721841249</v>
      </c>
      <c r="H83">
        <v>0</v>
      </c>
      <c r="I83">
        <v>0</v>
      </c>
      <c r="J83">
        <v>0</v>
      </c>
      <c r="K83">
        <v>0</v>
      </c>
      <c r="L83">
        <v>0</v>
      </c>
      <c r="M83">
        <v>0.25</v>
      </c>
      <c r="N83">
        <v>0</v>
      </c>
      <c r="O83">
        <v>0</v>
      </c>
      <c r="P83">
        <v>0</v>
      </c>
      <c r="Q83">
        <v>2.0143273902658132E-2</v>
      </c>
      <c r="R83">
        <v>0</v>
      </c>
      <c r="S83">
        <v>0.97985672609734187</v>
      </c>
      <c r="T83">
        <v>0</v>
      </c>
      <c r="U83">
        <v>0</v>
      </c>
      <c r="V83">
        <v>0</v>
      </c>
      <c r="W83">
        <v>0</v>
      </c>
      <c r="X83">
        <v>0</v>
      </c>
      <c r="Y83">
        <v>10</v>
      </c>
      <c r="AA83" t="s">
        <v>214</v>
      </c>
      <c r="AB83">
        <v>45585</v>
      </c>
      <c r="AC83" t="s">
        <v>160</v>
      </c>
    </row>
    <row r="84" spans="1:29" hidden="1" x14ac:dyDescent="0.25">
      <c r="A84" t="s">
        <v>217</v>
      </c>
      <c r="B84" s="25">
        <v>45585</v>
      </c>
      <c r="C84" t="s">
        <v>172</v>
      </c>
      <c r="D84" t="s">
        <v>69</v>
      </c>
      <c r="E84">
        <v>0.31795670450370461</v>
      </c>
      <c r="F84">
        <v>0</v>
      </c>
      <c r="G84">
        <v>0</v>
      </c>
      <c r="H84">
        <v>0</v>
      </c>
      <c r="I84">
        <v>0.37339159187529458</v>
      </c>
      <c r="J84">
        <v>0</v>
      </c>
      <c r="K84">
        <v>0.25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10</v>
      </c>
      <c r="AA84" t="s">
        <v>213</v>
      </c>
      <c r="AB84">
        <v>45585</v>
      </c>
      <c r="AC84" t="s">
        <v>160</v>
      </c>
    </row>
    <row r="85" spans="1:29" hidden="1" x14ac:dyDescent="0.25">
      <c r="A85" t="s">
        <v>217</v>
      </c>
      <c r="B85" s="25">
        <v>45585</v>
      </c>
      <c r="C85" t="s">
        <v>172</v>
      </c>
      <c r="D85" t="s">
        <v>70</v>
      </c>
      <c r="E85">
        <v>0</v>
      </c>
      <c r="F85">
        <v>0</v>
      </c>
      <c r="G85">
        <v>5.0555462824101394E-2</v>
      </c>
      <c r="H85">
        <v>0</v>
      </c>
      <c r="I85">
        <v>0</v>
      </c>
      <c r="J85">
        <v>0</v>
      </c>
      <c r="K85">
        <v>0</v>
      </c>
      <c r="L85">
        <v>0</v>
      </c>
      <c r="M85">
        <v>0.25</v>
      </c>
      <c r="N85">
        <v>0</v>
      </c>
      <c r="O85">
        <v>0</v>
      </c>
      <c r="P85">
        <v>0</v>
      </c>
      <c r="Q85">
        <v>0.13193666522485314</v>
      </c>
      <c r="R85">
        <v>0</v>
      </c>
      <c r="S85">
        <v>0.86806333477514686</v>
      </c>
      <c r="T85">
        <v>0</v>
      </c>
      <c r="U85">
        <v>0</v>
      </c>
      <c r="V85">
        <v>0</v>
      </c>
      <c r="W85">
        <v>0</v>
      </c>
      <c r="X85">
        <v>0</v>
      </c>
      <c r="Y85">
        <v>10</v>
      </c>
      <c r="AA85" t="s">
        <v>212</v>
      </c>
      <c r="AB85">
        <v>45585</v>
      </c>
      <c r="AC85" t="s">
        <v>160</v>
      </c>
    </row>
    <row r="86" spans="1:29" hidden="1" x14ac:dyDescent="0.25">
      <c r="A86" t="s">
        <v>170</v>
      </c>
      <c r="B86" s="25">
        <v>45572</v>
      </c>
      <c r="C86" t="s">
        <v>216</v>
      </c>
      <c r="D86" t="s">
        <v>70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0.3834423955384918</v>
      </c>
      <c r="O86">
        <v>0.16509262113611523</v>
      </c>
      <c r="P86">
        <v>0</v>
      </c>
      <c r="Q86">
        <v>0</v>
      </c>
      <c r="R86">
        <v>0</v>
      </c>
      <c r="S86">
        <v>0.45146498332539298</v>
      </c>
      <c r="T86">
        <v>0</v>
      </c>
      <c r="U86">
        <v>0</v>
      </c>
      <c r="V86">
        <v>0</v>
      </c>
      <c r="W86">
        <v>0</v>
      </c>
      <c r="X86">
        <v>0</v>
      </c>
      <c r="Y86">
        <v>10</v>
      </c>
      <c r="Z86">
        <v>1</v>
      </c>
      <c r="AA86" t="s">
        <v>173</v>
      </c>
      <c r="AB86">
        <v>45572</v>
      </c>
      <c r="AC86" t="s">
        <v>160</v>
      </c>
    </row>
    <row r="87" spans="1:29" hidden="1" x14ac:dyDescent="0.25">
      <c r="A87" t="s">
        <v>170</v>
      </c>
      <c r="B87" s="25">
        <v>45572</v>
      </c>
      <c r="C87" t="s">
        <v>216</v>
      </c>
      <c r="D87" t="s">
        <v>68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9.7070033349214158E-2</v>
      </c>
      <c r="P87">
        <v>0</v>
      </c>
      <c r="Q87">
        <v>0.30656755317658246</v>
      </c>
      <c r="R87">
        <v>0</v>
      </c>
      <c r="S87">
        <v>0.59636241347420338</v>
      </c>
      <c r="T87">
        <v>0</v>
      </c>
      <c r="U87">
        <v>0</v>
      </c>
      <c r="V87">
        <v>0</v>
      </c>
      <c r="W87">
        <v>0</v>
      </c>
      <c r="X87">
        <v>0</v>
      </c>
      <c r="Y87">
        <v>10</v>
      </c>
      <c r="Z87">
        <v>1</v>
      </c>
      <c r="AA87" t="s">
        <v>175</v>
      </c>
      <c r="AB87">
        <v>45572</v>
      </c>
      <c r="AC87" t="s">
        <v>160</v>
      </c>
    </row>
    <row r="88" spans="1:29" hidden="1" x14ac:dyDescent="0.25">
      <c r="A88" t="s">
        <v>170</v>
      </c>
      <c r="B88" s="25">
        <v>45572</v>
      </c>
      <c r="C88" t="s">
        <v>216</v>
      </c>
      <c r="D88" t="s">
        <v>69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2.7450980392156862E-2</v>
      </c>
      <c r="O88">
        <v>0.97254901960784312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10</v>
      </c>
      <c r="Z88">
        <v>1</v>
      </c>
      <c r="AA88" t="s">
        <v>174</v>
      </c>
      <c r="AB88">
        <v>45572</v>
      </c>
      <c r="AC88" t="s">
        <v>160</v>
      </c>
    </row>
    <row r="89" spans="1:29" hidden="1" x14ac:dyDescent="0.25">
      <c r="A89" t="s">
        <v>217</v>
      </c>
      <c r="B89" s="25">
        <v>45572</v>
      </c>
      <c r="C89" t="s">
        <v>216</v>
      </c>
      <c r="D89" t="s">
        <v>70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0.17095989592171512</v>
      </c>
      <c r="P89">
        <v>0</v>
      </c>
      <c r="Q89">
        <v>0.21011838269701544</v>
      </c>
      <c r="R89">
        <v>0</v>
      </c>
      <c r="S89">
        <v>0.61892172138126944</v>
      </c>
      <c r="T89">
        <v>0</v>
      </c>
      <c r="U89">
        <v>0</v>
      </c>
      <c r="V89">
        <v>0</v>
      </c>
      <c r="W89">
        <v>0</v>
      </c>
      <c r="X89">
        <v>0</v>
      </c>
      <c r="Y89">
        <v>10</v>
      </c>
      <c r="AA89" t="s">
        <v>173</v>
      </c>
      <c r="AB89">
        <v>45572</v>
      </c>
      <c r="AC89" t="s">
        <v>160</v>
      </c>
    </row>
    <row r="90" spans="1:29" hidden="1" x14ac:dyDescent="0.25">
      <c r="A90" t="s">
        <v>217</v>
      </c>
      <c r="B90" s="25">
        <v>45572</v>
      </c>
      <c r="C90" t="s">
        <v>216</v>
      </c>
      <c r="D90" t="s">
        <v>68</v>
      </c>
      <c r="E90">
        <v>5.6993046848274886E-4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0.23956685284395329</v>
      </c>
      <c r="O90">
        <v>0</v>
      </c>
      <c r="P90">
        <v>0</v>
      </c>
      <c r="Q90">
        <v>0</v>
      </c>
      <c r="R90">
        <v>0</v>
      </c>
      <c r="S90">
        <v>0.76043314715604671</v>
      </c>
      <c r="T90">
        <v>0</v>
      </c>
      <c r="U90">
        <v>0</v>
      </c>
      <c r="V90">
        <v>0</v>
      </c>
      <c r="W90">
        <v>0</v>
      </c>
      <c r="X90">
        <v>0</v>
      </c>
      <c r="Y90">
        <v>10</v>
      </c>
      <c r="AA90" t="s">
        <v>175</v>
      </c>
      <c r="AB90">
        <v>45572</v>
      </c>
      <c r="AC90" t="s">
        <v>160</v>
      </c>
    </row>
    <row r="91" spans="1:29" hidden="1" x14ac:dyDescent="0.25">
      <c r="A91" t="s">
        <v>217</v>
      </c>
      <c r="B91" s="25">
        <v>45572</v>
      </c>
      <c r="C91" t="s">
        <v>216</v>
      </c>
      <c r="D91" t="s">
        <v>69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5.8769513314967853E-2</v>
      </c>
      <c r="O91">
        <v>0.94123048668503217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10</v>
      </c>
      <c r="AA91" t="s">
        <v>174</v>
      </c>
      <c r="AB91">
        <v>45572</v>
      </c>
      <c r="AC91" t="s">
        <v>160</v>
      </c>
    </row>
    <row r="92" spans="1:29" hidden="1" x14ac:dyDescent="0.25">
      <c r="A92" t="s">
        <v>170</v>
      </c>
      <c r="B92" s="25">
        <v>45573</v>
      </c>
      <c r="C92" t="s">
        <v>216</v>
      </c>
      <c r="D92" t="s">
        <v>68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0.39804668889947603</v>
      </c>
      <c r="P92">
        <v>0</v>
      </c>
      <c r="Q92">
        <v>5.4158291147893944E-2</v>
      </c>
      <c r="R92">
        <v>0</v>
      </c>
      <c r="S92">
        <v>0.54779501995263002</v>
      </c>
      <c r="T92">
        <v>0</v>
      </c>
      <c r="U92">
        <v>0</v>
      </c>
      <c r="V92">
        <v>0</v>
      </c>
      <c r="W92">
        <v>0</v>
      </c>
      <c r="X92">
        <v>0</v>
      </c>
      <c r="Y92">
        <v>10</v>
      </c>
      <c r="Z92">
        <v>1</v>
      </c>
      <c r="AA92" t="s">
        <v>177</v>
      </c>
      <c r="AB92">
        <v>45573</v>
      </c>
      <c r="AC92" t="s">
        <v>160</v>
      </c>
    </row>
    <row r="93" spans="1:29" hidden="1" x14ac:dyDescent="0.25">
      <c r="A93" t="s">
        <v>170</v>
      </c>
      <c r="B93" s="25">
        <v>45573</v>
      </c>
      <c r="C93" t="s">
        <v>216</v>
      </c>
      <c r="D93" t="s">
        <v>70</v>
      </c>
      <c r="E93">
        <v>0</v>
      </c>
      <c r="F93">
        <v>0</v>
      </c>
      <c r="G93">
        <v>0.10439494997617871</v>
      </c>
      <c r="H93">
        <v>0</v>
      </c>
      <c r="I93">
        <v>0</v>
      </c>
      <c r="J93">
        <v>0</v>
      </c>
      <c r="K93">
        <v>0</v>
      </c>
      <c r="L93">
        <v>0</v>
      </c>
      <c r="M93">
        <v>0.25</v>
      </c>
      <c r="N93">
        <v>0</v>
      </c>
      <c r="O93">
        <v>0</v>
      </c>
      <c r="P93">
        <v>0</v>
      </c>
      <c r="Q93">
        <v>0.26354382991224456</v>
      </c>
      <c r="R93">
        <v>0</v>
      </c>
      <c r="S93">
        <v>0.73645617008775544</v>
      </c>
      <c r="T93">
        <v>0</v>
      </c>
      <c r="U93">
        <v>0</v>
      </c>
      <c r="V93">
        <v>0</v>
      </c>
      <c r="W93">
        <v>0</v>
      </c>
      <c r="X93">
        <v>0</v>
      </c>
      <c r="Y93">
        <v>10</v>
      </c>
      <c r="Z93">
        <v>1</v>
      </c>
      <c r="AA93" t="s">
        <v>178</v>
      </c>
      <c r="AB93">
        <v>45573</v>
      </c>
      <c r="AC93" t="s">
        <v>160</v>
      </c>
    </row>
    <row r="94" spans="1:29" hidden="1" x14ac:dyDescent="0.25">
      <c r="A94" t="s">
        <v>170</v>
      </c>
      <c r="B94" s="25">
        <v>45573</v>
      </c>
      <c r="C94" t="s">
        <v>216</v>
      </c>
      <c r="D94" t="s">
        <v>69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10</v>
      </c>
      <c r="Z94">
        <v>1</v>
      </c>
      <c r="AA94" t="s">
        <v>176</v>
      </c>
      <c r="AB94">
        <v>45573</v>
      </c>
      <c r="AC94" t="s">
        <v>160</v>
      </c>
    </row>
    <row r="95" spans="1:29" hidden="1" x14ac:dyDescent="0.25">
      <c r="A95" t="s">
        <v>217</v>
      </c>
      <c r="B95" s="25">
        <v>45573</v>
      </c>
      <c r="C95" t="s">
        <v>216</v>
      </c>
      <c r="D95" t="s">
        <v>68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5.6993046848274886E-4</v>
      </c>
      <c r="L95">
        <v>0</v>
      </c>
      <c r="M95">
        <v>1.3340932406246342E-2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10</v>
      </c>
      <c r="AA95" t="s">
        <v>177</v>
      </c>
      <c r="AB95">
        <v>45573</v>
      </c>
      <c r="AC95" t="s">
        <v>160</v>
      </c>
    </row>
    <row r="96" spans="1:29" hidden="1" x14ac:dyDescent="0.25">
      <c r="A96" t="s">
        <v>217</v>
      </c>
      <c r="B96" s="25">
        <v>45573</v>
      </c>
      <c r="C96" t="s">
        <v>216</v>
      </c>
      <c r="D96" t="s">
        <v>70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3.6300130097856043E-2</v>
      </c>
      <c r="N96">
        <v>0</v>
      </c>
      <c r="O96">
        <v>0</v>
      </c>
      <c r="P96">
        <v>0</v>
      </c>
      <c r="Q96">
        <v>0.38107827861873056</v>
      </c>
      <c r="R96">
        <v>0</v>
      </c>
      <c r="S96">
        <v>0.61892172138126944</v>
      </c>
      <c r="T96">
        <v>0</v>
      </c>
      <c r="U96">
        <v>0</v>
      </c>
      <c r="V96">
        <v>0</v>
      </c>
      <c r="W96">
        <v>0</v>
      </c>
      <c r="X96">
        <v>0</v>
      </c>
      <c r="Y96">
        <v>10</v>
      </c>
      <c r="AA96" t="s">
        <v>178</v>
      </c>
      <c r="AB96">
        <v>45573</v>
      </c>
      <c r="AC96" t="s">
        <v>160</v>
      </c>
    </row>
    <row r="97" spans="1:29" hidden="1" x14ac:dyDescent="0.25">
      <c r="A97" t="s">
        <v>217</v>
      </c>
      <c r="B97" s="25">
        <v>45573</v>
      </c>
      <c r="C97" t="s">
        <v>216</v>
      </c>
      <c r="D97" t="s">
        <v>69</v>
      </c>
      <c r="E97">
        <v>2.8466483011937216E-2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2.1212121212121349E-2</v>
      </c>
      <c r="O97">
        <v>0</v>
      </c>
      <c r="P97">
        <v>0</v>
      </c>
      <c r="Q97">
        <v>0</v>
      </c>
      <c r="R97">
        <v>0</v>
      </c>
      <c r="S97">
        <v>0.97878787878787865</v>
      </c>
      <c r="T97">
        <v>0</v>
      </c>
      <c r="U97">
        <v>0</v>
      </c>
      <c r="V97">
        <v>0</v>
      </c>
      <c r="W97">
        <v>0</v>
      </c>
      <c r="X97">
        <v>0</v>
      </c>
      <c r="Y97">
        <v>10</v>
      </c>
      <c r="AA97" t="s">
        <v>176</v>
      </c>
      <c r="AB97">
        <v>45573</v>
      </c>
      <c r="AC97" t="s">
        <v>160</v>
      </c>
    </row>
    <row r="98" spans="1:29" hidden="1" x14ac:dyDescent="0.25">
      <c r="A98" t="s">
        <v>170</v>
      </c>
      <c r="B98" s="25">
        <v>45574</v>
      </c>
      <c r="C98" t="s">
        <v>216</v>
      </c>
      <c r="D98" t="s">
        <v>69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10</v>
      </c>
      <c r="Z98">
        <v>1</v>
      </c>
      <c r="AA98" t="s">
        <v>181</v>
      </c>
      <c r="AB98">
        <v>45574</v>
      </c>
      <c r="AC98" t="s">
        <v>160</v>
      </c>
    </row>
    <row r="99" spans="1:29" hidden="1" x14ac:dyDescent="0.25">
      <c r="A99" t="s">
        <v>170</v>
      </c>
      <c r="B99" s="25">
        <v>45574</v>
      </c>
      <c r="C99" t="s">
        <v>216</v>
      </c>
      <c r="D99" t="s">
        <v>68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9.7070033349214158E-2</v>
      </c>
      <c r="P99">
        <v>0</v>
      </c>
      <c r="Q99">
        <v>0.35513494669815582</v>
      </c>
      <c r="R99">
        <v>0</v>
      </c>
      <c r="S99">
        <v>0.54779501995263002</v>
      </c>
      <c r="T99">
        <v>0</v>
      </c>
      <c r="U99">
        <v>0</v>
      </c>
      <c r="V99">
        <v>0</v>
      </c>
      <c r="W99">
        <v>0</v>
      </c>
      <c r="X99">
        <v>0</v>
      </c>
      <c r="Y99">
        <v>10</v>
      </c>
      <c r="Z99">
        <v>1</v>
      </c>
      <c r="AA99" t="s">
        <v>180</v>
      </c>
      <c r="AB99">
        <v>45574</v>
      </c>
      <c r="AC99" t="s">
        <v>160</v>
      </c>
    </row>
    <row r="100" spans="1:29" hidden="1" x14ac:dyDescent="0.25">
      <c r="A100" t="s">
        <v>170</v>
      </c>
      <c r="B100" s="25">
        <v>45574</v>
      </c>
      <c r="C100" t="s">
        <v>216</v>
      </c>
      <c r="D100" t="s">
        <v>70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9.7070033349214047E-2</v>
      </c>
      <c r="P100">
        <v>0</v>
      </c>
      <c r="Q100">
        <v>0.16647379656303074</v>
      </c>
      <c r="R100">
        <v>0</v>
      </c>
      <c r="S100">
        <v>0.73645617008775521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10</v>
      </c>
      <c r="Z100">
        <v>1</v>
      </c>
      <c r="AA100" t="s">
        <v>179</v>
      </c>
      <c r="AB100">
        <v>45574</v>
      </c>
      <c r="AC100" t="s">
        <v>160</v>
      </c>
    </row>
    <row r="101" spans="1:29" hidden="1" x14ac:dyDescent="0.25">
      <c r="A101" t="s">
        <v>217</v>
      </c>
      <c r="B101" s="25">
        <v>45574</v>
      </c>
      <c r="C101" t="s">
        <v>216</v>
      </c>
      <c r="D101" t="s">
        <v>69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2.1212121212121349E-2</v>
      </c>
      <c r="P101">
        <v>0</v>
      </c>
      <c r="Q101">
        <v>0.92001836547291083</v>
      </c>
      <c r="R101">
        <v>0</v>
      </c>
      <c r="S101">
        <v>5.8769513314967853E-2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10</v>
      </c>
      <c r="AA101" t="s">
        <v>181</v>
      </c>
      <c r="AB101">
        <v>45574</v>
      </c>
      <c r="AC101" t="s">
        <v>160</v>
      </c>
    </row>
    <row r="102" spans="1:29" hidden="1" x14ac:dyDescent="0.25">
      <c r="A102" t="s">
        <v>217</v>
      </c>
      <c r="B102" s="25">
        <v>45574</v>
      </c>
      <c r="C102" t="s">
        <v>216</v>
      </c>
      <c r="D102" t="s">
        <v>68</v>
      </c>
      <c r="E102">
        <v>0</v>
      </c>
      <c r="F102">
        <v>0</v>
      </c>
      <c r="G102">
        <v>1.7388578593411363E-2</v>
      </c>
      <c r="H102">
        <v>0</v>
      </c>
      <c r="I102">
        <v>0</v>
      </c>
      <c r="J102">
        <v>0</v>
      </c>
      <c r="K102">
        <v>8.9407115861275255E-3</v>
      </c>
      <c r="L102">
        <v>0</v>
      </c>
      <c r="M102">
        <v>0.24105928841387247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10</v>
      </c>
      <c r="AA102" t="s">
        <v>180</v>
      </c>
      <c r="AB102">
        <v>45574</v>
      </c>
      <c r="AC102" t="s">
        <v>160</v>
      </c>
    </row>
    <row r="103" spans="1:29" hidden="1" x14ac:dyDescent="0.25">
      <c r="A103" t="s">
        <v>217</v>
      </c>
      <c r="B103" s="25">
        <v>45574</v>
      </c>
      <c r="C103" t="s">
        <v>216</v>
      </c>
      <c r="D103" t="s">
        <v>70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0.3782199219412864</v>
      </c>
      <c r="P103">
        <v>0</v>
      </c>
      <c r="Q103">
        <v>2.8583566774441627E-3</v>
      </c>
      <c r="R103">
        <v>0</v>
      </c>
      <c r="S103">
        <v>0.61892172138126944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10</v>
      </c>
      <c r="AA103" t="s">
        <v>179</v>
      </c>
      <c r="AB103">
        <v>45574</v>
      </c>
      <c r="AC103" t="s">
        <v>160</v>
      </c>
    </row>
    <row r="104" spans="1:29" hidden="1" x14ac:dyDescent="0.25">
      <c r="A104" t="s">
        <v>170</v>
      </c>
      <c r="B104" s="25">
        <v>45575</v>
      </c>
      <c r="C104" t="s">
        <v>216</v>
      </c>
      <c r="D104" t="s">
        <v>68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0.20390662220104816</v>
      </c>
      <c r="N104">
        <v>0</v>
      </c>
      <c r="O104">
        <v>0</v>
      </c>
      <c r="P104">
        <v>0</v>
      </c>
      <c r="Q104">
        <v>0.4036375865257964</v>
      </c>
      <c r="R104">
        <v>0</v>
      </c>
      <c r="S104">
        <v>0.5963624134742036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10</v>
      </c>
      <c r="Z104">
        <v>1</v>
      </c>
      <c r="AA104" t="s">
        <v>184</v>
      </c>
      <c r="AB104">
        <v>45575</v>
      </c>
      <c r="AC104" t="s">
        <v>160</v>
      </c>
    </row>
    <row r="105" spans="1:29" hidden="1" x14ac:dyDescent="0.25">
      <c r="A105" t="s">
        <v>170</v>
      </c>
      <c r="B105" s="25">
        <v>45575</v>
      </c>
      <c r="C105" t="s">
        <v>216</v>
      </c>
      <c r="D105" t="s">
        <v>69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5.4901960784313725E-2</v>
      </c>
      <c r="O105">
        <v>0.94509803921568625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10</v>
      </c>
      <c r="Z105">
        <v>1</v>
      </c>
      <c r="AA105" t="s">
        <v>183</v>
      </c>
      <c r="AB105">
        <v>45575</v>
      </c>
      <c r="AC105" t="s">
        <v>160</v>
      </c>
    </row>
    <row r="106" spans="1:29" hidden="1" x14ac:dyDescent="0.25">
      <c r="A106" t="s">
        <v>170</v>
      </c>
      <c r="B106" s="25">
        <v>45575</v>
      </c>
      <c r="C106" t="s">
        <v>216</v>
      </c>
      <c r="D106" t="s">
        <v>70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1.5005455123515699E-2</v>
      </c>
      <c r="O106">
        <v>8.2064578225698348E-2</v>
      </c>
      <c r="P106">
        <v>0</v>
      </c>
      <c r="Q106">
        <v>0</v>
      </c>
      <c r="R106">
        <v>0</v>
      </c>
      <c r="S106">
        <v>0.90292996665078595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10</v>
      </c>
      <c r="Z106">
        <v>1</v>
      </c>
      <c r="AA106" t="s">
        <v>182</v>
      </c>
      <c r="AB106">
        <v>45575</v>
      </c>
      <c r="AC106" t="s">
        <v>160</v>
      </c>
    </row>
    <row r="107" spans="1:29" hidden="1" x14ac:dyDescent="0.25">
      <c r="A107" t="s">
        <v>217</v>
      </c>
      <c r="B107" s="25">
        <v>45575</v>
      </c>
      <c r="C107" t="s">
        <v>216</v>
      </c>
      <c r="D107" t="s">
        <v>68</v>
      </c>
      <c r="E107">
        <v>0</v>
      </c>
      <c r="F107">
        <v>0</v>
      </c>
      <c r="G107">
        <v>1.7388578593411363E-2</v>
      </c>
      <c r="H107">
        <v>0</v>
      </c>
      <c r="I107">
        <v>0</v>
      </c>
      <c r="J107">
        <v>0</v>
      </c>
      <c r="K107">
        <v>5.6993046848274886E-4</v>
      </c>
      <c r="L107">
        <v>0</v>
      </c>
      <c r="M107">
        <v>0.24943006953151725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10</v>
      </c>
      <c r="AA107" t="s">
        <v>184</v>
      </c>
      <c r="AB107">
        <v>45575</v>
      </c>
      <c r="AC107" t="s">
        <v>160</v>
      </c>
    </row>
    <row r="108" spans="1:29" hidden="1" x14ac:dyDescent="0.25">
      <c r="A108" t="s">
        <v>217</v>
      </c>
      <c r="B108" s="25">
        <v>45575</v>
      </c>
      <c r="C108" t="s">
        <v>216</v>
      </c>
      <c r="D108" t="s">
        <v>69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2.1212121212121349E-2</v>
      </c>
      <c r="P108">
        <v>0</v>
      </c>
      <c r="Q108">
        <v>0.92001836547291083</v>
      </c>
      <c r="R108">
        <v>0</v>
      </c>
      <c r="S108">
        <v>5.8769513314967853E-2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10</v>
      </c>
      <c r="AA108" t="s">
        <v>183</v>
      </c>
      <c r="AB108">
        <v>45575</v>
      </c>
      <c r="AC108" t="s">
        <v>160</v>
      </c>
    </row>
    <row r="109" spans="1:29" hidden="1" x14ac:dyDescent="0.25">
      <c r="A109" t="s">
        <v>217</v>
      </c>
      <c r="B109" s="25">
        <v>45575</v>
      </c>
      <c r="C109" t="s">
        <v>216</v>
      </c>
      <c r="D109" t="s">
        <v>70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0.204401669342127</v>
      </c>
      <c r="O109">
        <v>0.38107827861873056</v>
      </c>
      <c r="P109">
        <v>0</v>
      </c>
      <c r="Q109">
        <v>0</v>
      </c>
      <c r="R109">
        <v>0</v>
      </c>
      <c r="S109">
        <v>0.41452005203914244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10</v>
      </c>
      <c r="AA109" t="s">
        <v>182</v>
      </c>
      <c r="AB109">
        <v>45575</v>
      </c>
      <c r="AC109" t="s">
        <v>160</v>
      </c>
    </row>
    <row r="110" spans="1:29" hidden="1" x14ac:dyDescent="0.25">
      <c r="A110" t="s">
        <v>170</v>
      </c>
      <c r="B110" s="25">
        <v>45576</v>
      </c>
      <c r="C110" t="s">
        <v>216</v>
      </c>
      <c r="D110" t="s">
        <v>68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0.20390662220104816</v>
      </c>
      <c r="N110">
        <v>0</v>
      </c>
      <c r="O110">
        <v>0</v>
      </c>
      <c r="P110">
        <v>0</v>
      </c>
      <c r="Q110">
        <v>0.4036375865257964</v>
      </c>
      <c r="R110">
        <v>0</v>
      </c>
      <c r="S110">
        <v>0.5963624134742036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10</v>
      </c>
      <c r="Z110">
        <v>1</v>
      </c>
      <c r="AA110" t="s">
        <v>186</v>
      </c>
      <c r="AB110">
        <v>45576</v>
      </c>
      <c r="AC110" t="s">
        <v>160</v>
      </c>
    </row>
    <row r="111" spans="1:29" hidden="1" x14ac:dyDescent="0.25">
      <c r="A111" t="s">
        <v>170</v>
      </c>
      <c r="B111" s="25">
        <v>45576</v>
      </c>
      <c r="C111" t="s">
        <v>216</v>
      </c>
      <c r="D111" t="s">
        <v>69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2.7450980392156862E-2</v>
      </c>
      <c r="O111">
        <v>0.97254901960784312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10</v>
      </c>
      <c r="Z111">
        <v>1</v>
      </c>
      <c r="AA111" t="s">
        <v>185</v>
      </c>
      <c r="AB111">
        <v>45576</v>
      </c>
      <c r="AC111" t="s">
        <v>160</v>
      </c>
    </row>
    <row r="112" spans="1:29" hidden="1" x14ac:dyDescent="0.25">
      <c r="A112" t="s">
        <v>170</v>
      </c>
      <c r="B112" s="25">
        <v>45576</v>
      </c>
      <c r="C112" t="s">
        <v>216</v>
      </c>
      <c r="D112" t="s">
        <v>70</v>
      </c>
      <c r="E112">
        <v>0</v>
      </c>
      <c r="F112">
        <v>0</v>
      </c>
      <c r="G112">
        <v>0.10439494997617871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0.25</v>
      </c>
      <c r="N112">
        <v>0</v>
      </c>
      <c r="O112">
        <v>0</v>
      </c>
      <c r="P112">
        <v>0</v>
      </c>
      <c r="Q112">
        <v>0.16509262113611556</v>
      </c>
      <c r="R112">
        <v>0</v>
      </c>
      <c r="S112">
        <v>0.83490737886388444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10</v>
      </c>
      <c r="Z112">
        <v>1</v>
      </c>
      <c r="AA112" t="s">
        <v>187</v>
      </c>
      <c r="AB112">
        <v>45576</v>
      </c>
      <c r="AC112" t="s">
        <v>160</v>
      </c>
    </row>
    <row r="113" spans="1:29" hidden="1" x14ac:dyDescent="0.25">
      <c r="A113" t="s">
        <v>217</v>
      </c>
      <c r="B113" s="25">
        <v>45576</v>
      </c>
      <c r="C113" t="s">
        <v>216</v>
      </c>
      <c r="D113" t="s">
        <v>68</v>
      </c>
      <c r="E113">
        <v>0</v>
      </c>
      <c r="F113">
        <v>0</v>
      </c>
      <c r="G113">
        <v>1.7388578593411363E-2</v>
      </c>
      <c r="H113">
        <v>0</v>
      </c>
      <c r="I113">
        <v>0</v>
      </c>
      <c r="J113">
        <v>0</v>
      </c>
      <c r="K113">
        <v>5.6993046848274886E-4</v>
      </c>
      <c r="L113">
        <v>0</v>
      </c>
      <c r="M113">
        <v>0.24943006953151725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10</v>
      </c>
      <c r="AA113" t="s">
        <v>186</v>
      </c>
      <c r="AB113">
        <v>45576</v>
      </c>
      <c r="AC113" t="s">
        <v>160</v>
      </c>
    </row>
    <row r="114" spans="1:29" hidden="1" x14ac:dyDescent="0.25">
      <c r="A114" t="s">
        <v>217</v>
      </c>
      <c r="B114" s="25">
        <v>45576</v>
      </c>
      <c r="C114" t="s">
        <v>216</v>
      </c>
      <c r="D114" t="s">
        <v>69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2.1212121212121349E-2</v>
      </c>
      <c r="P114">
        <v>0</v>
      </c>
      <c r="Q114">
        <v>0.92001836547291083</v>
      </c>
      <c r="R114">
        <v>0</v>
      </c>
      <c r="S114">
        <v>5.8769513314967853E-2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10</v>
      </c>
      <c r="AA114" t="s">
        <v>185</v>
      </c>
      <c r="AB114">
        <v>45576</v>
      </c>
      <c r="AC114" t="s">
        <v>160</v>
      </c>
    </row>
    <row r="115" spans="1:29" hidden="1" x14ac:dyDescent="0.25">
      <c r="A115" t="s">
        <v>217</v>
      </c>
      <c r="B115" s="25">
        <v>45576</v>
      </c>
      <c r="C115" t="s">
        <v>216</v>
      </c>
      <c r="D115" t="s">
        <v>70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0.17095989592171512</v>
      </c>
      <c r="P115">
        <v>0</v>
      </c>
      <c r="Q115">
        <v>5.1450420193994373E-2</v>
      </c>
      <c r="R115">
        <v>0</v>
      </c>
      <c r="S115">
        <v>0.77758968388429051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10</v>
      </c>
      <c r="AA115" t="s">
        <v>187</v>
      </c>
      <c r="AB115">
        <v>45576</v>
      </c>
      <c r="AC115" t="s">
        <v>160</v>
      </c>
    </row>
    <row r="116" spans="1:29" hidden="1" x14ac:dyDescent="0.25">
      <c r="A116" t="s">
        <v>170</v>
      </c>
      <c r="B116" s="25">
        <v>45577</v>
      </c>
      <c r="C116" t="s">
        <v>216</v>
      </c>
      <c r="D116" t="s">
        <v>70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9.7070033349214047E-2</v>
      </c>
      <c r="P116">
        <v>0</v>
      </c>
      <c r="Q116">
        <v>6.8022587786901179E-2</v>
      </c>
      <c r="R116">
        <v>0</v>
      </c>
      <c r="S116">
        <v>0.83490737886388477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10</v>
      </c>
      <c r="Z116">
        <v>1</v>
      </c>
      <c r="AA116" t="s">
        <v>190</v>
      </c>
      <c r="AB116">
        <v>45577</v>
      </c>
      <c r="AC116" t="s">
        <v>160</v>
      </c>
    </row>
    <row r="117" spans="1:29" hidden="1" x14ac:dyDescent="0.25">
      <c r="A117" t="s">
        <v>170</v>
      </c>
      <c r="B117" s="25">
        <v>45577</v>
      </c>
      <c r="C117" t="s">
        <v>216</v>
      </c>
      <c r="D117" t="s">
        <v>68</v>
      </c>
      <c r="E117">
        <v>0</v>
      </c>
      <c r="F117">
        <v>0</v>
      </c>
      <c r="G117">
        <v>0.25488327775130992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0.25</v>
      </c>
      <c r="N117">
        <v>0</v>
      </c>
      <c r="O117">
        <v>0</v>
      </c>
      <c r="P117">
        <v>0</v>
      </c>
      <c r="Q117">
        <v>0.40363758652579662</v>
      </c>
      <c r="R117">
        <v>0</v>
      </c>
      <c r="S117">
        <v>0.59636241347420338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10</v>
      </c>
      <c r="Z117">
        <v>1</v>
      </c>
      <c r="AA117" t="s">
        <v>189</v>
      </c>
      <c r="AB117">
        <v>45577</v>
      </c>
      <c r="AC117" t="s">
        <v>160</v>
      </c>
    </row>
    <row r="118" spans="1:29" hidden="1" x14ac:dyDescent="0.25">
      <c r="A118" t="s">
        <v>170</v>
      </c>
      <c r="B118" s="25">
        <v>45577</v>
      </c>
      <c r="C118" t="s">
        <v>216</v>
      </c>
      <c r="D118" t="s">
        <v>69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2.7450980392156862E-2</v>
      </c>
      <c r="O118">
        <v>0.97254901960784312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10</v>
      </c>
      <c r="Z118">
        <v>1</v>
      </c>
      <c r="AA118" t="s">
        <v>188</v>
      </c>
      <c r="AB118">
        <v>45577</v>
      </c>
      <c r="AC118" t="s">
        <v>160</v>
      </c>
    </row>
    <row r="119" spans="1:29" hidden="1" x14ac:dyDescent="0.25">
      <c r="A119" t="s">
        <v>217</v>
      </c>
      <c r="B119" s="25">
        <v>45577</v>
      </c>
      <c r="C119" t="s">
        <v>216</v>
      </c>
      <c r="D119" t="s">
        <v>70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0.17095989592171512</v>
      </c>
      <c r="P119">
        <v>0</v>
      </c>
      <c r="Q119">
        <v>9.8117467989000451E-2</v>
      </c>
      <c r="R119">
        <v>0</v>
      </c>
      <c r="S119">
        <v>0.73092263608928443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10</v>
      </c>
      <c r="AA119" t="s">
        <v>190</v>
      </c>
      <c r="AB119">
        <v>45577</v>
      </c>
      <c r="AC119" t="s">
        <v>160</v>
      </c>
    </row>
    <row r="120" spans="1:29" hidden="1" x14ac:dyDescent="0.25">
      <c r="A120" t="s">
        <v>217</v>
      </c>
      <c r="B120" s="25">
        <v>45577</v>
      </c>
      <c r="C120" t="s">
        <v>216</v>
      </c>
      <c r="D120" t="s">
        <v>68</v>
      </c>
      <c r="E120">
        <v>0</v>
      </c>
      <c r="F120">
        <v>0</v>
      </c>
      <c r="G120">
        <v>1.7388578593411363E-2</v>
      </c>
      <c r="H120">
        <v>0</v>
      </c>
      <c r="I120">
        <v>0</v>
      </c>
      <c r="J120">
        <v>0</v>
      </c>
      <c r="K120">
        <v>5.6993046848274886E-4</v>
      </c>
      <c r="L120">
        <v>0</v>
      </c>
      <c r="M120">
        <v>0.24943006953151725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10</v>
      </c>
      <c r="AA120" t="s">
        <v>189</v>
      </c>
      <c r="AB120">
        <v>45577</v>
      </c>
      <c r="AC120" t="s">
        <v>160</v>
      </c>
    </row>
    <row r="121" spans="1:29" hidden="1" x14ac:dyDescent="0.25">
      <c r="A121" t="s">
        <v>217</v>
      </c>
      <c r="B121" s="25">
        <v>45577</v>
      </c>
      <c r="C121" t="s">
        <v>216</v>
      </c>
      <c r="D121" t="s">
        <v>69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2.1212121212121349E-2</v>
      </c>
      <c r="P121">
        <v>0</v>
      </c>
      <c r="Q121">
        <v>0.94940312213039468</v>
      </c>
      <c r="R121">
        <v>0</v>
      </c>
      <c r="S121">
        <v>2.9384756657483926E-2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10</v>
      </c>
      <c r="AA121" t="s">
        <v>188</v>
      </c>
      <c r="AB121">
        <v>45577</v>
      </c>
      <c r="AC121" t="s">
        <v>160</v>
      </c>
    </row>
    <row r="122" spans="1:29" hidden="1" x14ac:dyDescent="0.25">
      <c r="A122" t="s">
        <v>170</v>
      </c>
      <c r="B122" s="25">
        <v>45578</v>
      </c>
      <c r="C122" t="s">
        <v>216</v>
      </c>
      <c r="D122" t="s">
        <v>69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10</v>
      </c>
      <c r="Z122">
        <v>1</v>
      </c>
      <c r="AA122" t="s">
        <v>192</v>
      </c>
      <c r="AB122">
        <v>45578</v>
      </c>
      <c r="AC122" t="s">
        <v>160</v>
      </c>
    </row>
    <row r="123" spans="1:29" hidden="1" x14ac:dyDescent="0.25">
      <c r="A123" t="s">
        <v>170</v>
      </c>
      <c r="B123" s="25">
        <v>45578</v>
      </c>
      <c r="C123" t="s">
        <v>216</v>
      </c>
      <c r="D123" t="s">
        <v>68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9.7070033349214158E-2</v>
      </c>
      <c r="P123">
        <v>0</v>
      </c>
      <c r="Q123">
        <v>0.30656755317658246</v>
      </c>
      <c r="R123">
        <v>0</v>
      </c>
      <c r="S123">
        <v>0.59636241347420338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10</v>
      </c>
      <c r="Z123">
        <v>1</v>
      </c>
      <c r="AA123" t="s">
        <v>193</v>
      </c>
      <c r="AB123">
        <v>45578</v>
      </c>
      <c r="AC123" t="s">
        <v>160</v>
      </c>
    </row>
    <row r="124" spans="1:29" hidden="1" x14ac:dyDescent="0.25">
      <c r="A124" t="s">
        <v>170</v>
      </c>
      <c r="B124" s="25">
        <v>45578</v>
      </c>
      <c r="C124" t="s">
        <v>216</v>
      </c>
      <c r="D124" t="s">
        <v>70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9.7070033349214047E-2</v>
      </c>
      <c r="P124">
        <v>0</v>
      </c>
      <c r="Q124">
        <v>0.15105063069731861</v>
      </c>
      <c r="R124">
        <v>0</v>
      </c>
      <c r="S124">
        <v>0.75187933595346734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10</v>
      </c>
      <c r="Z124">
        <v>1</v>
      </c>
      <c r="AA124" t="s">
        <v>191</v>
      </c>
      <c r="AB124">
        <v>45578</v>
      </c>
      <c r="AC124" t="s">
        <v>160</v>
      </c>
    </row>
    <row r="125" spans="1:29" hidden="1" x14ac:dyDescent="0.25">
      <c r="A125" t="s">
        <v>217</v>
      </c>
      <c r="B125" s="25">
        <v>45578</v>
      </c>
      <c r="C125" t="s">
        <v>216</v>
      </c>
      <c r="D125" t="s">
        <v>69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2.1212121212121349E-2</v>
      </c>
      <c r="P125">
        <v>0</v>
      </c>
      <c r="Q125">
        <v>0.89063360881542686</v>
      </c>
      <c r="R125">
        <v>0</v>
      </c>
      <c r="S125">
        <v>8.8154269972451779E-2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10</v>
      </c>
      <c r="AA125" t="s">
        <v>192</v>
      </c>
      <c r="AB125">
        <v>45578</v>
      </c>
      <c r="AC125" t="s">
        <v>160</v>
      </c>
    </row>
    <row r="126" spans="1:29" hidden="1" x14ac:dyDescent="0.25">
      <c r="A126" t="s">
        <v>217</v>
      </c>
      <c r="B126" s="25">
        <v>45578</v>
      </c>
      <c r="C126" t="s">
        <v>216</v>
      </c>
      <c r="D126" t="s">
        <v>68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5.6993046848274886E-4</v>
      </c>
      <c r="L126">
        <v>0</v>
      </c>
      <c r="M126">
        <v>1.3340932406246342E-2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10</v>
      </c>
      <c r="AA126" t="s">
        <v>193</v>
      </c>
      <c r="AB126">
        <v>45578</v>
      </c>
      <c r="AC126" t="s">
        <v>160</v>
      </c>
    </row>
    <row r="127" spans="1:29" hidden="1" x14ac:dyDescent="0.25">
      <c r="A127" t="s">
        <v>217</v>
      </c>
      <c r="B127" s="25">
        <v>45578</v>
      </c>
      <c r="C127" t="s">
        <v>216</v>
      </c>
      <c r="D127" t="s">
        <v>70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3.6300130097856043E-2</v>
      </c>
      <c r="N127">
        <v>0</v>
      </c>
      <c r="O127">
        <v>0</v>
      </c>
      <c r="P127">
        <v>0</v>
      </c>
      <c r="Q127">
        <v>0.17574326832070331</v>
      </c>
      <c r="R127">
        <v>0</v>
      </c>
      <c r="S127">
        <v>0.82425673167929669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10</v>
      </c>
      <c r="AA127" t="s">
        <v>191</v>
      </c>
      <c r="AB127">
        <v>45578</v>
      </c>
      <c r="AC127" t="s">
        <v>160</v>
      </c>
    </row>
    <row r="128" spans="1:29" hidden="1" x14ac:dyDescent="0.25">
      <c r="A128" t="s">
        <v>170</v>
      </c>
      <c r="B128" s="25">
        <v>45579</v>
      </c>
      <c r="C128" t="s">
        <v>216</v>
      </c>
      <c r="D128" t="s">
        <v>68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9.7070033349214158E-2</v>
      </c>
      <c r="P128">
        <v>0</v>
      </c>
      <c r="Q128">
        <v>0.30656755317658246</v>
      </c>
      <c r="R128">
        <v>0</v>
      </c>
      <c r="S128">
        <v>0.59636241347420338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10</v>
      </c>
      <c r="Z128">
        <v>1</v>
      </c>
      <c r="AA128" t="s">
        <v>194</v>
      </c>
      <c r="AB128">
        <v>45579</v>
      </c>
      <c r="AC128" t="s">
        <v>160</v>
      </c>
    </row>
    <row r="129" spans="1:29" hidden="1" x14ac:dyDescent="0.25">
      <c r="A129" t="s">
        <v>170</v>
      </c>
      <c r="B129" s="25">
        <v>45579</v>
      </c>
      <c r="C129" t="s">
        <v>216</v>
      </c>
      <c r="D129" t="s">
        <v>69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5.4901960784313725E-2</v>
      </c>
      <c r="O129">
        <v>0.94509803921568625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10</v>
      </c>
      <c r="Z129">
        <v>1</v>
      </c>
      <c r="AA129" t="s">
        <v>195</v>
      </c>
      <c r="AB129">
        <v>45579</v>
      </c>
      <c r="AC129" t="s">
        <v>160</v>
      </c>
    </row>
    <row r="130" spans="1:29" hidden="1" x14ac:dyDescent="0.25">
      <c r="A130" t="s">
        <v>170</v>
      </c>
      <c r="B130" s="25">
        <v>45579</v>
      </c>
      <c r="C130" t="s">
        <v>216</v>
      </c>
      <c r="D130" t="s">
        <v>70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1.5005455123515699E-2</v>
      </c>
      <c r="O130">
        <v>8.2064578225698348E-2</v>
      </c>
      <c r="P130">
        <v>0</v>
      </c>
      <c r="Q130">
        <v>0</v>
      </c>
      <c r="R130">
        <v>0</v>
      </c>
      <c r="S130">
        <v>0.90292996665078595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10</v>
      </c>
      <c r="Z130">
        <v>1</v>
      </c>
      <c r="AA130" t="s">
        <v>196</v>
      </c>
      <c r="AB130">
        <v>45579</v>
      </c>
      <c r="AC130" t="s">
        <v>160</v>
      </c>
    </row>
    <row r="131" spans="1:29" hidden="1" x14ac:dyDescent="0.25">
      <c r="A131" t="s">
        <v>217</v>
      </c>
      <c r="B131" s="25">
        <v>45579</v>
      </c>
      <c r="C131" t="s">
        <v>216</v>
      </c>
      <c r="D131" t="s">
        <v>68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0.23956685284395351</v>
      </c>
      <c r="P131">
        <v>0</v>
      </c>
      <c r="Q131">
        <v>1.0005699304684645E-2</v>
      </c>
      <c r="R131">
        <v>0</v>
      </c>
      <c r="S131">
        <v>0.75042744785136184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10</v>
      </c>
      <c r="AA131" t="s">
        <v>194</v>
      </c>
      <c r="AB131">
        <v>45579</v>
      </c>
      <c r="AC131" t="s">
        <v>160</v>
      </c>
    </row>
    <row r="132" spans="1:29" hidden="1" x14ac:dyDescent="0.25">
      <c r="A132" t="s">
        <v>217</v>
      </c>
      <c r="B132" s="25">
        <v>45579</v>
      </c>
      <c r="C132" t="s">
        <v>216</v>
      </c>
      <c r="D132" t="s">
        <v>69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2.9384756657483926E-2</v>
      </c>
      <c r="O132">
        <v>0.97061524334251603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10</v>
      </c>
      <c r="AA132" t="s">
        <v>195</v>
      </c>
      <c r="AB132">
        <v>45579</v>
      </c>
      <c r="AC132" t="s">
        <v>160</v>
      </c>
    </row>
    <row r="133" spans="1:29" hidden="1" x14ac:dyDescent="0.25">
      <c r="A133" t="s">
        <v>217</v>
      </c>
      <c r="B133" s="25">
        <v>45579</v>
      </c>
      <c r="C133" t="s">
        <v>216</v>
      </c>
      <c r="D133" t="s">
        <v>70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0.3782199219412864</v>
      </c>
      <c r="P133">
        <v>0</v>
      </c>
      <c r="Q133">
        <v>6.192133904299868E-2</v>
      </c>
      <c r="R133">
        <v>0</v>
      </c>
      <c r="S133">
        <v>0.55985873901571492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10</v>
      </c>
      <c r="AA133" t="s">
        <v>196</v>
      </c>
      <c r="AB133">
        <v>45579</v>
      </c>
      <c r="AC133" t="s">
        <v>160</v>
      </c>
    </row>
    <row r="134" spans="1:29" hidden="1" x14ac:dyDescent="0.25">
      <c r="A134" t="s">
        <v>170</v>
      </c>
      <c r="B134" s="25">
        <v>45580</v>
      </c>
      <c r="C134" t="s">
        <v>216</v>
      </c>
      <c r="D134" t="s">
        <v>68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0.39804668889947592</v>
      </c>
      <c r="P134">
        <v>0</v>
      </c>
      <c r="Q134">
        <v>0.35233949788499574</v>
      </c>
      <c r="R134">
        <v>0</v>
      </c>
      <c r="S134">
        <v>0.24961381321552834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10</v>
      </c>
      <c r="Z134">
        <v>1</v>
      </c>
      <c r="AA134" t="s">
        <v>199</v>
      </c>
      <c r="AB134">
        <v>45580</v>
      </c>
      <c r="AC134" t="s">
        <v>160</v>
      </c>
    </row>
    <row r="135" spans="1:29" hidden="1" x14ac:dyDescent="0.25">
      <c r="A135" t="s">
        <v>170</v>
      </c>
      <c r="B135" s="25">
        <v>45580</v>
      </c>
      <c r="C135" t="s">
        <v>216</v>
      </c>
      <c r="D135" t="s">
        <v>69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10</v>
      </c>
      <c r="Z135">
        <v>1</v>
      </c>
      <c r="AA135" t="s">
        <v>198</v>
      </c>
      <c r="AB135">
        <v>45580</v>
      </c>
      <c r="AC135" t="s">
        <v>160</v>
      </c>
    </row>
    <row r="136" spans="1:29" hidden="1" x14ac:dyDescent="0.25">
      <c r="A136" t="s">
        <v>170</v>
      </c>
      <c r="B136" s="25">
        <v>45580</v>
      </c>
      <c r="C136" t="s">
        <v>216</v>
      </c>
      <c r="D136" t="s">
        <v>70</v>
      </c>
      <c r="E136">
        <v>0</v>
      </c>
      <c r="F136">
        <v>0</v>
      </c>
      <c r="G136">
        <v>0.10439494997617871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0.25</v>
      </c>
      <c r="N136">
        <v>0</v>
      </c>
      <c r="O136">
        <v>0</v>
      </c>
      <c r="P136">
        <v>0</v>
      </c>
      <c r="Q136">
        <v>0.27896699577795703</v>
      </c>
      <c r="R136">
        <v>0</v>
      </c>
      <c r="S136">
        <v>0.72103300422204297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10</v>
      </c>
      <c r="Z136">
        <v>1</v>
      </c>
      <c r="AA136" t="s">
        <v>197</v>
      </c>
      <c r="AB136">
        <v>45580</v>
      </c>
      <c r="AC136" t="s">
        <v>160</v>
      </c>
    </row>
    <row r="137" spans="1:29" hidden="1" x14ac:dyDescent="0.25">
      <c r="A137" t="s">
        <v>217</v>
      </c>
      <c r="B137" s="25">
        <v>45580</v>
      </c>
      <c r="C137" t="s">
        <v>216</v>
      </c>
      <c r="D137" t="s">
        <v>68</v>
      </c>
      <c r="E137">
        <v>0</v>
      </c>
      <c r="F137">
        <v>0</v>
      </c>
      <c r="G137">
        <v>1.7388578593411363E-2</v>
      </c>
      <c r="H137">
        <v>0</v>
      </c>
      <c r="I137">
        <v>0</v>
      </c>
      <c r="J137">
        <v>0</v>
      </c>
      <c r="K137">
        <v>5.6993046848274886E-4</v>
      </c>
      <c r="L137">
        <v>0</v>
      </c>
      <c r="M137">
        <v>0.24943006953151725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</v>
      </c>
      <c r="AA137" t="s">
        <v>199</v>
      </c>
      <c r="AB137">
        <v>45580</v>
      </c>
      <c r="AC137" t="s">
        <v>160</v>
      </c>
    </row>
    <row r="138" spans="1:29" hidden="1" x14ac:dyDescent="0.25">
      <c r="A138" t="s">
        <v>217</v>
      </c>
      <c r="B138" s="25">
        <v>45580</v>
      </c>
      <c r="C138" t="s">
        <v>216</v>
      </c>
      <c r="D138" t="s">
        <v>69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2.029384756657493E-2</v>
      </c>
      <c r="O138">
        <v>9.182736455464191E-4</v>
      </c>
      <c r="P138">
        <v>0</v>
      </c>
      <c r="Q138">
        <v>0</v>
      </c>
      <c r="R138">
        <v>0</v>
      </c>
      <c r="S138">
        <v>0.97878787878787865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10</v>
      </c>
      <c r="AA138" t="s">
        <v>198</v>
      </c>
      <c r="AB138">
        <v>45580</v>
      </c>
      <c r="AC138" t="s">
        <v>160</v>
      </c>
    </row>
    <row r="139" spans="1:29" hidden="1" x14ac:dyDescent="0.25">
      <c r="A139" t="s">
        <v>217</v>
      </c>
      <c r="B139" s="25">
        <v>45580</v>
      </c>
      <c r="C139" t="s">
        <v>216</v>
      </c>
      <c r="D139" t="s">
        <v>70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0.17095989592171512</v>
      </c>
      <c r="P139">
        <v>0</v>
      </c>
      <c r="Q139">
        <v>0.25678543049202163</v>
      </c>
      <c r="R139">
        <v>0</v>
      </c>
      <c r="S139">
        <v>0.57225467358626325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10</v>
      </c>
      <c r="AA139" t="s">
        <v>197</v>
      </c>
      <c r="AB139">
        <v>45580</v>
      </c>
      <c r="AC139" t="s">
        <v>160</v>
      </c>
    </row>
    <row r="140" spans="1:29" hidden="1" x14ac:dyDescent="0.25">
      <c r="A140" t="s">
        <v>170</v>
      </c>
      <c r="B140" s="25">
        <v>45581</v>
      </c>
      <c r="C140" t="s">
        <v>216</v>
      </c>
      <c r="D140" t="s">
        <v>70</v>
      </c>
      <c r="E140">
        <v>9.6972672198776921E-2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9.7070033349214047E-2</v>
      </c>
      <c r="O140">
        <v>0</v>
      </c>
      <c r="P140">
        <v>0</v>
      </c>
      <c r="Q140">
        <v>0</v>
      </c>
      <c r="R140">
        <v>0</v>
      </c>
      <c r="S140">
        <v>0.90292996665078595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10</v>
      </c>
      <c r="Z140">
        <v>1</v>
      </c>
      <c r="AA140" t="s">
        <v>200</v>
      </c>
      <c r="AB140">
        <v>45581</v>
      </c>
      <c r="AC140" t="s">
        <v>160</v>
      </c>
    </row>
    <row r="141" spans="1:29" hidden="1" x14ac:dyDescent="0.25">
      <c r="A141" t="s">
        <v>170</v>
      </c>
      <c r="B141" s="25">
        <v>45581</v>
      </c>
      <c r="C141" t="s">
        <v>216</v>
      </c>
      <c r="D141" t="s">
        <v>68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0.39804668889947592</v>
      </c>
      <c r="P141">
        <v>0</v>
      </c>
      <c r="Q141">
        <v>5.4158291147893833E-2</v>
      </c>
      <c r="R141">
        <v>0</v>
      </c>
      <c r="S141">
        <v>0.54779501995263025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10</v>
      </c>
      <c r="Z141">
        <v>1</v>
      </c>
      <c r="AA141" t="s">
        <v>202</v>
      </c>
      <c r="AB141">
        <v>45581</v>
      </c>
      <c r="AC141" t="s">
        <v>160</v>
      </c>
    </row>
    <row r="142" spans="1:29" hidden="1" x14ac:dyDescent="0.25">
      <c r="A142" t="s">
        <v>170</v>
      </c>
      <c r="B142" s="25">
        <v>45581</v>
      </c>
      <c r="C142" t="s">
        <v>216</v>
      </c>
      <c r="D142" t="s">
        <v>69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10</v>
      </c>
      <c r="Z142">
        <v>1</v>
      </c>
      <c r="AA142" t="s">
        <v>201</v>
      </c>
      <c r="AB142">
        <v>45581</v>
      </c>
      <c r="AC142" t="s">
        <v>160</v>
      </c>
    </row>
    <row r="143" spans="1:29" hidden="1" x14ac:dyDescent="0.25">
      <c r="A143" t="s">
        <v>217</v>
      </c>
      <c r="B143" s="25">
        <v>45581</v>
      </c>
      <c r="C143" t="s">
        <v>216</v>
      </c>
      <c r="D143" t="s">
        <v>70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0.3782199219412864</v>
      </c>
      <c r="P143">
        <v>0</v>
      </c>
      <c r="Q143">
        <v>1.5254291247992602E-2</v>
      </c>
      <c r="R143">
        <v>0</v>
      </c>
      <c r="S143">
        <v>0.606525786810721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10</v>
      </c>
      <c r="AA143" t="s">
        <v>200</v>
      </c>
      <c r="AB143">
        <v>45581</v>
      </c>
      <c r="AC143" t="s">
        <v>160</v>
      </c>
    </row>
    <row r="144" spans="1:29" hidden="1" x14ac:dyDescent="0.25">
      <c r="A144" t="s">
        <v>217</v>
      </c>
      <c r="B144" s="25">
        <v>45581</v>
      </c>
      <c r="C144" t="s">
        <v>216</v>
      </c>
      <c r="D144" t="s">
        <v>68</v>
      </c>
      <c r="E144">
        <v>0</v>
      </c>
      <c r="F144">
        <v>0</v>
      </c>
      <c r="G144">
        <v>0.52434401003077569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0.25</v>
      </c>
      <c r="N144">
        <v>0</v>
      </c>
      <c r="O144">
        <v>0</v>
      </c>
      <c r="P144">
        <v>0</v>
      </c>
      <c r="Q144">
        <v>2.7746852531050137E-2</v>
      </c>
      <c r="R144">
        <v>0</v>
      </c>
      <c r="S144">
        <v>0.97225314746894986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10</v>
      </c>
      <c r="AA144" t="s">
        <v>202</v>
      </c>
      <c r="AB144">
        <v>45581</v>
      </c>
      <c r="AC144" t="s">
        <v>160</v>
      </c>
    </row>
    <row r="145" spans="1:29" hidden="1" x14ac:dyDescent="0.25">
      <c r="A145" t="s">
        <v>217</v>
      </c>
      <c r="B145" s="25">
        <v>45581</v>
      </c>
      <c r="C145" t="s">
        <v>216</v>
      </c>
      <c r="D145" t="s">
        <v>69</v>
      </c>
      <c r="E145">
        <v>2.8466483011937216E-2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2.1212121212121349E-2</v>
      </c>
      <c r="O145">
        <v>0</v>
      </c>
      <c r="P145">
        <v>0</v>
      </c>
      <c r="Q145">
        <v>0</v>
      </c>
      <c r="R145">
        <v>0</v>
      </c>
      <c r="S145">
        <v>0.97878787878787865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10</v>
      </c>
      <c r="AA145" t="s">
        <v>201</v>
      </c>
      <c r="AB145">
        <v>45581</v>
      </c>
      <c r="AC145" t="s">
        <v>160</v>
      </c>
    </row>
    <row r="146" spans="1:29" hidden="1" x14ac:dyDescent="0.25">
      <c r="A146" t="s">
        <v>170</v>
      </c>
      <c r="B146" s="25">
        <v>45582</v>
      </c>
      <c r="C146" t="s">
        <v>216</v>
      </c>
      <c r="D146" t="s">
        <v>69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2.7450980392156862E-2</v>
      </c>
      <c r="O146">
        <v>0.97254901960784312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10</v>
      </c>
      <c r="Z146">
        <v>1</v>
      </c>
      <c r="AA146" t="s">
        <v>203</v>
      </c>
      <c r="AB146">
        <v>45582</v>
      </c>
      <c r="AC146" t="s">
        <v>160</v>
      </c>
    </row>
    <row r="147" spans="1:29" hidden="1" x14ac:dyDescent="0.25">
      <c r="A147" t="s">
        <v>170</v>
      </c>
      <c r="B147" s="25">
        <v>45582</v>
      </c>
      <c r="C147" t="s">
        <v>216</v>
      </c>
      <c r="D147" t="s">
        <v>70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9.7070033349214047E-2</v>
      </c>
      <c r="P147">
        <v>0</v>
      </c>
      <c r="Q147">
        <v>6.8022587786901179E-2</v>
      </c>
      <c r="R147">
        <v>0</v>
      </c>
      <c r="S147">
        <v>0.83490737886388477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10</v>
      </c>
      <c r="Z147">
        <v>1</v>
      </c>
      <c r="AA147" t="s">
        <v>204</v>
      </c>
      <c r="AB147">
        <v>45582</v>
      </c>
      <c r="AC147" t="s">
        <v>160</v>
      </c>
    </row>
    <row r="148" spans="1:29" hidden="1" x14ac:dyDescent="0.25">
      <c r="A148" t="s">
        <v>170</v>
      </c>
      <c r="B148" s="25">
        <v>45582</v>
      </c>
      <c r="C148" t="s">
        <v>216</v>
      </c>
      <c r="D148" t="s">
        <v>68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9.7070033349213936E-2</v>
      </c>
      <c r="P148">
        <v>0</v>
      </c>
      <c r="Q148">
        <v>0.30656755317658246</v>
      </c>
      <c r="R148">
        <v>0</v>
      </c>
      <c r="S148">
        <v>0.5963624134742036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10</v>
      </c>
      <c r="Z148">
        <v>1</v>
      </c>
      <c r="AA148" t="s">
        <v>205</v>
      </c>
      <c r="AB148">
        <v>45582</v>
      </c>
      <c r="AC148" t="s">
        <v>160</v>
      </c>
    </row>
    <row r="149" spans="1:29" hidden="1" x14ac:dyDescent="0.25">
      <c r="A149" t="s">
        <v>217</v>
      </c>
      <c r="B149" s="25">
        <v>45582</v>
      </c>
      <c r="C149" t="s">
        <v>216</v>
      </c>
      <c r="D149" t="s">
        <v>69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5.8769513314967853E-2</v>
      </c>
      <c r="O149">
        <v>0.94123048668503217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10</v>
      </c>
      <c r="AA149" t="s">
        <v>203</v>
      </c>
      <c r="AB149">
        <v>45582</v>
      </c>
      <c r="AC149" t="s">
        <v>160</v>
      </c>
    </row>
    <row r="150" spans="1:29" hidden="1" x14ac:dyDescent="0.25">
      <c r="A150" t="s">
        <v>217</v>
      </c>
      <c r="B150" s="25">
        <v>45582</v>
      </c>
      <c r="C150" t="s">
        <v>216</v>
      </c>
      <c r="D150" t="s">
        <v>70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0.204401669342127</v>
      </c>
      <c r="O150">
        <v>0.38107827861873056</v>
      </c>
      <c r="P150">
        <v>0</v>
      </c>
      <c r="Q150">
        <v>0</v>
      </c>
      <c r="R150">
        <v>0</v>
      </c>
      <c r="S150">
        <v>0.41452005203914244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10</v>
      </c>
      <c r="AA150" t="s">
        <v>204</v>
      </c>
      <c r="AB150">
        <v>45582</v>
      </c>
      <c r="AC150" t="s">
        <v>160</v>
      </c>
    </row>
    <row r="151" spans="1:29" hidden="1" x14ac:dyDescent="0.25">
      <c r="A151" t="s">
        <v>217</v>
      </c>
      <c r="B151" s="25">
        <v>45582</v>
      </c>
      <c r="C151" t="s">
        <v>216</v>
      </c>
      <c r="D151" t="s">
        <v>68</v>
      </c>
      <c r="E151">
        <v>0</v>
      </c>
      <c r="F151">
        <v>0</v>
      </c>
      <c r="G151">
        <v>0.52434401003077569</v>
      </c>
      <c r="H151">
        <v>0</v>
      </c>
      <c r="I151">
        <v>0</v>
      </c>
      <c r="J151">
        <v>0</v>
      </c>
      <c r="K151">
        <v>8.9407115861275255E-3</v>
      </c>
      <c r="L151">
        <v>0</v>
      </c>
      <c r="M151">
        <v>0.24105928841387247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10</v>
      </c>
      <c r="AA151" t="s">
        <v>205</v>
      </c>
      <c r="AB151">
        <v>45582</v>
      </c>
      <c r="AC151" t="s">
        <v>160</v>
      </c>
    </row>
    <row r="152" spans="1:29" hidden="1" x14ac:dyDescent="0.25">
      <c r="A152" t="s">
        <v>170</v>
      </c>
      <c r="B152" s="25">
        <v>45583</v>
      </c>
      <c r="C152" t="s">
        <v>216</v>
      </c>
      <c r="D152" t="s">
        <v>68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9.7070033349214158E-2</v>
      </c>
      <c r="P152">
        <v>0</v>
      </c>
      <c r="Q152">
        <v>0.30656755317658246</v>
      </c>
      <c r="R152">
        <v>0</v>
      </c>
      <c r="S152">
        <v>0.59636241347420338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10</v>
      </c>
      <c r="Z152">
        <v>1</v>
      </c>
      <c r="AA152" t="s">
        <v>206</v>
      </c>
      <c r="AB152">
        <v>45583</v>
      </c>
      <c r="AC152" t="s">
        <v>160</v>
      </c>
    </row>
    <row r="153" spans="1:29" hidden="1" x14ac:dyDescent="0.25">
      <c r="A153" t="s">
        <v>170</v>
      </c>
      <c r="B153" s="25">
        <v>45583</v>
      </c>
      <c r="C153" t="s">
        <v>216</v>
      </c>
      <c r="D153" t="s">
        <v>69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2.7450980392156862E-2</v>
      </c>
      <c r="O153">
        <v>0.97254901960784312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10</v>
      </c>
      <c r="Z153">
        <v>1</v>
      </c>
      <c r="AA153" t="s">
        <v>207</v>
      </c>
      <c r="AB153">
        <v>45583</v>
      </c>
      <c r="AC153" t="s">
        <v>160</v>
      </c>
    </row>
    <row r="154" spans="1:29" hidden="1" x14ac:dyDescent="0.25">
      <c r="A154" t="s">
        <v>170</v>
      </c>
      <c r="B154" s="25">
        <v>45583</v>
      </c>
      <c r="C154" t="s">
        <v>216</v>
      </c>
      <c r="D154" t="s">
        <v>70</v>
      </c>
      <c r="E154">
        <v>0</v>
      </c>
      <c r="F154">
        <v>0</v>
      </c>
      <c r="G154">
        <v>0.10439494997617871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0.25</v>
      </c>
      <c r="N154">
        <v>0</v>
      </c>
      <c r="O154">
        <v>0</v>
      </c>
      <c r="P154">
        <v>0</v>
      </c>
      <c r="Q154">
        <v>0.16509262113611556</v>
      </c>
      <c r="R154">
        <v>0</v>
      </c>
      <c r="S154">
        <v>0.83490737886388444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10</v>
      </c>
      <c r="Z154">
        <v>1</v>
      </c>
      <c r="AA154" t="s">
        <v>208</v>
      </c>
      <c r="AB154">
        <v>45583</v>
      </c>
      <c r="AC154" t="s">
        <v>160</v>
      </c>
    </row>
    <row r="155" spans="1:29" hidden="1" x14ac:dyDescent="0.25">
      <c r="A155" t="s">
        <v>217</v>
      </c>
      <c r="B155" s="25">
        <v>45583</v>
      </c>
      <c r="C155" t="s">
        <v>216</v>
      </c>
      <c r="D155" t="s">
        <v>68</v>
      </c>
      <c r="E155">
        <v>0</v>
      </c>
      <c r="F155">
        <v>0</v>
      </c>
      <c r="G155">
        <v>0.52434401003077569</v>
      </c>
      <c r="H155">
        <v>0</v>
      </c>
      <c r="I155">
        <v>0</v>
      </c>
      <c r="J155">
        <v>0</v>
      </c>
      <c r="K155">
        <v>5.6993046848274886E-4</v>
      </c>
      <c r="L155">
        <v>0</v>
      </c>
      <c r="M155">
        <v>0.24943006953151725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10</v>
      </c>
      <c r="AA155" t="s">
        <v>206</v>
      </c>
      <c r="AB155">
        <v>45583</v>
      </c>
      <c r="AC155" t="s">
        <v>160</v>
      </c>
    </row>
    <row r="156" spans="1:29" hidden="1" x14ac:dyDescent="0.25">
      <c r="A156" t="s">
        <v>217</v>
      </c>
      <c r="B156" s="25">
        <v>45583</v>
      </c>
      <c r="C156" t="s">
        <v>216</v>
      </c>
      <c r="D156" t="s">
        <v>69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2.029384756657493E-2</v>
      </c>
      <c r="O156">
        <v>9.182736455464191E-4</v>
      </c>
      <c r="P156">
        <v>0</v>
      </c>
      <c r="Q156">
        <v>0</v>
      </c>
      <c r="R156">
        <v>0</v>
      </c>
      <c r="S156">
        <v>0.97878787878787865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10</v>
      </c>
      <c r="AA156" t="s">
        <v>207</v>
      </c>
      <c r="AB156">
        <v>45583</v>
      </c>
      <c r="AC156" t="s">
        <v>160</v>
      </c>
    </row>
    <row r="157" spans="1:29" hidden="1" x14ac:dyDescent="0.25">
      <c r="A157" t="s">
        <v>217</v>
      </c>
      <c r="B157" s="25">
        <v>45583</v>
      </c>
      <c r="C157" t="s">
        <v>216</v>
      </c>
      <c r="D157" t="s">
        <v>70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0.3782199219412864</v>
      </c>
      <c r="P157">
        <v>0</v>
      </c>
      <c r="Q157">
        <v>4.9525404472450352E-2</v>
      </c>
      <c r="R157">
        <v>0</v>
      </c>
      <c r="S157">
        <v>0.57225467358626325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10</v>
      </c>
      <c r="AA157" t="s">
        <v>208</v>
      </c>
      <c r="AB157">
        <v>45583</v>
      </c>
      <c r="AC157" t="s">
        <v>160</v>
      </c>
    </row>
    <row r="158" spans="1:29" hidden="1" x14ac:dyDescent="0.25">
      <c r="A158" t="s">
        <v>170</v>
      </c>
      <c r="B158" s="25">
        <v>45584</v>
      </c>
      <c r="C158" t="s">
        <v>216</v>
      </c>
      <c r="D158" t="s">
        <v>69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10</v>
      </c>
      <c r="Z158">
        <v>1</v>
      </c>
      <c r="AA158" t="s">
        <v>210</v>
      </c>
      <c r="AB158">
        <v>45584</v>
      </c>
      <c r="AC158" t="s">
        <v>160</v>
      </c>
    </row>
    <row r="159" spans="1:29" hidden="1" x14ac:dyDescent="0.25">
      <c r="A159" t="s">
        <v>170</v>
      </c>
      <c r="B159" s="25">
        <v>45584</v>
      </c>
      <c r="C159" t="s">
        <v>216</v>
      </c>
      <c r="D159" t="s">
        <v>70</v>
      </c>
      <c r="E159">
        <v>0</v>
      </c>
      <c r="F159">
        <v>0</v>
      </c>
      <c r="G159">
        <v>0.10439494997617871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0.25</v>
      </c>
      <c r="N159">
        <v>0</v>
      </c>
      <c r="O159">
        <v>0</v>
      </c>
      <c r="P159">
        <v>0</v>
      </c>
      <c r="Q159">
        <v>0.24812066404653244</v>
      </c>
      <c r="R159">
        <v>0</v>
      </c>
      <c r="S159">
        <v>0.75187933595346756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10</v>
      </c>
      <c r="Z159">
        <v>1</v>
      </c>
      <c r="AA159" t="s">
        <v>209</v>
      </c>
      <c r="AB159">
        <v>45584</v>
      </c>
      <c r="AC159" t="s">
        <v>160</v>
      </c>
    </row>
    <row r="160" spans="1:29" hidden="1" x14ac:dyDescent="0.25">
      <c r="A160" t="s">
        <v>170</v>
      </c>
      <c r="B160" s="25">
        <v>45584</v>
      </c>
      <c r="C160" t="s">
        <v>216</v>
      </c>
      <c r="D160" t="s">
        <v>68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9.7070033349214158E-2</v>
      </c>
      <c r="P160">
        <v>0</v>
      </c>
      <c r="Q160">
        <v>0.30656755317658246</v>
      </c>
      <c r="R160">
        <v>0</v>
      </c>
      <c r="S160">
        <v>0.59636241347420338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10</v>
      </c>
      <c r="Z160">
        <v>1</v>
      </c>
      <c r="AA160" t="s">
        <v>211</v>
      </c>
      <c r="AB160">
        <v>45584</v>
      </c>
      <c r="AC160" t="s">
        <v>160</v>
      </c>
    </row>
    <row r="161" spans="1:29" hidden="1" x14ac:dyDescent="0.25">
      <c r="A161" t="s">
        <v>217</v>
      </c>
      <c r="B161" s="25">
        <v>45584</v>
      </c>
      <c r="C161" t="s">
        <v>216</v>
      </c>
      <c r="D161" t="s">
        <v>69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2.029384756657493E-2</v>
      </c>
      <c r="O161">
        <v>9.182736455464191E-4</v>
      </c>
      <c r="P161">
        <v>0</v>
      </c>
      <c r="Q161">
        <v>0</v>
      </c>
      <c r="R161">
        <v>0</v>
      </c>
      <c r="S161">
        <v>0.97878787878787865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10</v>
      </c>
      <c r="AA161" t="s">
        <v>210</v>
      </c>
      <c r="AB161">
        <v>45584</v>
      </c>
      <c r="AC161" t="s">
        <v>160</v>
      </c>
    </row>
    <row r="162" spans="1:29" hidden="1" x14ac:dyDescent="0.25">
      <c r="A162" t="s">
        <v>217</v>
      </c>
      <c r="B162" s="25">
        <v>45584</v>
      </c>
      <c r="C162" t="s">
        <v>216</v>
      </c>
      <c r="D162" t="s">
        <v>70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0.17095989592171512</v>
      </c>
      <c r="P162">
        <v>0</v>
      </c>
      <c r="Q162">
        <v>9.8117467989000562E-2</v>
      </c>
      <c r="R162">
        <v>0</v>
      </c>
      <c r="S162">
        <v>0.73092263608928432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10</v>
      </c>
      <c r="AA162" t="s">
        <v>209</v>
      </c>
      <c r="AB162">
        <v>45584</v>
      </c>
      <c r="AC162" t="s">
        <v>160</v>
      </c>
    </row>
    <row r="163" spans="1:29" hidden="1" x14ac:dyDescent="0.25">
      <c r="A163" t="s">
        <v>217</v>
      </c>
      <c r="B163" s="25">
        <v>45584</v>
      </c>
      <c r="C163" t="s">
        <v>216</v>
      </c>
      <c r="D163" t="s">
        <v>68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8.9407115861275255E-3</v>
      </c>
      <c r="L163">
        <v>0</v>
      </c>
      <c r="M163">
        <v>4.9701512886015653E-3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10</v>
      </c>
      <c r="AA163" t="s">
        <v>211</v>
      </c>
      <c r="AB163">
        <v>45584</v>
      </c>
      <c r="AC163" t="s">
        <v>160</v>
      </c>
    </row>
    <row r="164" spans="1:29" hidden="1" x14ac:dyDescent="0.25">
      <c r="A164" t="s">
        <v>170</v>
      </c>
      <c r="B164" s="25">
        <v>45585</v>
      </c>
      <c r="C164" t="s">
        <v>216</v>
      </c>
      <c r="D164" t="s">
        <v>69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10</v>
      </c>
      <c r="Z164">
        <v>1</v>
      </c>
      <c r="AA164" t="s">
        <v>213</v>
      </c>
      <c r="AB164">
        <v>45585</v>
      </c>
      <c r="AC164" t="s">
        <v>160</v>
      </c>
    </row>
    <row r="165" spans="1:29" hidden="1" x14ac:dyDescent="0.25">
      <c r="A165" t="s">
        <v>170</v>
      </c>
      <c r="B165" s="25">
        <v>45585</v>
      </c>
      <c r="C165" t="s">
        <v>216</v>
      </c>
      <c r="D165" t="s">
        <v>70</v>
      </c>
      <c r="E165">
        <v>0</v>
      </c>
      <c r="F165">
        <v>0</v>
      </c>
      <c r="G165">
        <v>0.10439494997617871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0.25</v>
      </c>
      <c r="N165">
        <v>0</v>
      </c>
      <c r="O165">
        <v>0</v>
      </c>
      <c r="P165">
        <v>0</v>
      </c>
      <c r="Q165">
        <v>0.24294578602580008</v>
      </c>
      <c r="R165">
        <v>0</v>
      </c>
      <c r="S165">
        <v>0.75705421397419992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10</v>
      </c>
      <c r="Z165">
        <v>1</v>
      </c>
      <c r="AA165" t="s">
        <v>212</v>
      </c>
      <c r="AB165">
        <v>45585</v>
      </c>
      <c r="AC165" t="s">
        <v>160</v>
      </c>
    </row>
    <row r="166" spans="1:29" hidden="1" x14ac:dyDescent="0.25">
      <c r="A166" t="s">
        <v>170</v>
      </c>
      <c r="B166" s="25">
        <v>45585</v>
      </c>
      <c r="C166" t="s">
        <v>216</v>
      </c>
      <c r="D166" t="s">
        <v>68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0.20390662220104816</v>
      </c>
      <c r="N166">
        <v>0</v>
      </c>
      <c r="O166">
        <v>0</v>
      </c>
      <c r="P166">
        <v>0</v>
      </c>
      <c r="Q166">
        <v>0.10905286364188349</v>
      </c>
      <c r="R166">
        <v>0</v>
      </c>
      <c r="S166">
        <v>0.89094713635811651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10</v>
      </c>
      <c r="Z166">
        <v>1</v>
      </c>
      <c r="AA166" t="s">
        <v>214</v>
      </c>
      <c r="AB166">
        <v>45585</v>
      </c>
      <c r="AC166" t="s">
        <v>160</v>
      </c>
    </row>
    <row r="167" spans="1:29" hidden="1" x14ac:dyDescent="0.25">
      <c r="A167" t="s">
        <v>217</v>
      </c>
      <c r="B167" s="25">
        <v>45585</v>
      </c>
      <c r="C167" t="s">
        <v>216</v>
      </c>
      <c r="D167" t="s">
        <v>69</v>
      </c>
      <c r="E167">
        <v>2.8466483011937216E-2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2.1212121212121349E-2</v>
      </c>
      <c r="O167">
        <v>0</v>
      </c>
      <c r="P167">
        <v>0</v>
      </c>
      <c r="Q167">
        <v>0</v>
      </c>
      <c r="R167">
        <v>0</v>
      </c>
      <c r="S167">
        <v>0.97878787878787865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10</v>
      </c>
      <c r="AA167" t="s">
        <v>213</v>
      </c>
      <c r="AB167">
        <v>45585</v>
      </c>
      <c r="AC167" t="s">
        <v>160</v>
      </c>
    </row>
    <row r="168" spans="1:29" hidden="1" x14ac:dyDescent="0.25">
      <c r="A168" t="s">
        <v>217</v>
      </c>
      <c r="B168" s="25">
        <v>45585</v>
      </c>
      <c r="C168" t="s">
        <v>216</v>
      </c>
      <c r="D168" t="s">
        <v>70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0.17095989592171512</v>
      </c>
      <c r="P168">
        <v>0</v>
      </c>
      <c r="Q168">
        <v>5.1450420193994373E-2</v>
      </c>
      <c r="R168">
        <v>0</v>
      </c>
      <c r="S168">
        <v>0.77758968388429051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10</v>
      </c>
      <c r="AA168" t="s">
        <v>212</v>
      </c>
      <c r="AB168">
        <v>45585</v>
      </c>
      <c r="AC168" t="s">
        <v>160</v>
      </c>
    </row>
    <row r="169" spans="1:29" hidden="1" x14ac:dyDescent="0.25">
      <c r="A169" t="s">
        <v>217</v>
      </c>
      <c r="B169" s="25">
        <v>45585</v>
      </c>
      <c r="C169" t="s">
        <v>216</v>
      </c>
      <c r="D169" t="s">
        <v>68</v>
      </c>
      <c r="E169">
        <v>0</v>
      </c>
      <c r="F169">
        <v>0</v>
      </c>
      <c r="G169">
        <v>1.7388578593411363E-2</v>
      </c>
      <c r="H169">
        <v>0</v>
      </c>
      <c r="I169">
        <v>0</v>
      </c>
      <c r="J169">
        <v>0</v>
      </c>
      <c r="K169">
        <v>8.9407115861275255E-3</v>
      </c>
      <c r="L169">
        <v>0</v>
      </c>
      <c r="M169">
        <v>0.24105928841387247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10</v>
      </c>
      <c r="AA169" t="s">
        <v>214</v>
      </c>
      <c r="AB169">
        <v>45585</v>
      </c>
      <c r="AC169" t="s">
        <v>160</v>
      </c>
    </row>
    <row r="170" spans="1:29" hidden="1" x14ac:dyDescent="0.25">
      <c r="A170" t="s">
        <v>170</v>
      </c>
      <c r="B170" s="25">
        <v>45572</v>
      </c>
      <c r="C170" t="s">
        <v>215</v>
      </c>
      <c r="D170" t="s">
        <v>68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0.17526109660574396</v>
      </c>
      <c r="P170">
        <v>0</v>
      </c>
      <c r="Q170">
        <v>0.18566656427584127</v>
      </c>
      <c r="R170">
        <v>0</v>
      </c>
      <c r="S170">
        <v>0.63907233911841477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10</v>
      </c>
      <c r="Z170">
        <v>1</v>
      </c>
      <c r="AA170" t="s">
        <v>175</v>
      </c>
      <c r="AB170">
        <v>45572</v>
      </c>
      <c r="AC170" t="s">
        <v>160</v>
      </c>
    </row>
    <row r="171" spans="1:29" hidden="1" x14ac:dyDescent="0.25">
      <c r="A171" t="s">
        <v>170</v>
      </c>
      <c r="B171" s="25">
        <v>45572</v>
      </c>
      <c r="C171" t="s">
        <v>215</v>
      </c>
      <c r="D171" t="s">
        <v>69</v>
      </c>
      <c r="E171">
        <v>0.26077637532745923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10</v>
      </c>
      <c r="Z171">
        <v>1</v>
      </c>
      <c r="AA171" t="s">
        <v>174</v>
      </c>
      <c r="AB171">
        <v>45572</v>
      </c>
      <c r="AC171" t="s">
        <v>160</v>
      </c>
    </row>
    <row r="172" spans="1:29" hidden="1" x14ac:dyDescent="0.25">
      <c r="A172" t="s">
        <v>170</v>
      </c>
      <c r="B172" s="25">
        <v>45572</v>
      </c>
      <c r="C172" t="s">
        <v>215</v>
      </c>
      <c r="D172" t="s">
        <v>70</v>
      </c>
      <c r="E172">
        <v>0</v>
      </c>
      <c r="F172">
        <v>0</v>
      </c>
      <c r="G172">
        <v>6.9582245430809486E-2</v>
      </c>
      <c r="H172">
        <v>0</v>
      </c>
      <c r="I172">
        <v>0</v>
      </c>
      <c r="J172">
        <v>0</v>
      </c>
      <c r="K172">
        <v>0.18335548858960204</v>
      </c>
      <c r="L172">
        <v>0</v>
      </c>
      <c r="M172">
        <v>6.6644511410397955E-2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10</v>
      </c>
      <c r="Z172">
        <v>1</v>
      </c>
      <c r="AA172" t="s">
        <v>173</v>
      </c>
      <c r="AB172">
        <v>45572</v>
      </c>
      <c r="AC172" t="s">
        <v>160</v>
      </c>
    </row>
    <row r="173" spans="1:29" hidden="1" x14ac:dyDescent="0.25">
      <c r="A173" t="s">
        <v>217</v>
      </c>
      <c r="B173" s="25">
        <v>45572</v>
      </c>
      <c r="C173" t="s">
        <v>215</v>
      </c>
      <c r="D173" t="s">
        <v>68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0.44502130238693693</v>
      </c>
      <c r="P173">
        <v>0</v>
      </c>
      <c r="Q173">
        <v>7.3023512843823912E-3</v>
      </c>
      <c r="R173">
        <v>0</v>
      </c>
      <c r="S173">
        <v>0.54767634632868067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10</v>
      </c>
      <c r="AA173" t="s">
        <v>175</v>
      </c>
      <c r="AB173">
        <v>45572</v>
      </c>
      <c r="AC173" t="s">
        <v>160</v>
      </c>
    </row>
    <row r="174" spans="1:29" hidden="1" x14ac:dyDescent="0.25">
      <c r="A174" t="s">
        <v>217</v>
      </c>
      <c r="B174" s="25">
        <v>45572</v>
      </c>
      <c r="C174" t="s">
        <v>215</v>
      </c>
      <c r="D174" t="s">
        <v>69</v>
      </c>
      <c r="E174">
        <v>0.11376469542762457</v>
      </c>
      <c r="F174">
        <v>0</v>
      </c>
      <c r="G174">
        <v>0</v>
      </c>
      <c r="H174">
        <v>0</v>
      </c>
      <c r="I174">
        <v>0.99545454545454559</v>
      </c>
      <c r="J174">
        <v>0</v>
      </c>
      <c r="K174">
        <v>0.25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10</v>
      </c>
      <c r="AA174" t="s">
        <v>174</v>
      </c>
      <c r="AB174">
        <v>45572</v>
      </c>
      <c r="AC174" t="s">
        <v>160</v>
      </c>
    </row>
    <row r="175" spans="1:29" hidden="1" x14ac:dyDescent="0.25">
      <c r="A175" t="s">
        <v>217</v>
      </c>
      <c r="B175" s="25">
        <v>45572</v>
      </c>
      <c r="C175" t="s">
        <v>215</v>
      </c>
      <c r="D175" t="s">
        <v>70</v>
      </c>
      <c r="E175">
        <v>3.993580416211806E-2</v>
      </c>
      <c r="F175">
        <v>0</v>
      </c>
      <c r="G175">
        <v>0</v>
      </c>
      <c r="H175">
        <v>0</v>
      </c>
      <c r="I175">
        <v>0.24894335587941296</v>
      </c>
      <c r="J175">
        <v>0</v>
      </c>
      <c r="K175">
        <v>0.25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10</v>
      </c>
      <c r="AA175" t="s">
        <v>173</v>
      </c>
      <c r="AB175">
        <v>45572</v>
      </c>
      <c r="AC175" t="s">
        <v>160</v>
      </c>
    </row>
    <row r="176" spans="1:29" hidden="1" x14ac:dyDescent="0.25">
      <c r="A176" t="s">
        <v>170</v>
      </c>
      <c r="B176" s="25">
        <v>45573</v>
      </c>
      <c r="C176" t="s">
        <v>215</v>
      </c>
      <c r="D176" t="s">
        <v>68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0.34020887728459526</v>
      </c>
      <c r="P176">
        <v>0</v>
      </c>
      <c r="Q176">
        <v>4.034487542174281E-2</v>
      </c>
      <c r="R176">
        <v>0</v>
      </c>
      <c r="S176">
        <v>0.61944624729366193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10</v>
      </c>
      <c r="Z176">
        <v>1</v>
      </c>
      <c r="AA176" t="s">
        <v>177</v>
      </c>
      <c r="AB176">
        <v>45573</v>
      </c>
      <c r="AC176" t="s">
        <v>160</v>
      </c>
    </row>
    <row r="177" spans="1:29" hidden="1" x14ac:dyDescent="0.25">
      <c r="A177" t="s">
        <v>170</v>
      </c>
      <c r="B177" s="25">
        <v>45573</v>
      </c>
      <c r="C177" t="s">
        <v>215</v>
      </c>
      <c r="D177" t="s">
        <v>70</v>
      </c>
      <c r="E177">
        <v>0.11319486881873053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1.0313315926892885E-2</v>
      </c>
      <c r="O177">
        <v>0</v>
      </c>
      <c r="P177">
        <v>0</v>
      </c>
      <c r="Q177">
        <v>0</v>
      </c>
      <c r="R177">
        <v>0</v>
      </c>
      <c r="S177">
        <v>0.98968668407310711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10</v>
      </c>
      <c r="Z177">
        <v>1</v>
      </c>
      <c r="AA177" t="s">
        <v>178</v>
      </c>
      <c r="AB177">
        <v>45573</v>
      </c>
      <c r="AC177" t="s">
        <v>160</v>
      </c>
    </row>
    <row r="178" spans="1:29" hidden="1" x14ac:dyDescent="0.25">
      <c r="A178" t="s">
        <v>170</v>
      </c>
      <c r="B178" s="25">
        <v>45573</v>
      </c>
      <c r="C178" t="s">
        <v>215</v>
      </c>
      <c r="D178" t="s">
        <v>69</v>
      </c>
      <c r="E178">
        <v>0.31126112976207865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10</v>
      </c>
      <c r="Z178">
        <v>1</v>
      </c>
      <c r="AA178" t="s">
        <v>176</v>
      </c>
      <c r="AB178">
        <v>45573</v>
      </c>
      <c r="AC178" t="s">
        <v>160</v>
      </c>
    </row>
    <row r="179" spans="1:29" hidden="1" x14ac:dyDescent="0.25">
      <c r="A179" t="s">
        <v>217</v>
      </c>
      <c r="B179" s="25">
        <v>45573</v>
      </c>
      <c r="C179" t="s">
        <v>215</v>
      </c>
      <c r="D179" t="s">
        <v>68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0.44502130238693693</v>
      </c>
      <c r="P179">
        <v>0</v>
      </c>
      <c r="Q179">
        <v>0.13505770292144526</v>
      </c>
      <c r="R179">
        <v>0</v>
      </c>
      <c r="S179">
        <v>0.41992099469161781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10</v>
      </c>
      <c r="AA179" t="s">
        <v>177</v>
      </c>
      <c r="AB179">
        <v>45573</v>
      </c>
      <c r="AC179" t="s">
        <v>160</v>
      </c>
    </row>
    <row r="180" spans="1:29" hidden="1" x14ac:dyDescent="0.25">
      <c r="A180" t="s">
        <v>217</v>
      </c>
      <c r="B180" s="25">
        <v>45573</v>
      </c>
      <c r="C180" t="s">
        <v>215</v>
      </c>
      <c r="D180" t="s">
        <v>70</v>
      </c>
      <c r="E180">
        <v>5.3315217168381945E-2</v>
      </c>
      <c r="F180">
        <v>0</v>
      </c>
      <c r="G180">
        <v>0</v>
      </c>
      <c r="H180">
        <v>0</v>
      </c>
      <c r="I180">
        <v>0.24894335587941296</v>
      </c>
      <c r="J180">
        <v>0</v>
      </c>
      <c r="K180">
        <v>0.25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10</v>
      </c>
      <c r="AA180" t="s">
        <v>178</v>
      </c>
      <c r="AB180">
        <v>45573</v>
      </c>
      <c r="AC180" t="s">
        <v>160</v>
      </c>
    </row>
    <row r="181" spans="1:29" hidden="1" x14ac:dyDescent="0.25">
      <c r="A181" t="s">
        <v>217</v>
      </c>
      <c r="B181" s="25">
        <v>45573</v>
      </c>
      <c r="C181" t="s">
        <v>215</v>
      </c>
      <c r="D181" t="s">
        <v>69</v>
      </c>
      <c r="E181">
        <v>0.11396856263166422</v>
      </c>
      <c r="F181">
        <v>0</v>
      </c>
      <c r="G181">
        <v>0</v>
      </c>
      <c r="H181">
        <v>0</v>
      </c>
      <c r="I181">
        <v>0.99545454545454559</v>
      </c>
      <c r="J181">
        <v>0</v>
      </c>
      <c r="K181">
        <v>0.25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10</v>
      </c>
      <c r="AA181" t="s">
        <v>176</v>
      </c>
      <c r="AB181">
        <v>45573</v>
      </c>
      <c r="AC181" t="s">
        <v>160</v>
      </c>
    </row>
    <row r="182" spans="1:29" hidden="1" x14ac:dyDescent="0.25">
      <c r="A182" t="s">
        <v>170</v>
      </c>
      <c r="B182" s="25">
        <v>45574</v>
      </c>
      <c r="C182" t="s">
        <v>215</v>
      </c>
      <c r="D182" t="s">
        <v>68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0.34020887728459526</v>
      </c>
      <c r="P182">
        <v>0</v>
      </c>
      <c r="Q182">
        <v>2.7229880202733869E-2</v>
      </c>
      <c r="R182">
        <v>0</v>
      </c>
      <c r="S182">
        <v>0.63256124251267087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10</v>
      </c>
      <c r="Z182">
        <v>1</v>
      </c>
      <c r="AA182" t="s">
        <v>180</v>
      </c>
      <c r="AB182">
        <v>45574</v>
      </c>
      <c r="AC182" t="s">
        <v>160</v>
      </c>
    </row>
    <row r="183" spans="1:29" hidden="1" x14ac:dyDescent="0.25">
      <c r="A183" t="s">
        <v>170</v>
      </c>
      <c r="B183" s="25">
        <v>45574</v>
      </c>
      <c r="C183" t="s">
        <v>215</v>
      </c>
      <c r="D183" t="s">
        <v>69</v>
      </c>
      <c r="E183">
        <v>0.19132730015082977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10</v>
      </c>
      <c r="Z183">
        <v>1</v>
      </c>
      <c r="AA183" t="s">
        <v>181</v>
      </c>
      <c r="AB183">
        <v>45574</v>
      </c>
      <c r="AC183" t="s">
        <v>160</v>
      </c>
    </row>
    <row r="184" spans="1:29" hidden="1" x14ac:dyDescent="0.25">
      <c r="A184" t="s">
        <v>170</v>
      </c>
      <c r="B184" s="25">
        <v>45574</v>
      </c>
      <c r="C184" t="s">
        <v>215</v>
      </c>
      <c r="D184" t="s">
        <v>70</v>
      </c>
      <c r="E184">
        <v>0</v>
      </c>
      <c r="F184">
        <v>0</v>
      </c>
      <c r="G184">
        <v>0.39947780678851164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0.25</v>
      </c>
      <c r="N184">
        <v>0</v>
      </c>
      <c r="O184">
        <v>0</v>
      </c>
      <c r="P184">
        <v>0</v>
      </c>
      <c r="Q184">
        <v>0.14347602730657383</v>
      </c>
      <c r="R184">
        <v>0</v>
      </c>
      <c r="S184">
        <v>0.85652397269342617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10</v>
      </c>
      <c r="Z184">
        <v>1</v>
      </c>
      <c r="AA184" t="s">
        <v>179</v>
      </c>
      <c r="AB184">
        <v>45574</v>
      </c>
      <c r="AC184" t="s">
        <v>160</v>
      </c>
    </row>
    <row r="185" spans="1:29" hidden="1" x14ac:dyDescent="0.25">
      <c r="A185" t="s">
        <v>217</v>
      </c>
      <c r="B185" s="25">
        <v>45574</v>
      </c>
      <c r="C185" t="s">
        <v>215</v>
      </c>
      <c r="D185" t="s">
        <v>68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3.6869714818205668E-3</v>
      </c>
      <c r="O185">
        <v>0.58007900530838219</v>
      </c>
      <c r="P185">
        <v>0</v>
      </c>
      <c r="Q185">
        <v>0</v>
      </c>
      <c r="R185">
        <v>0</v>
      </c>
      <c r="S185">
        <v>0.41623402320979724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10</v>
      </c>
      <c r="AA185" t="s">
        <v>180</v>
      </c>
      <c r="AB185">
        <v>45574</v>
      </c>
      <c r="AC185" t="s">
        <v>160</v>
      </c>
    </row>
    <row r="186" spans="1:29" hidden="1" x14ac:dyDescent="0.25">
      <c r="A186" t="s">
        <v>217</v>
      </c>
      <c r="B186" s="25">
        <v>45574</v>
      </c>
      <c r="C186" t="s">
        <v>215</v>
      </c>
      <c r="D186" t="s">
        <v>69</v>
      </c>
      <c r="E186">
        <v>0.11396856263166422</v>
      </c>
      <c r="F186">
        <v>0</v>
      </c>
      <c r="G186">
        <v>0</v>
      </c>
      <c r="H186">
        <v>0</v>
      </c>
      <c r="I186">
        <v>0.99545454545454559</v>
      </c>
      <c r="J186">
        <v>0</v>
      </c>
      <c r="K186">
        <v>0.25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10</v>
      </c>
      <c r="AA186" t="s">
        <v>181</v>
      </c>
      <c r="AB186">
        <v>45574</v>
      </c>
      <c r="AC186" t="s">
        <v>160</v>
      </c>
    </row>
    <row r="187" spans="1:29" hidden="1" x14ac:dyDescent="0.25">
      <c r="A187" t="s">
        <v>217</v>
      </c>
      <c r="B187" s="25">
        <v>45574</v>
      </c>
      <c r="C187" t="s">
        <v>215</v>
      </c>
      <c r="D187" t="s">
        <v>70</v>
      </c>
      <c r="E187">
        <v>0.42805105613823535</v>
      </c>
      <c r="F187">
        <v>0</v>
      </c>
      <c r="G187">
        <v>0</v>
      </c>
      <c r="H187">
        <v>0</v>
      </c>
      <c r="I187">
        <v>0</v>
      </c>
      <c r="J187">
        <v>0.12579248309044044</v>
      </c>
      <c r="K187">
        <v>0.12420751690955956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10</v>
      </c>
      <c r="AA187" t="s">
        <v>179</v>
      </c>
      <c r="AB187">
        <v>45574</v>
      </c>
      <c r="AC187" t="s">
        <v>160</v>
      </c>
    </row>
    <row r="188" spans="1:29" hidden="1" x14ac:dyDescent="0.25">
      <c r="A188" t="s">
        <v>170</v>
      </c>
      <c r="B188" s="25">
        <v>45575</v>
      </c>
      <c r="C188" t="s">
        <v>215</v>
      </c>
      <c r="D188" t="s">
        <v>68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0.1662427046536632</v>
      </c>
      <c r="O188">
        <v>0.50386173398863443</v>
      </c>
      <c r="P188">
        <v>0</v>
      </c>
      <c r="Q188">
        <v>0</v>
      </c>
      <c r="R188">
        <v>0</v>
      </c>
      <c r="S188">
        <v>0.32989556135770237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10</v>
      </c>
      <c r="Z188">
        <v>1</v>
      </c>
      <c r="AA188" t="s">
        <v>184</v>
      </c>
      <c r="AB188">
        <v>45575</v>
      </c>
      <c r="AC188" t="s">
        <v>160</v>
      </c>
    </row>
    <row r="189" spans="1:29" hidden="1" x14ac:dyDescent="0.25">
      <c r="A189" t="s">
        <v>170</v>
      </c>
      <c r="B189" s="25">
        <v>45575</v>
      </c>
      <c r="C189" t="s">
        <v>215</v>
      </c>
      <c r="D189" t="s">
        <v>69</v>
      </c>
      <c r="E189">
        <v>0.26077637532745923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10</v>
      </c>
      <c r="Z189">
        <v>1</v>
      </c>
      <c r="AA189" t="s">
        <v>183</v>
      </c>
      <c r="AB189">
        <v>45575</v>
      </c>
      <c r="AC189" t="s">
        <v>160</v>
      </c>
    </row>
    <row r="190" spans="1:29" hidden="1" x14ac:dyDescent="0.25">
      <c r="A190" t="s">
        <v>170</v>
      </c>
      <c r="B190" s="25">
        <v>45575</v>
      </c>
      <c r="C190" t="s">
        <v>215</v>
      </c>
      <c r="D190" t="s">
        <v>70</v>
      </c>
      <c r="E190">
        <v>0</v>
      </c>
      <c r="F190">
        <v>0</v>
      </c>
      <c r="G190">
        <v>0.39947780678851208</v>
      </c>
      <c r="H190">
        <v>0</v>
      </c>
      <c r="I190">
        <v>0</v>
      </c>
      <c r="J190">
        <v>0</v>
      </c>
      <c r="K190">
        <v>0.18335548858960204</v>
      </c>
      <c r="L190">
        <v>0</v>
      </c>
      <c r="M190">
        <v>6.6644511410397955E-2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10</v>
      </c>
      <c r="Z190">
        <v>1</v>
      </c>
      <c r="AA190" t="s">
        <v>182</v>
      </c>
      <c r="AB190">
        <v>45575</v>
      </c>
      <c r="AC190" t="s">
        <v>160</v>
      </c>
    </row>
    <row r="191" spans="1:29" hidden="1" x14ac:dyDescent="0.25">
      <c r="A191" t="s">
        <v>217</v>
      </c>
      <c r="B191" s="25">
        <v>45575</v>
      </c>
      <c r="C191" t="s">
        <v>215</v>
      </c>
      <c r="D191" t="s">
        <v>68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0.44502130238693693</v>
      </c>
      <c r="P191">
        <v>0</v>
      </c>
      <c r="Q191">
        <v>0.1350577029214452</v>
      </c>
      <c r="R191">
        <v>0</v>
      </c>
      <c r="S191">
        <v>0.41992099469161787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10</v>
      </c>
      <c r="AA191" t="s">
        <v>184</v>
      </c>
      <c r="AB191">
        <v>45575</v>
      </c>
      <c r="AC191" t="s">
        <v>160</v>
      </c>
    </row>
    <row r="192" spans="1:29" hidden="1" x14ac:dyDescent="0.25">
      <c r="A192" t="s">
        <v>217</v>
      </c>
      <c r="B192" s="25">
        <v>45575</v>
      </c>
      <c r="C192" t="s">
        <v>215</v>
      </c>
      <c r="D192" t="s">
        <v>69</v>
      </c>
      <c r="E192">
        <v>4.6556473829201028E-2</v>
      </c>
      <c r="F192">
        <v>0</v>
      </c>
      <c r="G192">
        <v>0</v>
      </c>
      <c r="H192">
        <v>0</v>
      </c>
      <c r="I192">
        <v>0.99545454545454559</v>
      </c>
      <c r="J192">
        <v>0</v>
      </c>
      <c r="K192">
        <v>0.25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10</v>
      </c>
      <c r="AA192" t="s">
        <v>183</v>
      </c>
      <c r="AB192">
        <v>45575</v>
      </c>
      <c r="AC192" t="s">
        <v>160</v>
      </c>
    </row>
    <row r="193" spans="1:29" hidden="1" x14ac:dyDescent="0.25">
      <c r="A193" t="s">
        <v>217</v>
      </c>
      <c r="B193" s="25">
        <v>45575</v>
      </c>
      <c r="C193" t="s">
        <v>215</v>
      </c>
      <c r="D193" t="s">
        <v>70</v>
      </c>
      <c r="E193">
        <v>0</v>
      </c>
      <c r="F193">
        <v>0</v>
      </c>
      <c r="G193">
        <v>0.62367919484926615</v>
      </c>
      <c r="H193">
        <v>0</v>
      </c>
      <c r="I193">
        <v>0</v>
      </c>
      <c r="J193">
        <v>0</v>
      </c>
      <c r="K193">
        <v>9.6627043537587554E-2</v>
      </c>
      <c r="L193">
        <v>0</v>
      </c>
      <c r="M193">
        <v>0.15337295646241245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10</v>
      </c>
      <c r="AA193" t="s">
        <v>182</v>
      </c>
      <c r="AB193">
        <v>45575</v>
      </c>
      <c r="AC193" t="s">
        <v>160</v>
      </c>
    </row>
    <row r="194" spans="1:29" hidden="1" x14ac:dyDescent="0.25">
      <c r="A194" t="s">
        <v>170</v>
      </c>
      <c r="B194" s="25">
        <v>45576</v>
      </c>
      <c r="C194" t="s">
        <v>215</v>
      </c>
      <c r="D194" t="s">
        <v>68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0.15010367071110409</v>
      </c>
      <c r="O194">
        <v>0.35505298725234236</v>
      </c>
      <c r="P194">
        <v>0</v>
      </c>
      <c r="Q194">
        <v>0</v>
      </c>
      <c r="R194">
        <v>0</v>
      </c>
      <c r="S194">
        <v>0.49484334203655356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10</v>
      </c>
      <c r="Z194">
        <v>1</v>
      </c>
      <c r="AA194" t="s">
        <v>186</v>
      </c>
      <c r="AB194">
        <v>45576</v>
      </c>
      <c r="AC194" t="s">
        <v>160</v>
      </c>
    </row>
    <row r="195" spans="1:29" hidden="1" x14ac:dyDescent="0.25">
      <c r="A195" t="s">
        <v>170</v>
      </c>
      <c r="B195" s="25">
        <v>45576</v>
      </c>
      <c r="C195" t="s">
        <v>215</v>
      </c>
      <c r="D195" t="s">
        <v>70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1.0313315926893107E-2</v>
      </c>
      <c r="P195">
        <v>0</v>
      </c>
      <c r="Q195">
        <v>7.8612527811760646E-2</v>
      </c>
      <c r="R195">
        <v>0</v>
      </c>
      <c r="S195">
        <v>0.91107415626134625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10</v>
      </c>
      <c r="Z195">
        <v>1</v>
      </c>
      <c r="AA195" t="s">
        <v>187</v>
      </c>
      <c r="AB195">
        <v>45576</v>
      </c>
      <c r="AC195" t="s">
        <v>160</v>
      </c>
    </row>
    <row r="196" spans="1:29" hidden="1" x14ac:dyDescent="0.25">
      <c r="A196" t="s">
        <v>170</v>
      </c>
      <c r="B196" s="25">
        <v>45576</v>
      </c>
      <c r="C196" t="s">
        <v>215</v>
      </c>
      <c r="D196" t="s">
        <v>69</v>
      </c>
      <c r="E196">
        <v>0.15243841126194058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10</v>
      </c>
      <c r="Z196">
        <v>1</v>
      </c>
      <c r="AA196" t="s">
        <v>185</v>
      </c>
      <c r="AB196">
        <v>45576</v>
      </c>
      <c r="AC196" t="s">
        <v>160</v>
      </c>
    </row>
    <row r="197" spans="1:29" hidden="1" x14ac:dyDescent="0.25">
      <c r="A197" t="s">
        <v>217</v>
      </c>
      <c r="B197" s="25">
        <v>45576</v>
      </c>
      <c r="C197" t="s">
        <v>215</v>
      </c>
      <c r="D197" t="s">
        <v>68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0.58376597679020281</v>
      </c>
      <c r="P197">
        <v>0</v>
      </c>
      <c r="Q197">
        <v>1.1616327311967378E-3</v>
      </c>
      <c r="R197">
        <v>0</v>
      </c>
      <c r="S197">
        <v>0.41507239047860051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10</v>
      </c>
      <c r="AA197" t="s">
        <v>186</v>
      </c>
      <c r="AB197">
        <v>45576</v>
      </c>
      <c r="AC197" t="s">
        <v>160</v>
      </c>
    </row>
    <row r="198" spans="1:29" hidden="1" x14ac:dyDescent="0.25">
      <c r="A198" t="s">
        <v>217</v>
      </c>
      <c r="B198" s="25">
        <v>45576</v>
      </c>
      <c r="C198" t="s">
        <v>215</v>
      </c>
      <c r="D198" t="s">
        <v>70</v>
      </c>
      <c r="E198">
        <v>0</v>
      </c>
      <c r="F198">
        <v>0</v>
      </c>
      <c r="G198">
        <v>0.24894335587941296</v>
      </c>
      <c r="H198">
        <v>0</v>
      </c>
      <c r="I198">
        <v>0</v>
      </c>
      <c r="J198">
        <v>0</v>
      </c>
      <c r="K198">
        <v>0.18095505393074562</v>
      </c>
      <c r="L198">
        <v>0</v>
      </c>
      <c r="M198">
        <v>6.9044946069254376E-2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10</v>
      </c>
      <c r="AA198" t="s">
        <v>187</v>
      </c>
      <c r="AB198">
        <v>45576</v>
      </c>
      <c r="AC198" t="s">
        <v>160</v>
      </c>
    </row>
    <row r="199" spans="1:29" hidden="1" x14ac:dyDescent="0.25">
      <c r="A199" t="s">
        <v>217</v>
      </c>
      <c r="B199" s="25">
        <v>45576</v>
      </c>
      <c r="C199" t="s">
        <v>215</v>
      </c>
      <c r="D199" t="s">
        <v>69</v>
      </c>
      <c r="E199">
        <v>8.0262518230432622E-2</v>
      </c>
      <c r="F199">
        <v>0</v>
      </c>
      <c r="G199">
        <v>0</v>
      </c>
      <c r="H199">
        <v>0</v>
      </c>
      <c r="I199">
        <v>0.99545454545454559</v>
      </c>
      <c r="J199">
        <v>0</v>
      </c>
      <c r="K199">
        <v>0.25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10</v>
      </c>
      <c r="AA199" t="s">
        <v>185</v>
      </c>
      <c r="AB199">
        <v>45576</v>
      </c>
      <c r="AC199" t="s">
        <v>160</v>
      </c>
    </row>
    <row r="200" spans="1:29" hidden="1" x14ac:dyDescent="0.25">
      <c r="A200" t="s">
        <v>170</v>
      </c>
      <c r="B200" s="25">
        <v>45577</v>
      </c>
      <c r="C200" t="s">
        <v>215</v>
      </c>
      <c r="D200" t="s">
        <v>68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0.34020887728459526</v>
      </c>
      <c r="P200">
        <v>0</v>
      </c>
      <c r="Q200">
        <v>0.2033391913831647</v>
      </c>
      <c r="R200">
        <v>0</v>
      </c>
      <c r="S200">
        <v>0.45645193133224005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10</v>
      </c>
      <c r="Z200">
        <v>1</v>
      </c>
      <c r="AA200" t="s">
        <v>189</v>
      </c>
      <c r="AB200">
        <v>45577</v>
      </c>
      <c r="AC200" t="s">
        <v>160</v>
      </c>
    </row>
    <row r="201" spans="1:29" hidden="1" x14ac:dyDescent="0.25">
      <c r="A201" t="s">
        <v>170</v>
      </c>
      <c r="B201" s="25">
        <v>45577</v>
      </c>
      <c r="C201" t="s">
        <v>215</v>
      </c>
      <c r="D201" t="s">
        <v>69</v>
      </c>
      <c r="E201">
        <v>0.11320791848175205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5.0000000000000044E-2</v>
      </c>
      <c r="O201">
        <v>0</v>
      </c>
      <c r="P201">
        <v>0</v>
      </c>
      <c r="Q201">
        <v>0</v>
      </c>
      <c r="R201">
        <v>0</v>
      </c>
      <c r="S201">
        <v>0.95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10</v>
      </c>
      <c r="Z201">
        <v>1</v>
      </c>
      <c r="AA201" t="s">
        <v>188</v>
      </c>
      <c r="AB201">
        <v>45577</v>
      </c>
      <c r="AC201" t="s">
        <v>160</v>
      </c>
    </row>
    <row r="202" spans="1:29" hidden="1" x14ac:dyDescent="0.25">
      <c r="A202" t="s">
        <v>170</v>
      </c>
      <c r="B202" s="25">
        <v>45577</v>
      </c>
      <c r="C202" t="s">
        <v>215</v>
      </c>
      <c r="D202" t="s">
        <v>70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0.3878658927332525</v>
      </c>
      <c r="O202">
        <v>0.28223854590904518</v>
      </c>
      <c r="P202">
        <v>0</v>
      </c>
      <c r="Q202">
        <v>0</v>
      </c>
      <c r="R202">
        <v>0</v>
      </c>
      <c r="S202">
        <v>0.32989556135770232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</v>
      </c>
      <c r="Z202">
        <v>1</v>
      </c>
      <c r="AA202" t="s">
        <v>190</v>
      </c>
      <c r="AB202">
        <v>45577</v>
      </c>
      <c r="AC202" t="s">
        <v>160</v>
      </c>
    </row>
    <row r="203" spans="1:29" hidden="1" x14ac:dyDescent="0.25">
      <c r="A203" t="s">
        <v>217</v>
      </c>
      <c r="B203" s="25">
        <v>45577</v>
      </c>
      <c r="C203" t="s">
        <v>215</v>
      </c>
      <c r="D203" t="s">
        <v>68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1.8613836607248579E-3</v>
      </c>
      <c r="O203">
        <v>0.44315991872621208</v>
      </c>
      <c r="P203">
        <v>0</v>
      </c>
      <c r="Q203">
        <v>0</v>
      </c>
      <c r="R203">
        <v>0</v>
      </c>
      <c r="S203">
        <v>0.55497869761306307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10</v>
      </c>
      <c r="AA203" t="s">
        <v>189</v>
      </c>
      <c r="AB203">
        <v>45577</v>
      </c>
      <c r="AC203" t="s">
        <v>160</v>
      </c>
    </row>
    <row r="204" spans="1:29" hidden="1" x14ac:dyDescent="0.25">
      <c r="A204" t="s">
        <v>217</v>
      </c>
      <c r="B204" s="25">
        <v>45577</v>
      </c>
      <c r="C204" t="s">
        <v>215</v>
      </c>
      <c r="D204" t="s">
        <v>69</v>
      </c>
      <c r="E204">
        <v>0.11383689839572186</v>
      </c>
      <c r="F204">
        <v>0</v>
      </c>
      <c r="G204">
        <v>0</v>
      </c>
      <c r="H204">
        <v>0</v>
      </c>
      <c r="I204">
        <v>0.99545454545454559</v>
      </c>
      <c r="J204">
        <v>0</v>
      </c>
      <c r="K204">
        <v>0.25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10</v>
      </c>
      <c r="AA204" t="s">
        <v>188</v>
      </c>
      <c r="AB204">
        <v>45577</v>
      </c>
      <c r="AC204" t="s">
        <v>160</v>
      </c>
    </row>
    <row r="205" spans="1:29" hidden="1" x14ac:dyDescent="0.25">
      <c r="A205" t="s">
        <v>217</v>
      </c>
      <c r="B205" s="25">
        <v>45577</v>
      </c>
      <c r="C205" t="s">
        <v>215</v>
      </c>
      <c r="D205" t="s">
        <v>70</v>
      </c>
      <c r="E205">
        <v>5.1865001073297057E-2</v>
      </c>
      <c r="F205">
        <v>0</v>
      </c>
      <c r="G205">
        <v>0</v>
      </c>
      <c r="H205">
        <v>0</v>
      </c>
      <c r="I205">
        <v>0.24894335587941296</v>
      </c>
      <c r="J205">
        <v>0</v>
      </c>
      <c r="K205">
        <v>0.25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10</v>
      </c>
      <c r="AA205" t="s">
        <v>190</v>
      </c>
      <c r="AB205">
        <v>45577</v>
      </c>
      <c r="AC205" t="s">
        <v>160</v>
      </c>
    </row>
    <row r="206" spans="1:29" hidden="1" x14ac:dyDescent="0.25">
      <c r="A206" t="s">
        <v>170</v>
      </c>
      <c r="B206" s="25">
        <v>45578</v>
      </c>
      <c r="C206" t="s">
        <v>215</v>
      </c>
      <c r="D206" t="s">
        <v>68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1.0313315926892885E-2</v>
      </c>
      <c r="P206">
        <v>0</v>
      </c>
      <c r="Q206">
        <v>0.516918665709174</v>
      </c>
      <c r="R206">
        <v>0</v>
      </c>
      <c r="S206">
        <v>0.47276801836393306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</v>
      </c>
      <c r="Z206">
        <v>1</v>
      </c>
      <c r="AA206" t="s">
        <v>193</v>
      </c>
      <c r="AB206">
        <v>45578</v>
      </c>
      <c r="AC206" t="s">
        <v>160</v>
      </c>
    </row>
    <row r="207" spans="1:29" hidden="1" x14ac:dyDescent="0.25">
      <c r="A207" t="s">
        <v>170</v>
      </c>
      <c r="B207" s="25">
        <v>45578</v>
      </c>
      <c r="C207" t="s">
        <v>215</v>
      </c>
      <c r="D207" t="s">
        <v>69</v>
      </c>
      <c r="E207">
        <v>0.14011272525204421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10</v>
      </c>
      <c r="Z207">
        <v>1</v>
      </c>
      <c r="AA207" t="s">
        <v>192</v>
      </c>
      <c r="AB207">
        <v>45578</v>
      </c>
      <c r="AC207" t="s">
        <v>160</v>
      </c>
    </row>
    <row r="208" spans="1:29" hidden="1" x14ac:dyDescent="0.25">
      <c r="A208" t="s">
        <v>170</v>
      </c>
      <c r="B208" s="25">
        <v>45578</v>
      </c>
      <c r="C208" t="s">
        <v>215</v>
      </c>
      <c r="D208" t="s">
        <v>70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0.57170862042485115</v>
      </c>
      <c r="O208">
        <v>9.8395818217446473E-2</v>
      </c>
      <c r="P208">
        <v>0</v>
      </c>
      <c r="Q208">
        <v>0</v>
      </c>
      <c r="R208">
        <v>0</v>
      </c>
      <c r="S208">
        <v>0.32989556135770237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10</v>
      </c>
      <c r="Z208">
        <v>1</v>
      </c>
      <c r="AA208" t="s">
        <v>191</v>
      </c>
      <c r="AB208">
        <v>45578</v>
      </c>
      <c r="AC208" t="s">
        <v>160</v>
      </c>
    </row>
    <row r="209" spans="1:29" hidden="1" x14ac:dyDescent="0.25">
      <c r="A209" t="s">
        <v>217</v>
      </c>
      <c r="B209" s="25">
        <v>45578</v>
      </c>
      <c r="C209" t="s">
        <v>215</v>
      </c>
      <c r="D209" t="s">
        <v>68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1.8613836607248579E-3</v>
      </c>
      <c r="O209">
        <v>0.44315991872621208</v>
      </c>
      <c r="P209">
        <v>0</v>
      </c>
      <c r="Q209">
        <v>0</v>
      </c>
      <c r="R209">
        <v>0</v>
      </c>
      <c r="S209">
        <v>0.55497869761306307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10</v>
      </c>
      <c r="AA209" t="s">
        <v>193</v>
      </c>
      <c r="AB209">
        <v>45578</v>
      </c>
      <c r="AC209" t="s">
        <v>160</v>
      </c>
    </row>
    <row r="210" spans="1:29" hidden="1" x14ac:dyDescent="0.25">
      <c r="A210" t="s">
        <v>217</v>
      </c>
      <c r="B210" s="25">
        <v>45578</v>
      </c>
      <c r="C210" t="s">
        <v>215</v>
      </c>
      <c r="D210" t="s">
        <v>69</v>
      </c>
      <c r="E210">
        <v>0.11396856263166422</v>
      </c>
      <c r="F210">
        <v>0</v>
      </c>
      <c r="G210">
        <v>0</v>
      </c>
      <c r="H210">
        <v>0</v>
      </c>
      <c r="I210">
        <v>0.99545454545454559</v>
      </c>
      <c r="J210">
        <v>0</v>
      </c>
      <c r="K210">
        <v>0.25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10</v>
      </c>
      <c r="AA210" t="s">
        <v>192</v>
      </c>
      <c r="AB210">
        <v>45578</v>
      </c>
      <c r="AC210" t="s">
        <v>160</v>
      </c>
    </row>
    <row r="211" spans="1:29" hidden="1" x14ac:dyDescent="0.25">
      <c r="A211" t="s">
        <v>217</v>
      </c>
      <c r="B211" s="25">
        <v>45578</v>
      </c>
      <c r="C211" t="s">
        <v>215</v>
      </c>
      <c r="D211" t="s">
        <v>70</v>
      </c>
      <c r="E211">
        <v>0</v>
      </c>
      <c r="F211">
        <v>0</v>
      </c>
      <c r="G211">
        <v>0.67374403021092633</v>
      </c>
      <c r="H211">
        <v>0</v>
      </c>
      <c r="I211">
        <v>0.32467100360819279</v>
      </c>
      <c r="J211">
        <v>0</v>
      </c>
      <c r="K211">
        <v>0.25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10</v>
      </c>
      <c r="AA211" t="s">
        <v>191</v>
      </c>
      <c r="AB211">
        <v>45578</v>
      </c>
      <c r="AC211" t="s">
        <v>160</v>
      </c>
    </row>
    <row r="212" spans="1:29" hidden="1" x14ac:dyDescent="0.25">
      <c r="A212" t="s">
        <v>170</v>
      </c>
      <c r="B212" s="25">
        <v>45579</v>
      </c>
      <c r="C212" t="s">
        <v>215</v>
      </c>
      <c r="D212" t="s">
        <v>68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0.17526109660574396</v>
      </c>
      <c r="P212">
        <v>0</v>
      </c>
      <c r="Q212">
        <v>0.1797918906465984</v>
      </c>
      <c r="R212">
        <v>0</v>
      </c>
      <c r="S212">
        <v>0.64494701274765764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10</v>
      </c>
      <c r="Z212">
        <v>1</v>
      </c>
      <c r="AA212" t="s">
        <v>194</v>
      </c>
      <c r="AB212">
        <v>45579</v>
      </c>
      <c r="AC212" t="s">
        <v>160</v>
      </c>
    </row>
    <row r="213" spans="1:29" hidden="1" x14ac:dyDescent="0.25">
      <c r="A213" t="s">
        <v>170</v>
      </c>
      <c r="B213" s="25">
        <v>45579</v>
      </c>
      <c r="C213" t="s">
        <v>215</v>
      </c>
      <c r="D213" t="s">
        <v>69</v>
      </c>
      <c r="E213">
        <v>0.14011272525204421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10</v>
      </c>
      <c r="Z213">
        <v>1</v>
      </c>
      <c r="AA213" t="s">
        <v>195</v>
      </c>
      <c r="AB213">
        <v>45579</v>
      </c>
      <c r="AC213" t="s">
        <v>160</v>
      </c>
    </row>
    <row r="214" spans="1:29" hidden="1" x14ac:dyDescent="0.25">
      <c r="A214" t="s">
        <v>170</v>
      </c>
      <c r="B214" s="25">
        <v>45579</v>
      </c>
      <c r="C214" t="s">
        <v>215</v>
      </c>
      <c r="D214" t="s">
        <v>70</v>
      </c>
      <c r="E214">
        <v>0</v>
      </c>
      <c r="F214">
        <v>0</v>
      </c>
      <c r="G214">
        <v>6.9582245430809486E-2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0.25</v>
      </c>
      <c r="N214">
        <v>0</v>
      </c>
      <c r="O214">
        <v>0</v>
      </c>
      <c r="P214">
        <v>0</v>
      </c>
      <c r="Q214">
        <v>0.14347602730657372</v>
      </c>
      <c r="R214">
        <v>0</v>
      </c>
      <c r="S214">
        <v>0.85652397269342628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10</v>
      </c>
      <c r="Z214">
        <v>1</v>
      </c>
      <c r="AA214" t="s">
        <v>196</v>
      </c>
      <c r="AB214">
        <v>45579</v>
      </c>
      <c r="AC214" t="s">
        <v>160</v>
      </c>
    </row>
    <row r="215" spans="1:29" hidden="1" x14ac:dyDescent="0.25">
      <c r="A215" t="s">
        <v>217</v>
      </c>
      <c r="B215" s="25">
        <v>45579</v>
      </c>
      <c r="C215" t="s">
        <v>215</v>
      </c>
      <c r="D215" t="s">
        <v>68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0.44502130238693705</v>
      </c>
      <c r="P215">
        <v>0</v>
      </c>
      <c r="Q215">
        <v>0.22772011505281287</v>
      </c>
      <c r="R215">
        <v>0</v>
      </c>
      <c r="S215">
        <v>0.32725858256025009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10</v>
      </c>
      <c r="AA215" t="s">
        <v>194</v>
      </c>
      <c r="AB215">
        <v>45579</v>
      </c>
      <c r="AC215" t="s">
        <v>160</v>
      </c>
    </row>
    <row r="216" spans="1:29" hidden="1" x14ac:dyDescent="0.25">
      <c r="A216" t="s">
        <v>217</v>
      </c>
      <c r="B216" s="25">
        <v>45579</v>
      </c>
      <c r="C216" t="s">
        <v>215</v>
      </c>
      <c r="D216" t="s">
        <v>69</v>
      </c>
      <c r="E216">
        <v>3.3332830300946359E-2</v>
      </c>
      <c r="F216">
        <v>0</v>
      </c>
      <c r="G216">
        <v>0</v>
      </c>
      <c r="H216">
        <v>0</v>
      </c>
      <c r="I216">
        <v>0.99545454545454559</v>
      </c>
      <c r="J216">
        <v>0</v>
      </c>
      <c r="K216">
        <v>0.25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10</v>
      </c>
      <c r="AA216" t="s">
        <v>195</v>
      </c>
      <c r="AB216">
        <v>45579</v>
      </c>
      <c r="AC216" t="s">
        <v>160</v>
      </c>
    </row>
    <row r="217" spans="1:29" hidden="1" x14ac:dyDescent="0.25">
      <c r="A217" t="s">
        <v>217</v>
      </c>
      <c r="B217" s="25">
        <v>45579</v>
      </c>
      <c r="C217" t="s">
        <v>215</v>
      </c>
      <c r="D217" t="s">
        <v>70</v>
      </c>
      <c r="E217">
        <v>0</v>
      </c>
      <c r="F217">
        <v>0</v>
      </c>
      <c r="G217">
        <v>0.24894335587941296</v>
      </c>
      <c r="H217">
        <v>0</v>
      </c>
      <c r="I217">
        <v>0</v>
      </c>
      <c r="J217">
        <v>0</v>
      </c>
      <c r="K217">
        <v>0.22144423812191727</v>
      </c>
      <c r="L217">
        <v>0</v>
      </c>
      <c r="M217">
        <v>2.855576187808273E-2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10</v>
      </c>
      <c r="AA217" t="s">
        <v>196</v>
      </c>
      <c r="AB217">
        <v>45579</v>
      </c>
      <c r="AC217" t="s">
        <v>160</v>
      </c>
    </row>
    <row r="218" spans="1:29" hidden="1" x14ac:dyDescent="0.25">
      <c r="A218" t="s">
        <v>170</v>
      </c>
      <c r="B218" s="25">
        <v>45580</v>
      </c>
      <c r="C218" t="s">
        <v>215</v>
      </c>
      <c r="D218" t="s">
        <v>68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0.34020887728459526</v>
      </c>
      <c r="P218">
        <v>0</v>
      </c>
      <c r="Q218">
        <v>0.16585777914298871</v>
      </c>
      <c r="R218">
        <v>0</v>
      </c>
      <c r="S218">
        <v>0.49393334357241603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10</v>
      </c>
      <c r="Z218">
        <v>1</v>
      </c>
      <c r="AA218" t="s">
        <v>199</v>
      </c>
      <c r="AB218">
        <v>45580</v>
      </c>
      <c r="AC218" t="s">
        <v>160</v>
      </c>
    </row>
    <row r="219" spans="1:29" hidden="1" x14ac:dyDescent="0.25">
      <c r="A219" t="s">
        <v>170</v>
      </c>
      <c r="B219" s="25">
        <v>45580</v>
      </c>
      <c r="C219" t="s">
        <v>215</v>
      </c>
      <c r="D219" t="s">
        <v>69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0.24132730015082957</v>
      </c>
      <c r="O219">
        <v>0.75867269984917041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10</v>
      </c>
      <c r="Z219">
        <v>1</v>
      </c>
      <c r="AA219" t="s">
        <v>198</v>
      </c>
      <c r="AB219">
        <v>45580</v>
      </c>
      <c r="AC219" t="s">
        <v>160</v>
      </c>
    </row>
    <row r="220" spans="1:29" hidden="1" x14ac:dyDescent="0.25">
      <c r="A220" t="s">
        <v>170</v>
      </c>
      <c r="B220" s="25">
        <v>45580</v>
      </c>
      <c r="C220" t="s">
        <v>215</v>
      </c>
      <c r="D220" t="s">
        <v>70</v>
      </c>
      <c r="E220">
        <v>0.10023885308152281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1.0313315926892885E-2</v>
      </c>
      <c r="O220">
        <v>0</v>
      </c>
      <c r="P220">
        <v>0</v>
      </c>
      <c r="Q220">
        <v>0</v>
      </c>
      <c r="R220">
        <v>0</v>
      </c>
      <c r="S220">
        <v>0.98968668407310711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10</v>
      </c>
      <c r="Z220">
        <v>1</v>
      </c>
      <c r="AA220" t="s">
        <v>197</v>
      </c>
      <c r="AB220">
        <v>45580</v>
      </c>
      <c r="AC220" t="s">
        <v>160</v>
      </c>
    </row>
    <row r="221" spans="1:29" hidden="1" x14ac:dyDescent="0.25">
      <c r="A221" t="s">
        <v>217</v>
      </c>
      <c r="B221" s="25">
        <v>45580</v>
      </c>
      <c r="C221" t="s">
        <v>215</v>
      </c>
      <c r="D221" t="s">
        <v>68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0.44502130238693693</v>
      </c>
      <c r="P221">
        <v>0</v>
      </c>
      <c r="Q221">
        <v>0.40908445904578394</v>
      </c>
      <c r="R221">
        <v>0</v>
      </c>
      <c r="S221">
        <v>0.14589423856727912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10</v>
      </c>
      <c r="AA221" t="s">
        <v>199</v>
      </c>
      <c r="AB221">
        <v>45580</v>
      </c>
      <c r="AC221" t="s">
        <v>160</v>
      </c>
    </row>
    <row r="222" spans="1:29" hidden="1" x14ac:dyDescent="0.25">
      <c r="A222" t="s">
        <v>217</v>
      </c>
      <c r="B222" s="25">
        <v>45580</v>
      </c>
      <c r="C222" t="s">
        <v>215</v>
      </c>
      <c r="D222" t="s">
        <v>69</v>
      </c>
      <c r="E222">
        <v>0.11396856263166422</v>
      </c>
      <c r="F222">
        <v>0</v>
      </c>
      <c r="G222">
        <v>0</v>
      </c>
      <c r="H222">
        <v>0</v>
      </c>
      <c r="I222">
        <v>0.99545454545454559</v>
      </c>
      <c r="J222">
        <v>0</v>
      </c>
      <c r="K222">
        <v>0.25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10</v>
      </c>
      <c r="AA222" t="s">
        <v>198</v>
      </c>
      <c r="AB222">
        <v>45580</v>
      </c>
      <c r="AC222" t="s">
        <v>160</v>
      </c>
    </row>
    <row r="223" spans="1:29" hidden="1" x14ac:dyDescent="0.25">
      <c r="A223" t="s">
        <v>217</v>
      </c>
      <c r="B223" s="25">
        <v>45580</v>
      </c>
      <c r="C223" t="s">
        <v>215</v>
      </c>
      <c r="D223" t="s">
        <v>70</v>
      </c>
      <c r="E223">
        <v>8.4903560475857454E-3</v>
      </c>
      <c r="F223">
        <v>0</v>
      </c>
      <c r="G223">
        <v>0</v>
      </c>
      <c r="H223">
        <v>0</v>
      </c>
      <c r="I223">
        <v>0.24894335587941296</v>
      </c>
      <c r="J223">
        <v>0</v>
      </c>
      <c r="K223">
        <v>0.25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10</v>
      </c>
      <c r="AA223" t="s">
        <v>197</v>
      </c>
      <c r="AB223">
        <v>45580</v>
      </c>
      <c r="AC223" t="s">
        <v>160</v>
      </c>
    </row>
    <row r="224" spans="1:29" hidden="1" x14ac:dyDescent="0.25">
      <c r="A224" t="s">
        <v>170</v>
      </c>
      <c r="B224" s="25">
        <v>45581</v>
      </c>
      <c r="C224" t="s">
        <v>215</v>
      </c>
      <c r="D224" t="s">
        <v>70</v>
      </c>
      <c r="E224">
        <v>0</v>
      </c>
      <c r="F224">
        <v>0</v>
      </c>
      <c r="G224">
        <v>0.39947780678851208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0.25</v>
      </c>
      <c r="N224">
        <v>0</v>
      </c>
      <c r="O224">
        <v>0</v>
      </c>
      <c r="P224">
        <v>0</v>
      </c>
      <c r="Q224">
        <v>0.4703075432027497</v>
      </c>
      <c r="R224">
        <v>0</v>
      </c>
      <c r="S224">
        <v>0.5296924567972503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10</v>
      </c>
      <c r="Z224">
        <v>1</v>
      </c>
      <c r="AA224" t="s">
        <v>200</v>
      </c>
      <c r="AB224">
        <v>45581</v>
      </c>
      <c r="AC224" t="s">
        <v>160</v>
      </c>
    </row>
    <row r="225" spans="1:29" hidden="1" x14ac:dyDescent="0.25">
      <c r="A225" t="s">
        <v>170</v>
      </c>
      <c r="B225" s="25">
        <v>45581</v>
      </c>
      <c r="C225" t="s">
        <v>215</v>
      </c>
      <c r="D225" t="s">
        <v>68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0.34020887728459526</v>
      </c>
      <c r="P225">
        <v>0</v>
      </c>
      <c r="Q225">
        <v>2.0718783596989976E-2</v>
      </c>
      <c r="R225">
        <v>0</v>
      </c>
      <c r="S225">
        <v>0.63907233911841477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10</v>
      </c>
      <c r="Z225">
        <v>1</v>
      </c>
      <c r="AA225" t="s">
        <v>202</v>
      </c>
      <c r="AB225">
        <v>45581</v>
      </c>
      <c r="AC225" t="s">
        <v>160</v>
      </c>
    </row>
    <row r="226" spans="1:29" hidden="1" x14ac:dyDescent="0.25">
      <c r="A226" t="s">
        <v>170</v>
      </c>
      <c r="B226" s="25">
        <v>45581</v>
      </c>
      <c r="C226" t="s">
        <v>215</v>
      </c>
      <c r="D226" t="s">
        <v>69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0.12066365007541478</v>
      </c>
      <c r="O226">
        <v>0.8793363499245852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10</v>
      </c>
      <c r="Z226">
        <v>1</v>
      </c>
      <c r="AA226" t="s">
        <v>201</v>
      </c>
      <c r="AB226">
        <v>45581</v>
      </c>
      <c r="AC226" t="s">
        <v>160</v>
      </c>
    </row>
    <row r="227" spans="1:29" hidden="1" x14ac:dyDescent="0.25">
      <c r="A227" t="s">
        <v>217</v>
      </c>
      <c r="B227" s="25">
        <v>45581</v>
      </c>
      <c r="C227" t="s">
        <v>215</v>
      </c>
      <c r="D227" t="s">
        <v>70</v>
      </c>
      <c r="E227">
        <v>3.4383305236186823E-2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0.12420751690955956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10</v>
      </c>
      <c r="AA227" t="s">
        <v>200</v>
      </c>
      <c r="AB227">
        <v>45581</v>
      </c>
      <c r="AC227" t="s">
        <v>160</v>
      </c>
    </row>
    <row r="228" spans="1:29" hidden="1" x14ac:dyDescent="0.25">
      <c r="A228" t="s">
        <v>217</v>
      </c>
      <c r="B228" s="25">
        <v>45581</v>
      </c>
      <c r="C228" t="s">
        <v>215</v>
      </c>
      <c r="D228" t="s">
        <v>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0.44502130238693693</v>
      </c>
      <c r="P228">
        <v>0</v>
      </c>
      <c r="Q228">
        <v>0.27197678950361542</v>
      </c>
      <c r="R228">
        <v>0</v>
      </c>
      <c r="S228">
        <v>0.28300190810944764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10</v>
      </c>
      <c r="AA228" t="s">
        <v>202</v>
      </c>
      <c r="AB228">
        <v>45581</v>
      </c>
      <c r="AC228" t="s">
        <v>160</v>
      </c>
    </row>
    <row r="229" spans="1:29" hidden="1" x14ac:dyDescent="0.25">
      <c r="A229" t="s">
        <v>217</v>
      </c>
      <c r="B229" s="25">
        <v>45581</v>
      </c>
      <c r="C229" t="s">
        <v>215</v>
      </c>
      <c r="D229" t="s">
        <v>69</v>
      </c>
      <c r="E229">
        <v>8.0262518230432622E-2</v>
      </c>
      <c r="F229">
        <v>0</v>
      </c>
      <c r="G229">
        <v>0</v>
      </c>
      <c r="H229">
        <v>0</v>
      </c>
      <c r="I229">
        <v>0.99545454545454559</v>
      </c>
      <c r="J229">
        <v>0</v>
      </c>
      <c r="K229">
        <v>0.25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10</v>
      </c>
      <c r="AA229" t="s">
        <v>201</v>
      </c>
      <c r="AB229">
        <v>45581</v>
      </c>
      <c r="AC229" t="s">
        <v>160</v>
      </c>
    </row>
    <row r="230" spans="1:29" hidden="1" x14ac:dyDescent="0.25">
      <c r="A230" t="s">
        <v>170</v>
      </c>
      <c r="B230" s="25">
        <v>45582</v>
      </c>
      <c r="C230" t="s">
        <v>215</v>
      </c>
      <c r="D230" t="s">
        <v>70</v>
      </c>
      <c r="E230">
        <v>0</v>
      </c>
      <c r="F230">
        <v>0</v>
      </c>
      <c r="G230">
        <v>0.72937336814621423</v>
      </c>
      <c r="H230">
        <v>0</v>
      </c>
      <c r="I230">
        <v>0</v>
      </c>
      <c r="J230">
        <v>0</v>
      </c>
      <c r="K230">
        <v>0.18137868506603638</v>
      </c>
      <c r="L230">
        <v>0</v>
      </c>
      <c r="M230">
        <v>6.8621314933963617E-2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10</v>
      </c>
      <c r="Z230">
        <v>1</v>
      </c>
      <c r="AA230" t="s">
        <v>204</v>
      </c>
      <c r="AB230">
        <v>45582</v>
      </c>
      <c r="AC230" t="s">
        <v>160</v>
      </c>
    </row>
    <row r="231" spans="1:29" hidden="1" x14ac:dyDescent="0.25">
      <c r="A231" t="s">
        <v>170</v>
      </c>
      <c r="B231" s="25">
        <v>45582</v>
      </c>
      <c r="C231" t="s">
        <v>215</v>
      </c>
      <c r="D231" t="s">
        <v>69</v>
      </c>
      <c r="E231">
        <v>0.26004655486329309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10</v>
      </c>
      <c r="Z231">
        <v>1</v>
      </c>
      <c r="AA231" t="s">
        <v>203</v>
      </c>
      <c r="AB231">
        <v>45582</v>
      </c>
      <c r="AC231" t="s">
        <v>160</v>
      </c>
    </row>
    <row r="232" spans="1:29" hidden="1" x14ac:dyDescent="0.25">
      <c r="A232" t="s">
        <v>170</v>
      </c>
      <c r="B232" s="25">
        <v>45582</v>
      </c>
      <c r="C232" t="s">
        <v>215</v>
      </c>
      <c r="D232" t="s">
        <v>68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0.4877268493517174</v>
      </c>
      <c r="O232">
        <v>0.34732536996943142</v>
      </c>
      <c r="P232">
        <v>0</v>
      </c>
      <c r="Q232">
        <v>0</v>
      </c>
      <c r="R232">
        <v>0</v>
      </c>
      <c r="S232">
        <v>0.16494778067885119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10</v>
      </c>
      <c r="Z232">
        <v>1</v>
      </c>
      <c r="AA232" t="s">
        <v>205</v>
      </c>
      <c r="AB232">
        <v>45582</v>
      </c>
      <c r="AC232" t="s">
        <v>160</v>
      </c>
    </row>
    <row r="233" spans="1:29" hidden="1" x14ac:dyDescent="0.25">
      <c r="A233" t="s">
        <v>217</v>
      </c>
      <c r="B233" s="25">
        <v>45582</v>
      </c>
      <c r="C233" t="s">
        <v>215</v>
      </c>
      <c r="D233" t="s">
        <v>70</v>
      </c>
      <c r="E233">
        <v>0</v>
      </c>
      <c r="F233">
        <v>0</v>
      </c>
      <c r="G233">
        <v>0.40579683097002817</v>
      </c>
      <c r="H233">
        <v>0</v>
      </c>
      <c r="I233">
        <v>0.21788236387923798</v>
      </c>
      <c r="J233">
        <v>0</v>
      </c>
      <c r="K233">
        <v>0.25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10</v>
      </c>
      <c r="AA233" t="s">
        <v>204</v>
      </c>
      <c r="AB233">
        <v>45582</v>
      </c>
      <c r="AC233" t="s">
        <v>160</v>
      </c>
    </row>
    <row r="234" spans="1:29" hidden="1" x14ac:dyDescent="0.25">
      <c r="A234" t="s">
        <v>217</v>
      </c>
      <c r="B234" s="25">
        <v>45582</v>
      </c>
      <c r="C234" t="s">
        <v>215</v>
      </c>
      <c r="D234" t="s">
        <v>69</v>
      </c>
      <c r="E234">
        <v>8.0262518230432622E-2</v>
      </c>
      <c r="F234">
        <v>0</v>
      </c>
      <c r="G234">
        <v>0</v>
      </c>
      <c r="H234">
        <v>0</v>
      </c>
      <c r="I234">
        <v>0.99545454545454559</v>
      </c>
      <c r="J234">
        <v>0</v>
      </c>
      <c r="K234">
        <v>0.25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10</v>
      </c>
      <c r="AA234" t="s">
        <v>203</v>
      </c>
      <c r="AB234">
        <v>45582</v>
      </c>
      <c r="AC234" t="s">
        <v>160</v>
      </c>
    </row>
    <row r="235" spans="1:29" hidden="1" x14ac:dyDescent="0.25">
      <c r="A235" t="s">
        <v>217</v>
      </c>
      <c r="B235" s="25">
        <v>45582</v>
      </c>
      <c r="C235" t="s">
        <v>215</v>
      </c>
      <c r="D235" t="s">
        <v>68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0.44502130238693693</v>
      </c>
      <c r="P235">
        <v>0</v>
      </c>
      <c r="Q235">
        <v>0.1350577029214452</v>
      </c>
      <c r="R235">
        <v>0</v>
      </c>
      <c r="S235">
        <v>0.41992099469161787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10</v>
      </c>
      <c r="AA235" t="s">
        <v>205</v>
      </c>
      <c r="AB235">
        <v>45582</v>
      </c>
      <c r="AC235" t="s">
        <v>160</v>
      </c>
    </row>
    <row r="236" spans="1:29" hidden="1" x14ac:dyDescent="0.25">
      <c r="A236" t="s">
        <v>170</v>
      </c>
      <c r="B236" s="25">
        <v>45583</v>
      </c>
      <c r="C236" t="s">
        <v>215</v>
      </c>
      <c r="D236" t="s">
        <v>68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0.1133663909428001</v>
      </c>
      <c r="O236">
        <v>0.39179026702064634</v>
      </c>
      <c r="P236">
        <v>0</v>
      </c>
      <c r="Q236">
        <v>0</v>
      </c>
      <c r="R236">
        <v>0</v>
      </c>
      <c r="S236">
        <v>0.49484334203655356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10</v>
      </c>
      <c r="Z236">
        <v>1</v>
      </c>
      <c r="AA236" t="s">
        <v>206</v>
      </c>
      <c r="AB236">
        <v>45583</v>
      </c>
      <c r="AC236" t="s">
        <v>160</v>
      </c>
    </row>
    <row r="237" spans="1:29" hidden="1" x14ac:dyDescent="0.25">
      <c r="A237" t="s">
        <v>170</v>
      </c>
      <c r="B237" s="25">
        <v>45583</v>
      </c>
      <c r="C237" t="s">
        <v>215</v>
      </c>
      <c r="D237" t="s">
        <v>69</v>
      </c>
      <c r="E237">
        <v>0.19132730015082977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10</v>
      </c>
      <c r="Z237">
        <v>1</v>
      </c>
      <c r="AA237" t="s">
        <v>207</v>
      </c>
      <c r="AB237">
        <v>45583</v>
      </c>
      <c r="AC237" t="s">
        <v>160</v>
      </c>
    </row>
    <row r="238" spans="1:29" hidden="1" x14ac:dyDescent="0.25">
      <c r="A238" t="s">
        <v>170</v>
      </c>
      <c r="B238" s="25">
        <v>45583</v>
      </c>
      <c r="C238" t="s">
        <v>215</v>
      </c>
      <c r="D238" t="s">
        <v>70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1.0313315926892885E-2</v>
      </c>
      <c r="P238">
        <v>0</v>
      </c>
      <c r="Q238">
        <v>0.13406834058013217</v>
      </c>
      <c r="R238">
        <v>0</v>
      </c>
      <c r="S238">
        <v>0.85561834349297494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10</v>
      </c>
      <c r="Z238">
        <v>1</v>
      </c>
      <c r="AA238" t="s">
        <v>208</v>
      </c>
      <c r="AB238">
        <v>45583</v>
      </c>
      <c r="AC238" t="s">
        <v>160</v>
      </c>
    </row>
    <row r="239" spans="1:29" hidden="1" x14ac:dyDescent="0.25">
      <c r="A239" t="s">
        <v>217</v>
      </c>
      <c r="B239" s="25">
        <v>45583</v>
      </c>
      <c r="C239" t="s">
        <v>215</v>
      </c>
      <c r="D239" t="s">
        <v>68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0.14060605806399068</v>
      </c>
      <c r="O239">
        <v>0.44315991872621208</v>
      </c>
      <c r="P239">
        <v>0</v>
      </c>
      <c r="Q239">
        <v>0</v>
      </c>
      <c r="R239">
        <v>0</v>
      </c>
      <c r="S239">
        <v>0.41623402320979724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10</v>
      </c>
      <c r="AA239" t="s">
        <v>206</v>
      </c>
      <c r="AB239">
        <v>45583</v>
      </c>
      <c r="AC239" t="s">
        <v>160</v>
      </c>
    </row>
    <row r="240" spans="1:29" hidden="1" x14ac:dyDescent="0.25">
      <c r="A240" t="s">
        <v>217</v>
      </c>
      <c r="B240" s="25">
        <v>45583</v>
      </c>
      <c r="C240" t="s">
        <v>215</v>
      </c>
      <c r="D240" t="s">
        <v>69</v>
      </c>
      <c r="E240">
        <v>0.11396856263166422</v>
      </c>
      <c r="F240">
        <v>0</v>
      </c>
      <c r="G240">
        <v>0</v>
      </c>
      <c r="H240">
        <v>0</v>
      </c>
      <c r="I240">
        <v>0.99545454545454559</v>
      </c>
      <c r="J240">
        <v>0</v>
      </c>
      <c r="K240">
        <v>0.25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10</v>
      </c>
      <c r="AA240" t="s">
        <v>207</v>
      </c>
      <c r="AB240">
        <v>45583</v>
      </c>
      <c r="AC240" t="s">
        <v>160</v>
      </c>
    </row>
    <row r="241" spans="1:29" hidden="1" x14ac:dyDescent="0.25">
      <c r="A241" t="s">
        <v>217</v>
      </c>
      <c r="B241" s="25">
        <v>45583</v>
      </c>
      <c r="C241" t="s">
        <v>215</v>
      </c>
      <c r="D241" t="s">
        <v>70</v>
      </c>
      <c r="E241">
        <v>7.5727647728779823E-2</v>
      </c>
      <c r="F241">
        <v>0</v>
      </c>
      <c r="G241">
        <v>0</v>
      </c>
      <c r="H241">
        <v>0</v>
      </c>
      <c r="I241">
        <v>0.24894335587941296</v>
      </c>
      <c r="J241">
        <v>0</v>
      </c>
      <c r="K241">
        <v>0.25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10</v>
      </c>
      <c r="AA241" t="s">
        <v>208</v>
      </c>
      <c r="AB241">
        <v>45583</v>
      </c>
      <c r="AC241" t="s">
        <v>160</v>
      </c>
    </row>
    <row r="242" spans="1:29" hidden="1" x14ac:dyDescent="0.25">
      <c r="A242" t="s">
        <v>170</v>
      </c>
      <c r="B242" s="25">
        <v>45584</v>
      </c>
      <c r="C242" t="s">
        <v>215</v>
      </c>
      <c r="D242" t="s">
        <v>69</v>
      </c>
      <c r="E242">
        <v>0.14011272525204421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5.0000000000000044E-2</v>
      </c>
      <c r="O242">
        <v>0</v>
      </c>
      <c r="P242">
        <v>0</v>
      </c>
      <c r="Q242">
        <v>0</v>
      </c>
      <c r="R242">
        <v>0</v>
      </c>
      <c r="S242">
        <v>0.95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10</v>
      </c>
      <c r="Z242">
        <v>1</v>
      </c>
      <c r="AA242" t="s">
        <v>210</v>
      </c>
      <c r="AB242">
        <v>45584</v>
      </c>
      <c r="AC242" t="s">
        <v>160</v>
      </c>
    </row>
    <row r="243" spans="1:29" hidden="1" x14ac:dyDescent="0.25">
      <c r="A243" t="s">
        <v>170</v>
      </c>
      <c r="B243" s="25">
        <v>45584</v>
      </c>
      <c r="C243" t="s">
        <v>215</v>
      </c>
      <c r="D243" t="s">
        <v>70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0.57170862042485138</v>
      </c>
      <c r="O243">
        <v>9.8395818217446251E-2</v>
      </c>
      <c r="P243">
        <v>0</v>
      </c>
      <c r="Q243">
        <v>0</v>
      </c>
      <c r="R243">
        <v>0</v>
      </c>
      <c r="S243">
        <v>0.32989556135770237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10</v>
      </c>
      <c r="Z243">
        <v>1</v>
      </c>
      <c r="AA243" t="s">
        <v>209</v>
      </c>
      <c r="AB243">
        <v>45584</v>
      </c>
      <c r="AC243" t="s">
        <v>160</v>
      </c>
    </row>
    <row r="244" spans="1:29" hidden="1" x14ac:dyDescent="0.25">
      <c r="A244" t="s">
        <v>170</v>
      </c>
      <c r="B244" s="25">
        <v>45584</v>
      </c>
      <c r="C244" t="s">
        <v>215</v>
      </c>
      <c r="D244" t="s">
        <v>68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0.34020887728459526</v>
      </c>
      <c r="P244">
        <v>0</v>
      </c>
      <c r="Q244">
        <v>0.18699796498233739</v>
      </c>
      <c r="R244">
        <v>0</v>
      </c>
      <c r="S244">
        <v>0.47279315773306735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10</v>
      </c>
      <c r="Z244">
        <v>1</v>
      </c>
      <c r="AA244" t="s">
        <v>211</v>
      </c>
      <c r="AB244">
        <v>45584</v>
      </c>
      <c r="AC244" t="s">
        <v>160</v>
      </c>
    </row>
    <row r="245" spans="1:29" hidden="1" x14ac:dyDescent="0.25">
      <c r="A245" t="s">
        <v>217</v>
      </c>
      <c r="B245" s="25">
        <v>45584</v>
      </c>
      <c r="C245" t="s">
        <v>215</v>
      </c>
      <c r="D245" t="s">
        <v>69</v>
      </c>
      <c r="E245">
        <v>0.11396856263166422</v>
      </c>
      <c r="F245">
        <v>0</v>
      </c>
      <c r="G245">
        <v>0</v>
      </c>
      <c r="H245">
        <v>0</v>
      </c>
      <c r="I245">
        <v>0.99545454545454559</v>
      </c>
      <c r="J245">
        <v>0</v>
      </c>
      <c r="K245">
        <v>0.25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10</v>
      </c>
      <c r="AA245" t="s">
        <v>210</v>
      </c>
      <c r="AB245">
        <v>45584</v>
      </c>
      <c r="AC245" t="s">
        <v>160</v>
      </c>
    </row>
    <row r="246" spans="1:29" hidden="1" x14ac:dyDescent="0.25">
      <c r="A246" t="s">
        <v>217</v>
      </c>
      <c r="B246" s="25">
        <v>45584</v>
      </c>
      <c r="C246" t="s">
        <v>215</v>
      </c>
      <c r="D246" t="s">
        <v>70</v>
      </c>
      <c r="E246">
        <v>0</v>
      </c>
      <c r="F246">
        <v>0</v>
      </c>
      <c r="G246">
        <v>0.29900819124107336</v>
      </c>
      <c r="H246">
        <v>0</v>
      </c>
      <c r="I246">
        <v>0.32467100360819279</v>
      </c>
      <c r="J246">
        <v>0</v>
      </c>
      <c r="K246">
        <v>0.25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10</v>
      </c>
      <c r="AA246" t="s">
        <v>209</v>
      </c>
      <c r="AB246">
        <v>45584</v>
      </c>
      <c r="AC246" t="s">
        <v>160</v>
      </c>
    </row>
    <row r="247" spans="1:29" hidden="1" x14ac:dyDescent="0.25">
      <c r="A247" t="s">
        <v>217</v>
      </c>
      <c r="B247" s="25">
        <v>45584</v>
      </c>
      <c r="C247" t="s">
        <v>215</v>
      </c>
      <c r="D247" t="s">
        <v>68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1.8613836607248579E-3</v>
      </c>
      <c r="O247">
        <v>0.44315991872621208</v>
      </c>
      <c r="P247">
        <v>0</v>
      </c>
      <c r="Q247">
        <v>0</v>
      </c>
      <c r="R247">
        <v>0</v>
      </c>
      <c r="S247">
        <v>0.55497869761306307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10</v>
      </c>
      <c r="AA247" t="s">
        <v>211</v>
      </c>
      <c r="AB247">
        <v>45584</v>
      </c>
      <c r="AC247" t="s">
        <v>160</v>
      </c>
    </row>
    <row r="248" spans="1:29" hidden="1" x14ac:dyDescent="0.25">
      <c r="A248" t="s">
        <v>170</v>
      </c>
      <c r="B248" s="25">
        <v>45585</v>
      </c>
      <c r="C248" t="s">
        <v>215</v>
      </c>
      <c r="D248" t="s">
        <v>69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0.24132730015082957</v>
      </c>
      <c r="O248">
        <v>0.75867269984917041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10</v>
      </c>
      <c r="Z248">
        <v>1</v>
      </c>
      <c r="AA248" t="s">
        <v>213</v>
      </c>
      <c r="AB248">
        <v>45585</v>
      </c>
      <c r="AC248" t="s">
        <v>160</v>
      </c>
    </row>
    <row r="249" spans="1:29" hidden="1" x14ac:dyDescent="0.25">
      <c r="A249" t="s">
        <v>170</v>
      </c>
      <c r="B249" s="25">
        <v>45585</v>
      </c>
      <c r="C249" t="s">
        <v>215</v>
      </c>
      <c r="D249" t="s">
        <v>70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0.21909685995583073</v>
      </c>
      <c r="O249">
        <v>0.12111201732876453</v>
      </c>
      <c r="P249">
        <v>0</v>
      </c>
      <c r="Q249">
        <v>0</v>
      </c>
      <c r="R249">
        <v>0</v>
      </c>
      <c r="S249">
        <v>0.65979112271540474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10</v>
      </c>
      <c r="Z249">
        <v>1</v>
      </c>
      <c r="AA249" t="s">
        <v>212</v>
      </c>
      <c r="AB249">
        <v>45585</v>
      </c>
      <c r="AC249" t="s">
        <v>160</v>
      </c>
    </row>
    <row r="250" spans="1:29" hidden="1" x14ac:dyDescent="0.25">
      <c r="A250" t="s">
        <v>170</v>
      </c>
      <c r="B250" s="25">
        <v>45585</v>
      </c>
      <c r="C250" t="s">
        <v>215</v>
      </c>
      <c r="D250" t="s">
        <v>68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0.34020887728459526</v>
      </c>
      <c r="P250">
        <v>0</v>
      </c>
      <c r="Q250">
        <v>0.18765262632468127</v>
      </c>
      <c r="R250">
        <v>0</v>
      </c>
      <c r="S250">
        <v>0.47213849639072347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10</v>
      </c>
      <c r="Z250">
        <v>1</v>
      </c>
      <c r="AA250" t="s">
        <v>214</v>
      </c>
      <c r="AB250">
        <v>45585</v>
      </c>
      <c r="AC250" t="s">
        <v>160</v>
      </c>
    </row>
    <row r="251" spans="1:29" hidden="1" x14ac:dyDescent="0.25">
      <c r="A251" t="s">
        <v>217</v>
      </c>
      <c r="B251" s="25">
        <v>45585</v>
      </c>
      <c r="C251" t="s">
        <v>215</v>
      </c>
      <c r="D251" t="s">
        <v>69</v>
      </c>
      <c r="E251">
        <v>0.11396856263166422</v>
      </c>
      <c r="F251">
        <v>0</v>
      </c>
      <c r="G251">
        <v>0</v>
      </c>
      <c r="H251">
        <v>0</v>
      </c>
      <c r="I251">
        <v>0.99545454545454559</v>
      </c>
      <c r="J251">
        <v>0</v>
      </c>
      <c r="K251">
        <v>0.25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10</v>
      </c>
      <c r="AA251" t="s">
        <v>213</v>
      </c>
      <c r="AB251">
        <v>45585</v>
      </c>
      <c r="AC251" t="s">
        <v>160</v>
      </c>
    </row>
    <row r="252" spans="1:29" hidden="1" x14ac:dyDescent="0.25">
      <c r="A252" t="s">
        <v>217</v>
      </c>
      <c r="B252" s="25">
        <v>45585</v>
      </c>
      <c r="C252" t="s">
        <v>215</v>
      </c>
      <c r="D252" t="s">
        <v>70</v>
      </c>
      <c r="E252">
        <v>0</v>
      </c>
      <c r="F252">
        <v>0</v>
      </c>
      <c r="G252">
        <v>0.67374403021092633</v>
      </c>
      <c r="H252">
        <v>0</v>
      </c>
      <c r="I252">
        <v>0.32467100360819279</v>
      </c>
      <c r="J252">
        <v>0</v>
      </c>
      <c r="K252">
        <v>0.25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10</v>
      </c>
      <c r="AA252" t="s">
        <v>212</v>
      </c>
      <c r="AB252">
        <v>45585</v>
      </c>
      <c r="AC252" t="s">
        <v>160</v>
      </c>
    </row>
    <row r="253" spans="1:29" hidden="1" x14ac:dyDescent="0.25">
      <c r="A253" t="s">
        <v>217</v>
      </c>
      <c r="B253" s="25">
        <v>45585</v>
      </c>
      <c r="C253" t="s">
        <v>215</v>
      </c>
      <c r="D253" t="s">
        <v>68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1.8613836607248579E-3</v>
      </c>
      <c r="O253">
        <v>0.44315991872621208</v>
      </c>
      <c r="P253">
        <v>0</v>
      </c>
      <c r="Q253">
        <v>0</v>
      </c>
      <c r="R253">
        <v>0</v>
      </c>
      <c r="S253">
        <v>0.55497869761306307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10</v>
      </c>
      <c r="AA253" t="s">
        <v>214</v>
      </c>
      <c r="AB253">
        <v>45585</v>
      </c>
      <c r="AC253" t="s">
        <v>160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EF24-FED9-4879-8269-D12609777A55}">
  <sheetPr>
    <tabColor theme="2"/>
  </sheetPr>
  <dimension ref="A1:BL7"/>
  <sheetViews>
    <sheetView workbookViewId="0">
      <selection activeCell="V5" sqref="V5"/>
    </sheetView>
  </sheetViews>
  <sheetFormatPr defaultRowHeight="15" x14ac:dyDescent="0.25"/>
  <cols>
    <col min="1" max="1" width="8" bestFit="1" customWidth="1"/>
    <col min="2" max="2" width="11.42578125" bestFit="1" customWidth="1"/>
    <col min="3" max="3" width="10.5703125" bestFit="1" customWidth="1"/>
    <col min="4" max="4" width="9.7109375" bestFit="1" customWidth="1"/>
    <col min="5" max="5" width="8.28515625" bestFit="1" customWidth="1"/>
    <col min="6" max="6" width="17.28515625" bestFit="1" customWidth="1"/>
    <col min="7" max="7" width="8" bestFit="1" customWidth="1"/>
    <col min="8" max="8" width="27.28515625" bestFit="1" customWidth="1"/>
    <col min="9" max="9" width="17" bestFit="1" customWidth="1"/>
    <col min="10" max="10" width="14.7109375" bestFit="1" customWidth="1"/>
    <col min="11" max="11" width="28" bestFit="1" customWidth="1"/>
    <col min="12" max="12" width="25.7109375" bestFit="1" customWidth="1"/>
    <col min="13" max="13" width="30.140625" bestFit="1" customWidth="1"/>
    <col min="14" max="14" width="26.42578125" bestFit="1" customWidth="1"/>
    <col min="15" max="15" width="17.7109375" bestFit="1" customWidth="1"/>
    <col min="16" max="16" width="15.5703125" bestFit="1" customWidth="1"/>
    <col min="17" max="17" width="41.85546875" bestFit="1" customWidth="1"/>
    <col min="18" max="18" width="23.7109375" bestFit="1" customWidth="1"/>
    <col min="19" max="19" width="19" bestFit="1" customWidth="1"/>
    <col min="20" max="20" width="16.85546875" bestFit="1" customWidth="1"/>
    <col min="21" max="21" width="21.7109375" bestFit="1" customWidth="1"/>
    <col min="22" max="22" width="19.5703125" bestFit="1" customWidth="1"/>
    <col min="23" max="23" width="22.42578125" bestFit="1" customWidth="1"/>
    <col min="24" max="24" width="9.85546875" bestFit="1" customWidth="1"/>
    <col min="25" max="25" width="20.85546875" bestFit="1" customWidth="1"/>
    <col min="26" max="26" width="25.85546875" bestFit="1" customWidth="1"/>
    <col min="27" max="27" width="14.28515625" bestFit="1" customWidth="1"/>
    <col min="28" max="28" width="8.5703125" bestFit="1" customWidth="1"/>
    <col min="29" max="29" width="32" bestFit="1" customWidth="1"/>
    <col min="30" max="30" width="21.5703125" bestFit="1" customWidth="1"/>
    <col min="31" max="31" width="19.28515625" bestFit="1" customWidth="1"/>
    <col min="32" max="32" width="32.5703125" bestFit="1" customWidth="1"/>
    <col min="33" max="33" width="30.28515625" bestFit="1" customWidth="1"/>
    <col min="34" max="34" width="34.7109375" bestFit="1" customWidth="1"/>
    <col min="35" max="35" width="31" bestFit="1" customWidth="1"/>
    <col min="36" max="36" width="22.28515625" bestFit="1" customWidth="1"/>
    <col min="37" max="37" width="20.140625" bestFit="1" customWidth="1"/>
    <col min="38" max="38" width="46.42578125" bestFit="1" customWidth="1"/>
    <col min="39" max="39" width="28.28515625" bestFit="1" customWidth="1"/>
    <col min="40" max="40" width="23.7109375" bestFit="1" customWidth="1"/>
    <col min="41" max="41" width="21.42578125" bestFit="1" customWidth="1"/>
    <col min="42" max="42" width="26.28515625" bestFit="1" customWidth="1"/>
    <col min="43" max="43" width="24.140625" bestFit="1" customWidth="1"/>
    <col min="44" max="44" width="27" bestFit="1" customWidth="1"/>
    <col min="45" max="45" width="14.28515625" bestFit="1" customWidth="1"/>
    <col min="46" max="46" width="25.42578125" bestFit="1" customWidth="1"/>
    <col min="47" max="47" width="30.42578125" bestFit="1" customWidth="1"/>
    <col min="48" max="48" width="13" bestFit="1" customWidth="1"/>
    <col min="49" max="50" width="11.140625" bestFit="1" customWidth="1"/>
    <col min="51" max="51" width="9.5703125" bestFit="1" customWidth="1"/>
    <col min="52" max="52" width="16.42578125" bestFit="1" customWidth="1"/>
    <col min="53" max="53" width="14.85546875" bestFit="1" customWidth="1"/>
    <col min="54" max="54" width="6.7109375" bestFit="1" customWidth="1"/>
    <col min="55" max="55" width="12" bestFit="1" customWidth="1"/>
    <col min="56" max="56" width="5.28515625" bestFit="1" customWidth="1"/>
    <col min="57" max="57" width="17.140625" bestFit="1" customWidth="1"/>
    <col min="58" max="58" width="12" bestFit="1" customWidth="1"/>
    <col min="59" max="59" width="4.5703125" bestFit="1" customWidth="1"/>
    <col min="60" max="60" width="16.42578125" bestFit="1" customWidth="1"/>
    <col min="61" max="63" width="12" bestFit="1" customWidth="1"/>
    <col min="64" max="64" width="10.140625" bestFit="1" customWidth="1"/>
  </cols>
  <sheetData>
    <row r="1" spans="1:64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36</v>
      </c>
      <c r="AG1" t="s">
        <v>37</v>
      </c>
      <c r="AH1" t="s">
        <v>38</v>
      </c>
      <c r="AI1" t="s">
        <v>39</v>
      </c>
      <c r="AJ1" t="s">
        <v>40</v>
      </c>
      <c r="AK1" t="s">
        <v>41</v>
      </c>
      <c r="AL1" t="s">
        <v>42</v>
      </c>
      <c r="AM1" t="s">
        <v>43</v>
      </c>
      <c r="AN1" t="s">
        <v>44</v>
      </c>
      <c r="AO1" t="s">
        <v>45</v>
      </c>
      <c r="AP1" t="s">
        <v>46</v>
      </c>
      <c r="AQ1" t="s">
        <v>47</v>
      </c>
      <c r="AR1" t="s">
        <v>115</v>
      </c>
      <c r="AS1" t="s">
        <v>48</v>
      </c>
      <c r="AT1" t="s">
        <v>49</v>
      </c>
      <c r="AU1" t="s">
        <v>50</v>
      </c>
      <c r="AV1" t="s">
        <v>51</v>
      </c>
      <c r="AW1" t="s">
        <v>71</v>
      </c>
      <c r="AX1" t="s">
        <v>72</v>
      </c>
      <c r="AY1" t="s">
        <v>142</v>
      </c>
      <c r="AZ1" t="s">
        <v>53</v>
      </c>
      <c r="BA1" t="s">
        <v>1</v>
      </c>
      <c r="BB1" t="s">
        <v>54</v>
      </c>
      <c r="BC1" t="s">
        <v>2</v>
      </c>
      <c r="BD1" t="s">
        <v>4</v>
      </c>
      <c r="BE1" t="s">
        <v>139</v>
      </c>
      <c r="BF1" t="s">
        <v>5</v>
      </c>
      <c r="BG1" t="s">
        <v>3</v>
      </c>
      <c r="BH1" t="s">
        <v>141</v>
      </c>
      <c r="BI1" t="s">
        <v>59</v>
      </c>
      <c r="BJ1" t="s">
        <v>60</v>
      </c>
      <c r="BK1" t="s">
        <v>61</v>
      </c>
      <c r="BL1" t="s">
        <v>154</v>
      </c>
    </row>
    <row r="2" spans="1:64" x14ac:dyDescent="0.25">
      <c r="B2">
        <v>3</v>
      </c>
      <c r="C2">
        <v>2</v>
      </c>
      <c r="D2">
        <v>1</v>
      </c>
      <c r="E2">
        <v>3</v>
      </c>
      <c r="F2">
        <v>2</v>
      </c>
      <c r="G2">
        <v>32132</v>
      </c>
      <c r="H2">
        <v>0</v>
      </c>
      <c r="I2">
        <v>0.39766081871345049</v>
      </c>
      <c r="J2">
        <v>0</v>
      </c>
      <c r="K2">
        <v>0</v>
      </c>
      <c r="L2">
        <v>9.2592592592595224E-3</v>
      </c>
      <c r="M2">
        <v>0</v>
      </c>
      <c r="N2">
        <v>0.25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1.8947368421052637</v>
      </c>
      <c r="AE2">
        <v>0</v>
      </c>
      <c r="AF2">
        <v>0</v>
      </c>
      <c r="AG2">
        <v>4.4117647058824774E-2</v>
      </c>
      <c r="AH2">
        <v>0</v>
      </c>
      <c r="AI2">
        <v>1.1911764705882351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4.7647058823529402</v>
      </c>
      <c r="AR2">
        <v>0</v>
      </c>
      <c r="AS2">
        <v>0</v>
      </c>
      <c r="AT2">
        <v>0</v>
      </c>
      <c r="AU2">
        <v>0</v>
      </c>
      <c r="AV2">
        <v>0</v>
      </c>
      <c r="AY2" t="s">
        <v>158</v>
      </c>
      <c r="AZ2" t="s">
        <v>140</v>
      </c>
      <c r="BA2" s="30">
        <v>45102</v>
      </c>
      <c r="BB2" t="s">
        <v>68</v>
      </c>
      <c r="BC2">
        <v>4.7647058823529402</v>
      </c>
      <c r="BD2">
        <v>6</v>
      </c>
      <c r="BE2">
        <v>1</v>
      </c>
      <c r="BF2">
        <v>7.8947368421052637</v>
      </c>
      <c r="BG2">
        <v>6</v>
      </c>
      <c r="BH2" t="s">
        <v>143</v>
      </c>
      <c r="BI2">
        <v>1.2592592592592595</v>
      </c>
      <c r="BJ2">
        <v>1.65692007797271</v>
      </c>
      <c r="BK2">
        <v>1.2592592592592595</v>
      </c>
      <c r="BL2" t="s">
        <v>160</v>
      </c>
    </row>
    <row r="3" spans="1:64" x14ac:dyDescent="0.25">
      <c r="B3">
        <v>3</v>
      </c>
      <c r="C3">
        <v>2</v>
      </c>
      <c r="D3">
        <v>1</v>
      </c>
      <c r="E3">
        <v>3</v>
      </c>
      <c r="F3">
        <v>2</v>
      </c>
      <c r="G3">
        <v>32132</v>
      </c>
      <c r="H3">
        <v>0</v>
      </c>
      <c r="I3">
        <v>0.467846553002224</v>
      </c>
      <c r="J3">
        <v>0</v>
      </c>
      <c r="K3">
        <v>0</v>
      </c>
      <c r="L3">
        <v>0.23151408450704225</v>
      </c>
      <c r="M3">
        <v>0</v>
      </c>
      <c r="N3">
        <v>0.25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0.94736842105263186</v>
      </c>
      <c r="AE3">
        <v>0</v>
      </c>
      <c r="AF3">
        <v>0</v>
      </c>
      <c r="AG3">
        <v>0.46880570409982175</v>
      </c>
      <c r="AH3">
        <v>0</v>
      </c>
      <c r="AI3">
        <v>0.50623885918003564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2.0249554367201426</v>
      </c>
      <c r="AR3">
        <v>0</v>
      </c>
      <c r="AS3">
        <v>0</v>
      </c>
      <c r="AT3">
        <v>0</v>
      </c>
      <c r="AU3">
        <v>0</v>
      </c>
      <c r="AV3">
        <v>0</v>
      </c>
      <c r="AY3" t="s">
        <v>158</v>
      </c>
      <c r="AZ3" t="s">
        <v>140</v>
      </c>
      <c r="BA3" s="30">
        <v>45102</v>
      </c>
      <c r="BB3" t="s">
        <v>69</v>
      </c>
      <c r="BC3">
        <v>2.0249554367201426</v>
      </c>
      <c r="BD3">
        <v>3</v>
      </c>
      <c r="BE3">
        <v>1</v>
      </c>
      <c r="BF3">
        <v>3.9473684210526319</v>
      </c>
      <c r="BG3">
        <v>3</v>
      </c>
      <c r="BH3" t="s">
        <v>144</v>
      </c>
      <c r="BI3">
        <v>1.4815140845070423</v>
      </c>
      <c r="BJ3">
        <v>1.9493606375092662</v>
      </c>
      <c r="BK3">
        <v>1.4815140845070423</v>
      </c>
      <c r="BL3" t="s">
        <v>160</v>
      </c>
    </row>
    <row r="4" spans="1:64" x14ac:dyDescent="0.25">
      <c r="B4">
        <v>3</v>
      </c>
      <c r="C4">
        <v>2</v>
      </c>
      <c r="D4">
        <v>1</v>
      </c>
      <c r="E4">
        <v>2</v>
      </c>
      <c r="F4">
        <v>1</v>
      </c>
      <c r="G4">
        <v>32121</v>
      </c>
      <c r="H4">
        <v>0</v>
      </c>
      <c r="I4">
        <v>0.15939238339751838</v>
      </c>
      <c r="J4">
        <v>0</v>
      </c>
      <c r="K4">
        <v>0</v>
      </c>
      <c r="L4">
        <v>0</v>
      </c>
      <c r="M4">
        <v>0</v>
      </c>
      <c r="N4">
        <v>7.1138211382113736E-2</v>
      </c>
      <c r="O4">
        <v>0.17886178861788626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0.7440327574153609</v>
      </c>
      <c r="AE4">
        <v>0</v>
      </c>
      <c r="AF4">
        <v>0</v>
      </c>
      <c r="AG4">
        <v>0</v>
      </c>
      <c r="AH4">
        <v>0</v>
      </c>
      <c r="AI4">
        <v>0.33206831119544555</v>
      </c>
      <c r="AJ4">
        <v>0.83491461100569297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4.6679316888045541</v>
      </c>
      <c r="AR4">
        <v>0</v>
      </c>
      <c r="AS4">
        <v>0</v>
      </c>
      <c r="AT4">
        <v>0</v>
      </c>
      <c r="AU4">
        <v>0</v>
      </c>
      <c r="AV4">
        <v>0</v>
      </c>
      <c r="AY4" t="s">
        <v>158</v>
      </c>
      <c r="AZ4" t="s">
        <v>140</v>
      </c>
      <c r="BA4" s="30">
        <v>45102</v>
      </c>
      <c r="BB4" t="s">
        <v>70</v>
      </c>
      <c r="BC4">
        <v>4.6679316888045541</v>
      </c>
      <c r="BD4">
        <v>5</v>
      </c>
      <c r="BE4">
        <v>1</v>
      </c>
      <c r="BF4">
        <v>6.5789473684210531</v>
      </c>
      <c r="BG4">
        <v>5</v>
      </c>
      <c r="BH4" t="s">
        <v>145</v>
      </c>
      <c r="BI4">
        <v>1.0711382113821137</v>
      </c>
      <c r="BJ4">
        <v>1.4093923833975184</v>
      </c>
      <c r="BK4">
        <v>1.0711382113821137</v>
      </c>
      <c r="BL4" t="s">
        <v>160</v>
      </c>
    </row>
    <row r="5" spans="1:64" x14ac:dyDescent="0.25">
      <c r="B5">
        <v>1</v>
      </c>
      <c r="C5">
        <v>1</v>
      </c>
      <c r="D5">
        <v>3</v>
      </c>
      <c r="E5">
        <v>1</v>
      </c>
      <c r="F5">
        <v>0</v>
      </c>
      <c r="G5">
        <v>11310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5.555555555555558E-2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0.94444444444444442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5.8823529411764733E-2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1</v>
      </c>
      <c r="AV5">
        <v>0</v>
      </c>
      <c r="AY5" t="s">
        <v>158</v>
      </c>
      <c r="AZ5" t="s">
        <v>161</v>
      </c>
      <c r="BA5" s="30">
        <v>45102</v>
      </c>
      <c r="BB5" t="s">
        <v>68</v>
      </c>
      <c r="BC5">
        <v>1.0588235294117647</v>
      </c>
      <c r="BD5">
        <v>0</v>
      </c>
      <c r="BE5">
        <v>0</v>
      </c>
      <c r="BF5">
        <v>0</v>
      </c>
      <c r="BG5">
        <v>1</v>
      </c>
      <c r="BH5" t="s">
        <v>143</v>
      </c>
      <c r="BI5">
        <v>0</v>
      </c>
      <c r="BJ5">
        <v>0</v>
      </c>
      <c r="BK5">
        <v>0.94444444444444442</v>
      </c>
      <c r="BL5" t="s">
        <v>160</v>
      </c>
    </row>
    <row r="6" spans="1:64" x14ac:dyDescent="0.25">
      <c r="B6">
        <v>1</v>
      </c>
      <c r="C6">
        <v>3</v>
      </c>
      <c r="D6">
        <v>1</v>
      </c>
      <c r="E6">
        <v>1</v>
      </c>
      <c r="F6">
        <v>0</v>
      </c>
      <c r="G6">
        <v>13110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0.96969696969696972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Y6" t="s">
        <v>158</v>
      </c>
      <c r="AZ6" t="s">
        <v>161</v>
      </c>
      <c r="BA6" s="30">
        <v>45102</v>
      </c>
      <c r="BB6" t="s">
        <v>69</v>
      </c>
      <c r="BC6">
        <v>0.96969696969696972</v>
      </c>
      <c r="BD6">
        <v>0</v>
      </c>
      <c r="BE6">
        <v>0</v>
      </c>
      <c r="BF6">
        <v>0</v>
      </c>
      <c r="BG6">
        <v>0</v>
      </c>
      <c r="BH6" t="s">
        <v>144</v>
      </c>
      <c r="BI6">
        <v>0</v>
      </c>
      <c r="BJ6">
        <v>0</v>
      </c>
      <c r="BK6">
        <v>0</v>
      </c>
      <c r="BL6" t="s">
        <v>160</v>
      </c>
    </row>
    <row r="7" spans="1:64" x14ac:dyDescent="0.25">
      <c r="B7">
        <v>3</v>
      </c>
      <c r="C7">
        <v>2</v>
      </c>
      <c r="D7">
        <v>1</v>
      </c>
      <c r="E7">
        <v>2</v>
      </c>
      <c r="F7">
        <v>1</v>
      </c>
      <c r="G7">
        <v>32121</v>
      </c>
      <c r="H7">
        <v>0</v>
      </c>
      <c r="I7">
        <v>0.10433799342105288</v>
      </c>
      <c r="J7">
        <v>0</v>
      </c>
      <c r="K7">
        <v>0</v>
      </c>
      <c r="L7">
        <v>0</v>
      </c>
      <c r="M7">
        <v>0</v>
      </c>
      <c r="N7">
        <v>2.9296875E-2</v>
      </c>
      <c r="O7">
        <v>0.220703125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0.10136822131229424</v>
      </c>
      <c r="AE7">
        <v>0</v>
      </c>
      <c r="AF7">
        <v>0</v>
      </c>
      <c r="AG7">
        <v>0</v>
      </c>
      <c r="AH7">
        <v>0</v>
      </c>
      <c r="AI7">
        <v>2.8462998102466792E-2</v>
      </c>
      <c r="AJ7">
        <v>0.21442125237191648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0.97153700189753311</v>
      </c>
      <c r="AR7">
        <v>0</v>
      </c>
      <c r="AS7">
        <v>0</v>
      </c>
      <c r="AT7">
        <v>0</v>
      </c>
      <c r="AU7">
        <v>0</v>
      </c>
      <c r="AV7">
        <v>0</v>
      </c>
      <c r="AY7" t="s">
        <v>158</v>
      </c>
      <c r="AZ7" t="s">
        <v>161</v>
      </c>
      <c r="BA7" s="30">
        <v>45102</v>
      </c>
      <c r="BB7" t="s">
        <v>70</v>
      </c>
      <c r="BC7">
        <v>0.97153700189753311</v>
      </c>
      <c r="BD7">
        <v>1</v>
      </c>
      <c r="BE7">
        <v>1</v>
      </c>
      <c r="BF7">
        <v>1.3157894736842106</v>
      </c>
      <c r="BG7">
        <v>1</v>
      </c>
      <c r="BH7" t="s">
        <v>145</v>
      </c>
      <c r="BI7">
        <v>1.029296875</v>
      </c>
      <c r="BJ7">
        <v>1.3543379934210529</v>
      </c>
      <c r="BK7">
        <v>1.029296875</v>
      </c>
      <c r="BL7" t="s">
        <v>160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EBE9-CBBB-4D7F-88B8-03944A37A195}">
  <sheetPr>
    <tabColor theme="2"/>
  </sheetPr>
  <dimension ref="A1:CM253"/>
  <sheetViews>
    <sheetView zoomScaleNormal="100" workbookViewId="0">
      <pane xSplit="23370" ySplit="4170" topLeftCell="BE1" activePane="bottomLeft"/>
      <selection activeCell="W1" sqref="W1"/>
      <selection pane="topRight" activeCell="BO1" sqref="BO1:BQ1048576"/>
      <selection pane="bottomLeft" activeCell="M8" sqref="M8"/>
      <selection pane="bottomRight" activeCell="AS36" sqref="AS36"/>
    </sheetView>
  </sheetViews>
  <sheetFormatPr defaultColWidth="8.85546875" defaultRowHeight="15" x14ac:dyDescent="0.25"/>
  <cols>
    <col min="1" max="1" width="10.28515625" bestFit="1" customWidth="1"/>
    <col min="2" max="2" width="7.7109375" customWidth="1"/>
    <col min="3" max="6" width="7.7109375" bestFit="1" customWidth="1"/>
    <col min="7" max="7" width="6" bestFit="1" customWidth="1"/>
    <col min="8" max="10" width="5.42578125" bestFit="1" customWidth="1"/>
    <col min="11" max="11" width="5.42578125" style="4" bestFit="1" customWidth="1"/>
    <col min="12" max="13" width="5.42578125" bestFit="1" customWidth="1"/>
    <col min="14" max="18" width="5.42578125" style="5" bestFit="1" customWidth="1"/>
    <col min="19" max="28" width="5.42578125" bestFit="1" customWidth="1"/>
    <col min="29" max="29" width="12" style="4" bestFit="1" customWidth="1"/>
    <col min="30" max="30" width="6" bestFit="1" customWidth="1"/>
    <col min="31" max="31" width="12" bestFit="1" customWidth="1"/>
    <col min="32" max="32" width="5.42578125" bestFit="1" customWidth="1"/>
    <col min="33" max="35" width="12" bestFit="1" customWidth="1"/>
    <col min="36" max="36" width="5.42578125" bestFit="1" customWidth="1"/>
    <col min="37" max="39" width="12" bestFit="1" customWidth="1"/>
    <col min="40" max="40" width="5.42578125" bestFit="1" customWidth="1"/>
    <col min="41" max="41" width="12" bestFit="1" customWidth="1"/>
    <col min="42" max="42" width="5.42578125" bestFit="1" customWidth="1"/>
    <col min="43" max="43" width="12" bestFit="1" customWidth="1"/>
    <col min="44" max="47" width="5.42578125" bestFit="1" customWidth="1"/>
    <col min="48" max="48" width="12" bestFit="1" customWidth="1"/>
    <col min="49" max="50" width="5.42578125" bestFit="1" customWidth="1"/>
    <col min="51" max="51" width="9.5703125" bestFit="1" customWidth="1"/>
    <col min="52" max="52" width="6.7109375" style="4" bestFit="1" customWidth="1"/>
    <col min="53" max="53" width="6.7109375" bestFit="1" customWidth="1"/>
    <col min="54" max="54" width="12" bestFit="1" customWidth="1"/>
    <col min="55" max="55" width="6" bestFit="1" customWidth="1"/>
    <col min="56" max="56" width="17.140625" bestFit="1" customWidth="1"/>
    <col min="57" max="57" width="6" bestFit="1" customWidth="1"/>
    <col min="58" max="58" width="12" bestFit="1" customWidth="1"/>
    <col min="59" max="59" width="16.42578125" bestFit="1" customWidth="1"/>
    <col min="60" max="60" width="29" bestFit="1" customWidth="1"/>
    <col min="61" max="61" width="10.7109375" bestFit="1" customWidth="1"/>
    <col min="62" max="62" width="8.5703125" bestFit="1" customWidth="1"/>
    <col min="63" max="63" width="12" customWidth="1"/>
    <col min="64" max="65" width="12" bestFit="1" customWidth="1"/>
    <col min="66" max="67" width="10.140625" customWidth="1"/>
    <col min="68" max="68" width="12" customWidth="1"/>
    <col min="69" max="71" width="7.5703125" customWidth="1"/>
    <col min="72" max="85" width="12" customWidth="1"/>
    <col min="86" max="86" width="5.42578125" bestFit="1" customWidth="1"/>
    <col min="87" max="91" width="5.42578125" style="3" bestFit="1" customWidth="1"/>
    <col min="92" max="92" width="10.7109375" bestFit="1" customWidth="1"/>
    <col min="93" max="94" width="8.28515625" bestFit="1" customWidth="1"/>
    <col min="95" max="95" width="8" bestFit="1" customWidth="1"/>
    <col min="96" max="97" width="12" bestFit="1" customWidth="1"/>
    <col min="98" max="98" width="9" bestFit="1" customWidth="1"/>
    <col min="99" max="103" width="12" bestFit="1" customWidth="1"/>
    <col min="104" max="107" width="12" customWidth="1"/>
    <col min="108" max="108" width="12" bestFit="1" customWidth="1"/>
    <col min="109" max="114" width="12.140625" bestFit="1" customWidth="1"/>
    <col min="115" max="116" width="12" bestFit="1" customWidth="1"/>
  </cols>
  <sheetData>
    <row r="1" spans="1:91" ht="192" x14ac:dyDescent="0.25">
      <c r="A1" s="6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8" t="s">
        <v>11</v>
      </c>
      <c r="H1" s="24" t="s">
        <v>12</v>
      </c>
      <c r="I1" s="9" t="s">
        <v>13</v>
      </c>
      <c r="J1" s="9" t="s">
        <v>14</v>
      </c>
      <c r="K1" s="24" t="s">
        <v>15</v>
      </c>
      <c r="L1" s="24" t="s">
        <v>16</v>
      </c>
      <c r="M1" s="24" t="s">
        <v>17</v>
      </c>
      <c r="N1" s="24" t="s">
        <v>18</v>
      </c>
      <c r="O1" s="9" t="s">
        <v>19</v>
      </c>
      <c r="P1" s="9" t="s">
        <v>20</v>
      </c>
      <c r="Q1" s="10" t="s">
        <v>21</v>
      </c>
      <c r="R1" s="9" t="s">
        <v>22</v>
      </c>
      <c r="S1" s="9" t="s">
        <v>23</v>
      </c>
      <c r="T1" s="9" t="s">
        <v>24</v>
      </c>
      <c r="U1" s="9" t="s">
        <v>25</v>
      </c>
      <c r="V1" s="9" t="s">
        <v>26</v>
      </c>
      <c r="W1" s="9" t="s">
        <v>27</v>
      </c>
      <c r="X1" s="11" t="s">
        <v>28</v>
      </c>
      <c r="Y1" s="11" t="s">
        <v>29</v>
      </c>
      <c r="Z1" s="11" t="s">
        <v>30</v>
      </c>
      <c r="AA1" s="11" t="s">
        <v>31</v>
      </c>
      <c r="AB1" s="9" t="s">
        <v>32</v>
      </c>
      <c r="AC1" s="12" t="s">
        <v>33</v>
      </c>
      <c r="AD1" s="13" t="s">
        <v>34</v>
      </c>
      <c r="AE1" s="14" t="s">
        <v>35</v>
      </c>
      <c r="AF1" s="14" t="s">
        <v>36</v>
      </c>
      <c r="AG1" s="15" t="s">
        <v>37</v>
      </c>
      <c r="AH1" s="16" t="s">
        <v>38</v>
      </c>
      <c r="AI1" s="12" t="s">
        <v>39</v>
      </c>
      <c r="AJ1" s="12" t="s">
        <v>40</v>
      </c>
      <c r="AK1" s="12" t="s">
        <v>41</v>
      </c>
      <c r="AL1" s="17" t="s">
        <v>42</v>
      </c>
      <c r="AM1" s="12" t="s">
        <v>43</v>
      </c>
      <c r="AN1" s="12" t="s">
        <v>44</v>
      </c>
      <c r="AO1" s="12" t="s">
        <v>45</v>
      </c>
      <c r="AP1" s="12" t="s">
        <v>46</v>
      </c>
      <c r="AQ1" s="12" t="s">
        <v>47</v>
      </c>
      <c r="AR1" s="12" t="s">
        <v>115</v>
      </c>
      <c r="AS1" s="12" t="s">
        <v>48</v>
      </c>
      <c r="AT1" s="12" t="s">
        <v>49</v>
      </c>
      <c r="AU1" s="12" t="s">
        <v>50</v>
      </c>
      <c r="AV1" s="18" t="s">
        <v>51</v>
      </c>
      <c r="AW1" s="2" t="s">
        <v>71</v>
      </c>
      <c r="AX1" s="2" t="s">
        <v>72</v>
      </c>
      <c r="AY1" t="s">
        <v>142</v>
      </c>
      <c r="AZ1" t="s">
        <v>53</v>
      </c>
      <c r="BA1" t="s">
        <v>54</v>
      </c>
      <c r="BB1" t="s">
        <v>2</v>
      </c>
      <c r="BC1" t="s">
        <v>4</v>
      </c>
      <c r="BD1" t="s">
        <v>139</v>
      </c>
      <c r="BE1" t="s">
        <v>5</v>
      </c>
      <c r="BF1" t="s">
        <v>3</v>
      </c>
      <c r="BG1" t="s">
        <v>141</v>
      </c>
      <c r="BH1" t="s">
        <v>169</v>
      </c>
      <c r="BI1" t="s">
        <v>1</v>
      </c>
      <c r="BJ1" t="s">
        <v>171</v>
      </c>
      <c r="BK1" t="s">
        <v>59</v>
      </c>
      <c r="BL1" t="s">
        <v>60</v>
      </c>
      <c r="BM1" t="s">
        <v>61</v>
      </c>
      <c r="BN1" t="s">
        <v>154</v>
      </c>
      <c r="BP1" t="s">
        <v>162</v>
      </c>
      <c r="CI1"/>
      <c r="CJ1"/>
      <c r="CK1"/>
      <c r="CL1"/>
      <c r="CM1"/>
    </row>
    <row r="2" spans="1:91" x14ac:dyDescent="0.25">
      <c r="A2" s="31"/>
      <c r="B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" s="32">
        <f>IF(EffortOutcomesAG1_1DayShiftAB[[#This Row],[Ai]]=0,3,  IF(EffortOutcomesAG1_1DayShiftAB[[#This Row],[Ai]]&lt;ABGoal,1,    IF(EffortOutcomesAG1_1DayShiftAB[[#This Row],[Ai]]&gt;=ABGoal,2,   "???")))</f>
        <v>2</v>
      </c>
      <c r="D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" s="34">
        <f t="shared" ref="G2:G65" si="0">B2*10000+1000*C2+D2*100+E2*10+F2</f>
        <v>32311</v>
      </c>
      <c r="H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1.7590935493492887E-2</v>
      </c>
      <c r="I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6.2189751801440929E-2</v>
      </c>
      <c r="O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" s="41" cm="1">
        <f t="array" ref="Z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" s="38">
        <f t="shared" ref="AB2:AB65" si="1">SUM($Q2:$AA2)</f>
        <v>1</v>
      </c>
      <c r="AC2" s="3">
        <f>EffortOutcomesAG1_1DayShiftAB[[#This Row],[D]]*H2</f>
        <v>9.439775910364176E-2</v>
      </c>
      <c r="AD2" s="3">
        <f>EffortOutcomesAG1_1DayShiftAB[[#This Row],[D]]*I2</f>
        <v>0</v>
      </c>
      <c r="AE2" s="3">
        <f>EffortOutcomesAG1_1DayShiftAB[[#This Row],[D]]*J2</f>
        <v>0</v>
      </c>
      <c r="AF2" s="3">
        <f>EffortOutcomesAG1_1DayShiftAB[[#This Row],[D]]*K2</f>
        <v>0</v>
      </c>
      <c r="AG2" s="3">
        <f>EffortOutcomesAG1_1DayShiftAB[[#This Row],[D]]*L2</f>
        <v>0</v>
      </c>
      <c r="AH2" s="3">
        <f>EffortOutcomesAG1_1DayShiftAB[[#This Row],[D]]*M2</f>
        <v>0</v>
      </c>
      <c r="AI2" s="3">
        <f>EffortOutcomesAG1_1DayShiftAB[[#This Row],[D]]*N2</f>
        <v>0.33372717508055738</v>
      </c>
      <c r="AJ2" s="3">
        <f>EffortOutcomesAG1_1DayShiftAB[[#This Row],[D]]*O2</f>
        <v>0</v>
      </c>
      <c r="AK2" s="3">
        <f>EffortOutcomesAG1_1DayShiftAB[[#This Row],[D]]*P2</f>
        <v>0</v>
      </c>
      <c r="AL2" s="3">
        <f>EffortOutcomesAG1_1DayShiftAB[[#This Row],[D]]*Q2</f>
        <v>0</v>
      </c>
      <c r="AM2" s="3">
        <f>EffortOutcomesAG1_1DayShiftAB[[#This Row],[D]]*R2</f>
        <v>0</v>
      </c>
      <c r="AN2" s="3">
        <f>EffortOutcomesAG1_1DayShiftAB[[#This Row],[D]]*S2</f>
        <v>0</v>
      </c>
      <c r="AO2" s="3">
        <f>EffortOutcomesAG1_1DayShiftAB[[#This Row],[D]]*T2</f>
        <v>0</v>
      </c>
      <c r="AP2" s="3">
        <f>EffortOutcomesAG1_1DayShiftAB[[#This Row],[D]]*U2</f>
        <v>0</v>
      </c>
      <c r="AQ2" s="3">
        <f>EffortOutcomesAG1_1DayShiftAB[[#This Row],[D]]*V2</f>
        <v>5.3662728249194425</v>
      </c>
      <c r="AR2" s="3">
        <f>EffortOutcomesAG1_1DayShiftAB[[#This Row],[D]]*W2</f>
        <v>0</v>
      </c>
      <c r="AS2" s="3">
        <f>EffortOutcomesAG1_1DayShiftAB[[#This Row],[D]]*X2</f>
        <v>0</v>
      </c>
      <c r="AT2" s="3">
        <f>EffortOutcomesAG1_1DayShiftAB[[#This Row],[D]]*Y2</f>
        <v>0</v>
      </c>
      <c r="AU2" s="3">
        <f>EffortOutcomesAG1_1DayShiftAB[[#This Row],[D]]*Z2</f>
        <v>0</v>
      </c>
      <c r="AV2" s="3">
        <f>EffortOutcomesAG1_1DayShiftAB[[#This Row],[D]]*AA2</f>
        <v>0</v>
      </c>
      <c r="AW2" s="3"/>
      <c r="AX2" s="3"/>
      <c r="AY2" t="s">
        <v>170</v>
      </c>
      <c r="AZ2" t="s">
        <v>172</v>
      </c>
      <c r="BA2" t="s">
        <v>69</v>
      </c>
      <c r="BB2">
        <v>5.3662728249194425</v>
      </c>
      <c r="BC2">
        <v>5.6999999999999993</v>
      </c>
      <c r="BD2">
        <v>10</v>
      </c>
      <c r="BE2">
        <v>5.6999999999999993</v>
      </c>
      <c r="BF2">
        <v>5.7943977591036422</v>
      </c>
      <c r="BG2" t="s">
        <v>174</v>
      </c>
      <c r="BH2">
        <v>1</v>
      </c>
      <c r="BI2" s="25">
        <v>45572</v>
      </c>
      <c r="BJ2">
        <v>45572</v>
      </c>
      <c r="BK2">
        <v>1.0621897518014409</v>
      </c>
      <c r="BL2">
        <v>1.0621897518014409</v>
      </c>
      <c r="BM2">
        <v>1.0797806872949338</v>
      </c>
      <c r="BN2" t="s">
        <v>160</v>
      </c>
      <c r="CI2"/>
      <c r="CJ2"/>
      <c r="CK2"/>
      <c r="CL2"/>
      <c r="CM2"/>
    </row>
    <row r="3" spans="1:91" x14ac:dyDescent="0.25">
      <c r="A3" s="31"/>
      <c r="B3" s="33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" s="33">
        <f>IF(EffortOutcomesAG1_1DayShiftAB[[#This Row],[Ai]]=0,3,  IF(EffortOutcomesAG1_1DayShiftAB[[#This Row],[Ai]]&lt;ABGoal,1,    IF(EffortOutcomesAG1_1DayShiftAB[[#This Row],[Ai]]&gt;=ABGoal,2,   "???")))</f>
        <v>1</v>
      </c>
      <c r="D3" s="33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" s="33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" s="33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" s="35">
        <f t="shared" si="0"/>
        <v>31131</v>
      </c>
      <c r="H3" s="37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" s="37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" s="37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0.13901736774034568</v>
      </c>
      <c r="K3" s="37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" s="37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" s="37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" s="37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" s="37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" s="37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" s="37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" s="37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" s="37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0.1139913959565223</v>
      </c>
      <c r="U3" s="37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" s="37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0.8860086040434777</v>
      </c>
      <c r="W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" s="42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" s="42" cm="1">
        <f t="array" ref="Z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" s="38">
        <f t="shared" si="1"/>
        <v>1</v>
      </c>
      <c r="AC3" s="43">
        <f>EffortOutcomesAG1_1DayShiftAB[[#This Row],[D]]*H3</f>
        <v>0</v>
      </c>
      <c r="AD3" s="43">
        <f>EffortOutcomesAG1_1DayShiftAB[[#This Row],[D]]*I3</f>
        <v>0</v>
      </c>
      <c r="AE3" s="43">
        <f>EffortOutcomesAG1_1DayShiftAB[[#This Row],[D]]*J3</f>
        <v>1.6163444325098413</v>
      </c>
      <c r="AF3" s="43">
        <f>EffortOutcomesAG1_1DayShiftAB[[#This Row],[D]]*K3</f>
        <v>0</v>
      </c>
      <c r="AG3" s="43">
        <f>EffortOutcomesAG1_1DayShiftAB[[#This Row],[D]]*L3</f>
        <v>0</v>
      </c>
      <c r="AH3" s="43">
        <f>EffortOutcomesAG1_1DayShiftAB[[#This Row],[D]]*M3</f>
        <v>0</v>
      </c>
      <c r="AI3" s="43">
        <f>EffortOutcomesAG1_1DayShiftAB[[#This Row],[D]]*N3</f>
        <v>0</v>
      </c>
      <c r="AJ3" s="43">
        <f>EffortOutcomesAG1_1DayShiftAB[[#This Row],[D]]*O3</f>
        <v>0</v>
      </c>
      <c r="AK3" s="43">
        <f>EffortOutcomesAG1_1DayShiftAB[[#This Row],[D]]*P3</f>
        <v>2.9067311134980316</v>
      </c>
      <c r="AL3" s="43">
        <f>EffortOutcomesAG1_1DayShiftAB[[#This Row],[D]]*Q3</f>
        <v>0</v>
      </c>
      <c r="AM3" s="43">
        <f>EffortOutcomesAG1_1DayShiftAB[[#This Row],[D]]*R3</f>
        <v>0</v>
      </c>
      <c r="AN3" s="43">
        <f>EffortOutcomesAG1_1DayShiftAB[[#This Row],[D]]*S3</f>
        <v>0</v>
      </c>
      <c r="AO3" s="43">
        <f>EffortOutcomesAG1_1DayShiftAB[[#This Row],[D]]*T3</f>
        <v>1.3253693491915883</v>
      </c>
      <c r="AP3" s="43">
        <f>EffortOutcomesAG1_1DayShiftAB[[#This Row],[D]]*U3</f>
        <v>0</v>
      </c>
      <c r="AQ3" s="43">
        <f>EffortOutcomesAG1_1DayShiftAB[[#This Row],[D]]*V3</f>
        <v>10.301555104800538</v>
      </c>
      <c r="AR3" s="43">
        <f>EffortOutcomesAG1_1DayShiftAB[[#This Row],[D]]*W3</f>
        <v>0</v>
      </c>
      <c r="AS3" s="43">
        <f>EffortOutcomesAG1_1DayShiftAB[[#This Row],[D]]*X3</f>
        <v>0</v>
      </c>
      <c r="AT3" s="43">
        <f>EffortOutcomesAG1_1DayShiftAB[[#This Row],[D]]*Y3</f>
        <v>0</v>
      </c>
      <c r="AU3" s="43">
        <f>EffortOutcomesAG1_1DayShiftAB[[#This Row],[D]]*Z3</f>
        <v>0</v>
      </c>
      <c r="AV3" s="43">
        <f>EffortOutcomesAG1_1DayShiftAB[[#This Row],[D]]*AA3</f>
        <v>0</v>
      </c>
      <c r="AW3" s="3"/>
      <c r="AX3" s="3"/>
      <c r="AY3" t="s">
        <v>170</v>
      </c>
      <c r="AZ3" t="s">
        <v>172</v>
      </c>
      <c r="BA3" t="s">
        <v>70</v>
      </c>
      <c r="BB3">
        <v>11.626924453992126</v>
      </c>
      <c r="BC3">
        <v>16.149999999999999</v>
      </c>
      <c r="BD3">
        <v>10</v>
      </c>
      <c r="BE3">
        <v>16.149999999999999</v>
      </c>
      <c r="BF3">
        <v>10.301555104800538</v>
      </c>
      <c r="BG3" t="s">
        <v>173</v>
      </c>
      <c r="BH3">
        <v>1</v>
      </c>
      <c r="BI3" s="25">
        <v>45572</v>
      </c>
      <c r="BJ3">
        <v>45572</v>
      </c>
      <c r="BK3">
        <v>1.3890173677403457</v>
      </c>
      <c r="BL3">
        <v>1.3890173677403457</v>
      </c>
      <c r="BM3">
        <v>0.8860086040434777</v>
      </c>
      <c r="BN3" t="s">
        <v>160</v>
      </c>
      <c r="CI3"/>
      <c r="CJ3"/>
      <c r="CK3"/>
      <c r="CL3"/>
      <c r="CM3"/>
    </row>
    <row r="4" spans="1:91" x14ac:dyDescent="0.25">
      <c r="A4" s="31"/>
      <c r="B4" s="33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4" s="33">
        <f>IF(EffortOutcomesAG1_1DayShiftAB[[#This Row],[Ai]]=0,3,  IF(EffortOutcomesAG1_1DayShiftAB[[#This Row],[Ai]]&lt;ABGoal,1,    IF(EffortOutcomesAG1_1DayShiftAB[[#This Row],[Ai]]&gt;=ABGoal,2,   "???")))</f>
        <v>1</v>
      </c>
      <c r="D4" s="33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4" s="33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4" s="33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4" s="35">
        <f t="shared" si="0"/>
        <v>11310</v>
      </c>
      <c r="H4" s="37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" s="37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" s="37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4" s="37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" s="37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" s="37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" s="37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" s="37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" s="37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3.3221456844619524E-2</v>
      </c>
      <c r="R4" s="37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3.7362510329119525E-2</v>
      </c>
      <c r="S4" s="37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" s="37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4" s="37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" s="37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0.92941603282626095</v>
      </c>
      <c r="W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" s="42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" s="42" cm="1">
        <f t="array" ref="Z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" s="38">
        <f t="shared" si="1"/>
        <v>1</v>
      </c>
      <c r="AC4" s="43">
        <f>EffortOutcomesAG1_1DayShiftAB[[#This Row],[D]]*H4</f>
        <v>0</v>
      </c>
      <c r="AD4" s="43">
        <f>EffortOutcomesAG1_1DayShiftAB[[#This Row],[D]]*I4</f>
        <v>0</v>
      </c>
      <c r="AE4" s="43">
        <f>EffortOutcomesAG1_1DayShiftAB[[#This Row],[D]]*J4</f>
        <v>0</v>
      </c>
      <c r="AF4" s="43">
        <f>EffortOutcomesAG1_1DayShiftAB[[#This Row],[D]]*K4</f>
        <v>0</v>
      </c>
      <c r="AG4" s="43">
        <f>EffortOutcomesAG1_1DayShiftAB[[#This Row],[D]]*L4</f>
        <v>0</v>
      </c>
      <c r="AH4" s="43">
        <f>EffortOutcomesAG1_1DayShiftAB[[#This Row],[D]]*M4</f>
        <v>0</v>
      </c>
      <c r="AI4" s="43">
        <f>EffortOutcomesAG1_1DayShiftAB[[#This Row],[D]]*N4</f>
        <v>0</v>
      </c>
      <c r="AJ4" s="43">
        <f>EffortOutcomesAG1_1DayShiftAB[[#This Row],[D]]*O4</f>
        <v>0</v>
      </c>
      <c r="AK4" s="43">
        <f>EffortOutcomesAG1_1DayShiftAB[[#This Row],[D]]*P4</f>
        <v>0</v>
      </c>
      <c r="AL4" s="43">
        <f>EffortOutcomesAG1_1DayShiftAB[[#This Row],[D]]*Q4</f>
        <v>0.47540106951870859</v>
      </c>
      <c r="AM4" s="43">
        <f>EffortOutcomesAG1_1DayShiftAB[[#This Row],[D]]*R4</f>
        <v>0.53465979693313614</v>
      </c>
      <c r="AN4" s="43">
        <f>EffortOutcomesAG1_1DayShiftAB[[#This Row],[D]]*S4</f>
        <v>0</v>
      </c>
      <c r="AO4" s="43">
        <f>EffortOutcomesAG1_1DayShiftAB[[#This Row],[D]]*T4</f>
        <v>0</v>
      </c>
      <c r="AP4" s="43">
        <f>EffortOutcomesAG1_1DayShiftAB[[#This Row],[D]]*U4</f>
        <v>0</v>
      </c>
      <c r="AQ4" s="43">
        <f>EffortOutcomesAG1_1DayShiftAB[[#This Row],[D]]*V4</f>
        <v>13.299999999999999</v>
      </c>
      <c r="AR4" s="43">
        <f>EffortOutcomesAG1_1DayShiftAB[[#This Row],[D]]*W4</f>
        <v>0</v>
      </c>
      <c r="AS4" s="43">
        <f>EffortOutcomesAG1_1DayShiftAB[[#This Row],[D]]*X4</f>
        <v>0</v>
      </c>
      <c r="AT4" s="43">
        <f>EffortOutcomesAG1_1DayShiftAB[[#This Row],[D]]*Y4</f>
        <v>0</v>
      </c>
      <c r="AU4" s="43">
        <f>EffortOutcomesAG1_1DayShiftAB[[#This Row],[D]]*Z4</f>
        <v>0</v>
      </c>
      <c r="AV4" s="43">
        <f>EffortOutcomesAG1_1DayShiftAB[[#This Row],[D]]*AA4</f>
        <v>0</v>
      </c>
      <c r="AW4" s="3"/>
      <c r="AX4" s="3"/>
      <c r="AY4" t="s">
        <v>170</v>
      </c>
      <c r="AZ4" t="s">
        <v>172</v>
      </c>
      <c r="BA4" t="s">
        <v>68</v>
      </c>
      <c r="BB4">
        <v>14.310060866451844</v>
      </c>
      <c r="BC4">
        <v>13.3</v>
      </c>
      <c r="BD4">
        <v>10</v>
      </c>
      <c r="BE4">
        <v>13.3</v>
      </c>
      <c r="BF4">
        <v>13.775401069518708</v>
      </c>
      <c r="BG4" t="s">
        <v>175</v>
      </c>
      <c r="BH4">
        <v>1</v>
      </c>
      <c r="BI4" s="25">
        <v>45572</v>
      </c>
      <c r="BJ4">
        <v>45572</v>
      </c>
      <c r="BK4">
        <v>0.92941603282626095</v>
      </c>
      <c r="BL4">
        <v>0.92941603282626095</v>
      </c>
      <c r="BM4">
        <v>0.96263748967088048</v>
      </c>
      <c r="BN4" t="s">
        <v>160</v>
      </c>
      <c r="BU4">
        <f>ABCap</f>
        <v>1.25</v>
      </c>
      <c r="CI4"/>
      <c r="CJ4"/>
      <c r="CK4"/>
      <c r="CL4"/>
      <c r="CM4"/>
    </row>
    <row r="5" spans="1:91" x14ac:dyDescent="0.25">
      <c r="A5" s="31"/>
      <c r="B5" s="33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" s="33">
        <f>IF(EffortOutcomesAG1_1DayShiftAB[[#This Row],[Ai]]=0,3,  IF(EffortOutcomesAG1_1DayShiftAB[[#This Row],[Ai]]&lt;ABGoal,1,    IF(EffortOutcomesAG1_1DayShiftAB[[#This Row],[Ai]]&gt;=ABGoal,2,   "???")))</f>
        <v>2</v>
      </c>
      <c r="D5" s="33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" s="33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5" s="33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5" s="35">
        <f t="shared" si="0"/>
        <v>32132</v>
      </c>
      <c r="H5" s="37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" s="37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" s="37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0.77242715296565079</v>
      </c>
      <c r="K5" s="37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" s="37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0.6832255001598404</v>
      </c>
      <c r="M5" s="37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" s="37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5" s="37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" s="37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" s="37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" s="37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" s="37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5" s="37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" s="37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" s="42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" s="42" cm="1">
        <f t="array" ref="Z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" s="38">
        <f t="shared" si="1"/>
        <v>1</v>
      </c>
      <c r="AC5" s="43">
        <f>EffortOutcomesAG1_1DayShiftAB[[#This Row],[D]]*H5</f>
        <v>0</v>
      </c>
      <c r="AD5" s="43">
        <f>EffortOutcomesAG1_1DayShiftAB[[#This Row],[D]]*I5</f>
        <v>0</v>
      </c>
      <c r="AE5" s="43">
        <f>EffortOutcomesAG1_1DayShiftAB[[#This Row],[D]]*J5</f>
        <v>2.7121212121212128</v>
      </c>
      <c r="AF5" s="43">
        <f>EffortOutcomesAG1_1DayShiftAB[[#This Row],[D]]*K5</f>
        <v>0</v>
      </c>
      <c r="AG5" s="43">
        <f>EffortOutcomesAG1_1DayShiftAB[[#This Row],[D]]*L5</f>
        <v>2.3989192566978925</v>
      </c>
      <c r="AH5" s="43">
        <f>EffortOutcomesAG1_1DayShiftAB[[#This Row],[D]]*M5</f>
        <v>0</v>
      </c>
      <c r="AI5" s="43">
        <f>EffortOutcomesAG1_1DayShiftAB[[#This Row],[D]]*N5</f>
        <v>0.87779190623617898</v>
      </c>
      <c r="AJ5" s="43">
        <f>EffortOutcomesAG1_1DayShiftAB[[#This Row],[D]]*O5</f>
        <v>0</v>
      </c>
      <c r="AK5" s="43">
        <f>EffortOutcomesAG1_1DayShiftAB[[#This Row],[D]]*P5</f>
        <v>0</v>
      </c>
      <c r="AL5" s="43">
        <f>EffortOutcomesAG1_1DayShiftAB[[#This Row],[D]]*Q5</f>
        <v>0</v>
      </c>
      <c r="AM5" s="43">
        <f>EffortOutcomesAG1_1DayShiftAB[[#This Row],[D]]*R5</f>
        <v>0</v>
      </c>
      <c r="AN5" s="43">
        <f>EffortOutcomesAG1_1DayShiftAB[[#This Row],[D]]*S5</f>
        <v>0</v>
      </c>
      <c r="AO5" s="43">
        <f>EffortOutcomesAG1_1DayShiftAB[[#This Row],[D]]*T5</f>
        <v>0</v>
      </c>
      <c r="AP5" s="43">
        <f>EffortOutcomesAG1_1DayShiftAB[[#This Row],[D]]*U5</f>
        <v>0</v>
      </c>
      <c r="AQ5" s="43">
        <f>EffortOutcomesAG1_1DayShiftAB[[#This Row],[D]]*V5</f>
        <v>3.5111676249447159</v>
      </c>
      <c r="AR5" s="43">
        <f>EffortOutcomesAG1_1DayShiftAB[[#This Row],[D]]*W5</f>
        <v>0</v>
      </c>
      <c r="AS5" s="43">
        <f>EffortOutcomesAG1_1DayShiftAB[[#This Row],[D]]*X5</f>
        <v>0</v>
      </c>
      <c r="AT5" s="43">
        <f>EffortOutcomesAG1_1DayShiftAB[[#This Row],[D]]*Y5</f>
        <v>0</v>
      </c>
      <c r="AU5" s="43">
        <f>EffortOutcomesAG1_1DayShiftAB[[#This Row],[D]]*Z5</f>
        <v>0</v>
      </c>
      <c r="AV5" s="43">
        <f>EffortOutcomesAG1_1DayShiftAB[[#This Row],[D]]*AA5</f>
        <v>0</v>
      </c>
      <c r="AW5" s="3"/>
      <c r="AX5" s="3"/>
      <c r="AY5" t="s">
        <v>217</v>
      </c>
      <c r="AZ5" t="s">
        <v>172</v>
      </c>
      <c r="BA5" t="s">
        <v>69</v>
      </c>
      <c r="BB5">
        <v>3.5111676249447159</v>
      </c>
      <c r="BC5">
        <v>9.5</v>
      </c>
      <c r="BD5">
        <v>10</v>
      </c>
      <c r="BE5">
        <v>9.5</v>
      </c>
      <c r="BF5">
        <v>6.7878787878787872</v>
      </c>
      <c r="BG5" t="s">
        <v>174</v>
      </c>
      <c r="BI5" s="25">
        <v>45572</v>
      </c>
      <c r="BJ5">
        <v>45572</v>
      </c>
      <c r="BK5">
        <v>2.7056526531254912</v>
      </c>
      <c r="BL5">
        <v>2.7056526531254912</v>
      </c>
      <c r="BM5">
        <v>1.9332255001598404</v>
      </c>
      <c r="BN5" t="s">
        <v>160</v>
      </c>
      <c r="CI5"/>
      <c r="CJ5"/>
      <c r="CK5"/>
      <c r="CL5"/>
      <c r="CM5"/>
    </row>
    <row r="6" spans="1:91" x14ac:dyDescent="0.25">
      <c r="A6" s="31"/>
      <c r="B6" s="33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6" s="33">
        <f>IF(EffortOutcomesAG1_1DayShiftAB[[#This Row],[Ai]]=0,3,  IF(EffortOutcomesAG1_1DayShiftAB[[#This Row],[Ai]]&lt;ABGoal,1,    IF(EffortOutcomesAG1_1DayShiftAB[[#This Row],[Ai]]&gt;=ABGoal,2,   "???")))</f>
        <v>1</v>
      </c>
      <c r="D6" s="33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6" s="33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" s="33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6" s="35">
        <f t="shared" si="0"/>
        <v>11310</v>
      </c>
      <c r="H6" s="37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" s="37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" s="37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" s="37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" s="37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" s="37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" s="37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6" s="37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" s="37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4.7262781094664641E-3</v>
      </c>
      <c r="R6" s="37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0.15373783418082088</v>
      </c>
      <c r="S6" s="37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" s="37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6" s="37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" s="37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0.84153588770971266</v>
      </c>
      <c r="W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" s="42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" s="42" cm="1">
        <f t="array" ref="Z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" s="38">
        <f t="shared" si="1"/>
        <v>1</v>
      </c>
      <c r="AC6" s="43">
        <f>EffortOutcomesAG1_1DayShiftAB[[#This Row],[D]]*H6</f>
        <v>0</v>
      </c>
      <c r="AD6" s="43">
        <f>EffortOutcomesAG1_1DayShiftAB[[#This Row],[D]]*I6</f>
        <v>0</v>
      </c>
      <c r="AE6" s="43">
        <f>EffortOutcomesAG1_1DayShiftAB[[#This Row],[D]]*J6</f>
        <v>0</v>
      </c>
      <c r="AF6" s="43">
        <f>EffortOutcomesAG1_1DayShiftAB[[#This Row],[D]]*K6</f>
        <v>0</v>
      </c>
      <c r="AG6" s="43">
        <f>EffortOutcomesAG1_1DayShiftAB[[#This Row],[D]]*L6</f>
        <v>0</v>
      </c>
      <c r="AH6" s="43">
        <f>EffortOutcomesAG1_1DayShiftAB[[#This Row],[D]]*M6</f>
        <v>0</v>
      </c>
      <c r="AI6" s="43">
        <f>EffortOutcomesAG1_1DayShiftAB[[#This Row],[D]]*N6</f>
        <v>0</v>
      </c>
      <c r="AJ6" s="43">
        <f>EffortOutcomesAG1_1DayShiftAB[[#This Row],[D]]*O6</f>
        <v>0</v>
      </c>
      <c r="AK6" s="43">
        <f>EffortOutcomesAG1_1DayShiftAB[[#This Row],[D]]*P6</f>
        <v>0</v>
      </c>
      <c r="AL6" s="43">
        <f>EffortOutcomesAG1_1DayShiftAB[[#This Row],[D]]*Q6</f>
        <v>5.8689839572191198E-2</v>
      </c>
      <c r="AM6" s="43">
        <f>EffortOutcomesAG1_1DayShiftAB[[#This Row],[D]]*R6</f>
        <v>1.9090812295146706</v>
      </c>
      <c r="AN6" s="43">
        <f>EffortOutcomesAG1_1DayShiftAB[[#This Row],[D]]*S6</f>
        <v>0</v>
      </c>
      <c r="AO6" s="43">
        <f>EffortOutcomesAG1_1DayShiftAB[[#This Row],[D]]*T6</f>
        <v>0</v>
      </c>
      <c r="AP6" s="43">
        <f>EffortOutcomesAG1_1DayShiftAB[[#This Row],[D]]*U6</f>
        <v>0</v>
      </c>
      <c r="AQ6" s="43">
        <f>EffortOutcomesAG1_1DayShiftAB[[#This Row],[D]]*V6</f>
        <v>10.45</v>
      </c>
      <c r="AR6" s="43">
        <f>EffortOutcomesAG1_1DayShiftAB[[#This Row],[D]]*W6</f>
        <v>0</v>
      </c>
      <c r="AS6" s="43">
        <f>EffortOutcomesAG1_1DayShiftAB[[#This Row],[D]]*X6</f>
        <v>0</v>
      </c>
      <c r="AT6" s="43">
        <f>EffortOutcomesAG1_1DayShiftAB[[#This Row],[D]]*Y6</f>
        <v>0</v>
      </c>
      <c r="AU6" s="43">
        <f>EffortOutcomesAG1_1DayShiftAB[[#This Row],[D]]*Z6</f>
        <v>0</v>
      </c>
      <c r="AV6" s="43">
        <f>EffortOutcomesAG1_1DayShiftAB[[#This Row],[D]]*AA6</f>
        <v>0</v>
      </c>
      <c r="AW6" s="3"/>
      <c r="AX6" s="3"/>
      <c r="AY6" t="s">
        <v>217</v>
      </c>
      <c r="AZ6" t="s">
        <v>172</v>
      </c>
      <c r="BA6" t="s">
        <v>70</v>
      </c>
      <c r="BB6">
        <v>12.417771069086861</v>
      </c>
      <c r="BC6">
        <v>10.45</v>
      </c>
      <c r="BD6">
        <v>10</v>
      </c>
      <c r="BE6">
        <v>10.45</v>
      </c>
      <c r="BF6">
        <v>10.50868983957219</v>
      </c>
      <c r="BG6" t="s">
        <v>173</v>
      </c>
      <c r="BI6" s="25">
        <v>45572</v>
      </c>
      <c r="BJ6">
        <v>45572</v>
      </c>
      <c r="BK6">
        <v>0.84153588770971266</v>
      </c>
      <c r="BL6">
        <v>0.84153588770971266</v>
      </c>
      <c r="BM6">
        <v>0.84626216581917912</v>
      </c>
      <c r="BN6" t="s">
        <v>160</v>
      </c>
      <c r="CI6"/>
      <c r="CJ6"/>
      <c r="CK6"/>
      <c r="CL6"/>
      <c r="CM6"/>
    </row>
    <row r="7" spans="1:91" x14ac:dyDescent="0.25">
      <c r="A7" s="31"/>
      <c r="B7" s="33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" s="33">
        <f>IF(EffortOutcomesAG1_1DayShiftAB[[#This Row],[Ai]]=0,3,  IF(EffortOutcomesAG1_1DayShiftAB[[#This Row],[Ai]]&lt;ABGoal,1,    IF(EffortOutcomesAG1_1DayShiftAB[[#This Row],[Ai]]&gt;=ABGoal,2,   "???")))</f>
        <v>1</v>
      </c>
      <c r="D7" s="33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" s="33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" s="33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" s="35">
        <f t="shared" si="0"/>
        <v>31131</v>
      </c>
      <c r="H7" s="37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" s="37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" s="37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0.36367758539247075</v>
      </c>
      <c r="K7" s="37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" s="37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" s="37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" s="37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" s="37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" s="37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" s="37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" s="37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" s="37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0.10675632197481832</v>
      </c>
      <c r="U7" s="37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" s="37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0.89324367802518168</v>
      </c>
      <c r="W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" s="42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" s="42" cm="1">
        <f t="array" ref="Z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" s="38">
        <f t="shared" si="1"/>
        <v>1</v>
      </c>
      <c r="AC7" s="43">
        <f>EffortOutcomesAG1_1DayShiftAB[[#This Row],[D]]*H7</f>
        <v>0</v>
      </c>
      <c r="AD7" s="43">
        <f>EffortOutcomesAG1_1DayShiftAB[[#This Row],[D]]*I7</f>
        <v>0</v>
      </c>
      <c r="AE7" s="43">
        <f>EffortOutcomesAG1_1DayShiftAB[[#This Row],[D]]*J7</f>
        <v>5.1384793480487172</v>
      </c>
      <c r="AF7" s="43">
        <f>EffortOutcomesAG1_1DayShiftAB[[#This Row],[D]]*K7</f>
        <v>0</v>
      </c>
      <c r="AG7" s="43">
        <f>EffortOutcomesAG1_1DayShiftAB[[#This Row],[D]]*L7</f>
        <v>0</v>
      </c>
      <c r="AH7" s="43">
        <f>EffortOutcomesAG1_1DayShiftAB[[#This Row],[D]]*M7</f>
        <v>0</v>
      </c>
      <c r="AI7" s="43">
        <f>EffortOutcomesAG1_1DayShiftAB[[#This Row],[D]]*N7</f>
        <v>0</v>
      </c>
      <c r="AJ7" s="43">
        <f>EffortOutcomesAG1_1DayShiftAB[[#This Row],[D]]*O7</f>
        <v>0</v>
      </c>
      <c r="AK7" s="43">
        <f>EffortOutcomesAG1_1DayShiftAB[[#This Row],[D]]*P7</f>
        <v>3.5323041303902558</v>
      </c>
      <c r="AL7" s="43">
        <f>EffortOutcomesAG1_1DayShiftAB[[#This Row],[D]]*Q7</f>
        <v>0</v>
      </c>
      <c r="AM7" s="43">
        <f>EffortOutcomesAG1_1DayShiftAB[[#This Row],[D]]*R7</f>
        <v>0</v>
      </c>
      <c r="AN7" s="43">
        <f>EffortOutcomesAG1_1DayShiftAB[[#This Row],[D]]*S7</f>
        <v>0</v>
      </c>
      <c r="AO7" s="43">
        <f>EffortOutcomesAG1_1DayShiftAB[[#This Row],[D]]*T7</f>
        <v>1.5083831882276912</v>
      </c>
      <c r="AP7" s="43">
        <f>EffortOutcomesAG1_1DayShiftAB[[#This Row],[D]]*U7</f>
        <v>0</v>
      </c>
      <c r="AQ7" s="43">
        <f>EffortOutcomesAG1_1DayShiftAB[[#This Row],[D]]*V7</f>
        <v>12.620833333333332</v>
      </c>
      <c r="AR7" s="43">
        <f>EffortOutcomesAG1_1DayShiftAB[[#This Row],[D]]*W7</f>
        <v>0</v>
      </c>
      <c r="AS7" s="43">
        <f>EffortOutcomesAG1_1DayShiftAB[[#This Row],[D]]*X7</f>
        <v>0</v>
      </c>
      <c r="AT7" s="43">
        <f>EffortOutcomesAG1_1DayShiftAB[[#This Row],[D]]*Y7</f>
        <v>0</v>
      </c>
      <c r="AU7" s="43">
        <f>EffortOutcomesAG1_1DayShiftAB[[#This Row],[D]]*Z7</f>
        <v>0</v>
      </c>
      <c r="AV7" s="43">
        <f>EffortOutcomesAG1_1DayShiftAB[[#This Row],[D]]*AA7</f>
        <v>0</v>
      </c>
      <c r="AW7" s="3"/>
      <c r="AX7" s="3"/>
      <c r="AY7" t="s">
        <v>217</v>
      </c>
      <c r="AZ7" t="s">
        <v>172</v>
      </c>
      <c r="BA7" t="s">
        <v>68</v>
      </c>
      <c r="BB7">
        <v>14.129216521561023</v>
      </c>
      <c r="BC7">
        <v>22.799999999999997</v>
      </c>
      <c r="BD7">
        <v>10</v>
      </c>
      <c r="BE7">
        <v>22.799999999999997</v>
      </c>
      <c r="BF7">
        <v>12.620833333333332</v>
      </c>
      <c r="BG7" t="s">
        <v>175</v>
      </c>
      <c r="BI7" s="25">
        <v>45572</v>
      </c>
      <c r="BJ7">
        <v>45572</v>
      </c>
      <c r="BK7">
        <v>1.6136775853924707</v>
      </c>
      <c r="BL7">
        <v>1.6136775853924707</v>
      </c>
      <c r="BM7">
        <v>0.89324367802518168</v>
      </c>
      <c r="BN7" t="s">
        <v>160</v>
      </c>
      <c r="CI7"/>
      <c r="CJ7"/>
      <c r="CK7"/>
      <c r="CL7"/>
      <c r="CM7"/>
    </row>
    <row r="8" spans="1:91" x14ac:dyDescent="0.25">
      <c r="A8" s="31"/>
      <c r="B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8" s="32">
        <f>IF(EffortOutcomesAG1_1DayShiftAB[[#This Row],[Ai]]=0,3,  IF(EffortOutcomesAG1_1DayShiftAB[[#This Row],[Ai]]&lt;ABGoal,1,    IF(EffortOutcomesAG1_1DayShiftAB[[#This Row],[Ai]]&gt;=ABGoal,2,   "???")))</f>
        <v>2</v>
      </c>
      <c r="D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8" s="34">
        <f t="shared" si="0"/>
        <v>32131</v>
      </c>
      <c r="H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0.16625300240192131</v>
      </c>
      <c r="K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8.4896152215890419E-2</v>
      </c>
      <c r="O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0.16510384778410958</v>
      </c>
      <c r="Q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" s="41" cm="1">
        <f t="array" ref="Z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" s="38">
        <f t="shared" si="1"/>
        <v>1</v>
      </c>
      <c r="AC8" s="3">
        <f>EffortOutcomesAG1_1DayShiftAB[[#This Row],[D]]*H8</f>
        <v>0</v>
      </c>
      <c r="AD8" s="3">
        <f>EffortOutcomesAG1_1DayShiftAB[[#This Row],[D]]*I8</f>
        <v>0</v>
      </c>
      <c r="AE8" s="3">
        <f>EffortOutcomesAG1_1DayShiftAB[[#This Row],[D]]*J8</f>
        <v>0.89215896885069712</v>
      </c>
      <c r="AF8" s="3">
        <f>EffortOutcomesAG1_1DayShiftAB[[#This Row],[D]]*K8</f>
        <v>0</v>
      </c>
      <c r="AG8" s="3">
        <f>EffortOutcomesAG1_1DayShiftAB[[#This Row],[D]]*L8</f>
        <v>0</v>
      </c>
      <c r="AH8" s="3">
        <f>EffortOutcomesAG1_1DayShiftAB[[#This Row],[D]]*M8</f>
        <v>0</v>
      </c>
      <c r="AI8" s="3">
        <f>EffortOutcomesAG1_1DayShiftAB[[#This Row],[D]]*N8</f>
        <v>0.45557591457635727</v>
      </c>
      <c r="AJ8" s="3">
        <f>EffortOutcomesAG1_1DayShiftAB[[#This Row],[D]]*O8</f>
        <v>0</v>
      </c>
      <c r="AK8" s="3">
        <f>EffortOutcomesAG1_1DayShiftAB[[#This Row],[D]]*P8</f>
        <v>0.88599229165350335</v>
      </c>
      <c r="AL8" s="3">
        <f>EffortOutcomesAG1_1DayShiftAB[[#This Row],[D]]*Q8</f>
        <v>0</v>
      </c>
      <c r="AM8" s="3">
        <f>EffortOutcomesAG1_1DayShiftAB[[#This Row],[D]]*R8</f>
        <v>0</v>
      </c>
      <c r="AN8" s="3">
        <f>EffortOutcomesAG1_1DayShiftAB[[#This Row],[D]]*S8</f>
        <v>0</v>
      </c>
      <c r="AO8" s="3">
        <f>EffortOutcomesAG1_1DayShiftAB[[#This Row],[D]]*T8</f>
        <v>0</v>
      </c>
      <c r="AP8" s="3">
        <f>EffortOutcomesAG1_1DayShiftAB[[#This Row],[D]]*U8</f>
        <v>0</v>
      </c>
      <c r="AQ8" s="3">
        <f>EffortOutcomesAG1_1DayShiftAB[[#This Row],[D]]*V8</f>
        <v>5.3662728249194425</v>
      </c>
      <c r="AR8" s="3">
        <f>EffortOutcomesAG1_1DayShiftAB[[#This Row],[D]]*W8</f>
        <v>0</v>
      </c>
      <c r="AS8" s="3">
        <f>EffortOutcomesAG1_1DayShiftAB[[#This Row],[D]]*X8</f>
        <v>0</v>
      </c>
      <c r="AT8" s="3">
        <f>EffortOutcomesAG1_1DayShiftAB[[#This Row],[D]]*Y8</f>
        <v>0</v>
      </c>
      <c r="AU8" s="3">
        <f>EffortOutcomesAG1_1DayShiftAB[[#This Row],[D]]*Z8</f>
        <v>0</v>
      </c>
      <c r="AV8" s="3">
        <f>EffortOutcomesAG1_1DayShiftAB[[#This Row],[D]]*AA8</f>
        <v>0</v>
      </c>
      <c r="AW8" s="3"/>
      <c r="AX8" s="3"/>
      <c r="AY8" t="s">
        <v>170</v>
      </c>
      <c r="AZ8" t="s">
        <v>172</v>
      </c>
      <c r="BA8" t="s">
        <v>69</v>
      </c>
      <c r="BB8">
        <v>5.3662728249194425</v>
      </c>
      <c r="BC8">
        <v>7.6</v>
      </c>
      <c r="BD8">
        <v>10</v>
      </c>
      <c r="BE8">
        <v>7.6</v>
      </c>
      <c r="BF8">
        <v>5.8218487394957998</v>
      </c>
      <c r="BG8" t="s">
        <v>176</v>
      </c>
      <c r="BH8">
        <v>1</v>
      </c>
      <c r="BI8" s="25">
        <v>45573</v>
      </c>
      <c r="BJ8">
        <v>45573</v>
      </c>
      <c r="BK8">
        <v>1.4162530024019213</v>
      </c>
      <c r="BL8">
        <v>1.4162530024019213</v>
      </c>
      <c r="BM8">
        <v>1.0848961522158904</v>
      </c>
      <c r="BN8" t="s">
        <v>160</v>
      </c>
      <c r="CI8"/>
      <c r="CJ8"/>
      <c r="CK8"/>
      <c r="CL8"/>
      <c r="CM8"/>
    </row>
    <row r="9" spans="1:91" x14ac:dyDescent="0.25">
      <c r="A9" s="31"/>
      <c r="B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9" s="32">
        <f>IF(EffortOutcomesAG1_1DayShiftAB[[#This Row],[Ai]]=0,3,  IF(EffortOutcomesAG1_1DayShiftAB[[#This Row],[Ai]]&lt;ABGoal,1,    IF(EffortOutcomesAG1_1DayShiftAB[[#This Row],[Ai]]&gt;=ABGoal,2,   "???")))</f>
        <v>1</v>
      </c>
      <c r="D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9" s="34">
        <f t="shared" si="0"/>
        <v>31111</v>
      </c>
      <c r="H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0.22560355977089341</v>
      </c>
      <c r="Q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0.10175614980984637</v>
      </c>
      <c r="U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0.89824385019015363</v>
      </c>
      <c r="W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" s="41" cm="1">
        <f t="array" ref="Z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" s="38">
        <f t="shared" si="1"/>
        <v>1</v>
      </c>
      <c r="AC9" s="3">
        <f>EffortOutcomesAG1_1DayShiftAB[[#This Row],[D]]*H9</f>
        <v>0</v>
      </c>
      <c r="AD9" s="3">
        <f>EffortOutcomesAG1_1DayShiftAB[[#This Row],[D]]*I9</f>
        <v>0</v>
      </c>
      <c r="AE9" s="3">
        <f>EffortOutcomesAG1_1DayShiftAB[[#This Row],[D]]*J9</f>
        <v>0</v>
      </c>
      <c r="AF9" s="3">
        <f>EffortOutcomesAG1_1DayShiftAB[[#This Row],[D]]*K9</f>
        <v>0</v>
      </c>
      <c r="AG9" s="3">
        <f>EffortOutcomesAG1_1DayShiftAB[[#This Row],[D]]*L9</f>
        <v>0</v>
      </c>
      <c r="AH9" s="3">
        <f>EffortOutcomesAG1_1DayShiftAB[[#This Row],[D]]*M9</f>
        <v>0</v>
      </c>
      <c r="AI9" s="3">
        <f>EffortOutcomesAG1_1DayShiftAB[[#This Row],[D]]*N9</f>
        <v>0</v>
      </c>
      <c r="AJ9" s="3">
        <f>EffortOutcomesAG1_1DayShiftAB[[#This Row],[D]]*O9</f>
        <v>0</v>
      </c>
      <c r="AK9" s="3">
        <f>EffortOutcomesAG1_1DayShiftAB[[#This Row],[D]]*P9</f>
        <v>2.6230755460078745</v>
      </c>
      <c r="AL9" s="3">
        <f>EffortOutcomesAG1_1DayShiftAB[[#This Row],[D]]*Q9</f>
        <v>0</v>
      </c>
      <c r="AM9" s="3">
        <f>EffortOutcomesAG1_1DayShiftAB[[#This Row],[D]]*R9</f>
        <v>0</v>
      </c>
      <c r="AN9" s="3">
        <f>EffortOutcomesAG1_1DayShiftAB[[#This Row],[D]]*S9</f>
        <v>0</v>
      </c>
      <c r="AO9" s="3">
        <f>EffortOutcomesAG1_1DayShiftAB[[#This Row],[D]]*T9</f>
        <v>1.183111066568189</v>
      </c>
      <c r="AP9" s="3">
        <f>EffortOutcomesAG1_1DayShiftAB[[#This Row],[D]]*U9</f>
        <v>0</v>
      </c>
      <c r="AQ9" s="3">
        <f>EffortOutcomesAG1_1DayShiftAB[[#This Row],[D]]*V9</f>
        <v>10.443813387423935</v>
      </c>
      <c r="AR9" s="3">
        <f>EffortOutcomesAG1_1DayShiftAB[[#This Row],[D]]*W9</f>
        <v>0</v>
      </c>
      <c r="AS9" s="3">
        <f>EffortOutcomesAG1_1DayShiftAB[[#This Row],[D]]*X9</f>
        <v>0</v>
      </c>
      <c r="AT9" s="3">
        <f>EffortOutcomesAG1_1DayShiftAB[[#This Row],[D]]*Y9</f>
        <v>0</v>
      </c>
      <c r="AU9" s="3">
        <f>EffortOutcomesAG1_1DayShiftAB[[#This Row],[D]]*Z9</f>
        <v>0</v>
      </c>
      <c r="AV9" s="3">
        <f>EffortOutcomesAG1_1DayShiftAB[[#This Row],[D]]*AA9</f>
        <v>0</v>
      </c>
      <c r="AW9" s="3"/>
      <c r="AX9" s="3"/>
      <c r="AY9" t="s">
        <v>170</v>
      </c>
      <c r="AZ9" t="s">
        <v>172</v>
      </c>
      <c r="BA9" t="s">
        <v>70</v>
      </c>
      <c r="BB9">
        <v>11.626924453992125</v>
      </c>
      <c r="BC9">
        <v>14.25</v>
      </c>
      <c r="BD9">
        <v>10</v>
      </c>
      <c r="BE9">
        <v>14.25</v>
      </c>
      <c r="BF9">
        <v>10.443813387423935</v>
      </c>
      <c r="BG9" t="s">
        <v>178</v>
      </c>
      <c r="BH9">
        <v>1</v>
      </c>
      <c r="BI9" s="25">
        <v>45573</v>
      </c>
      <c r="BJ9">
        <v>45573</v>
      </c>
      <c r="BK9">
        <v>1.2256035597708934</v>
      </c>
      <c r="BL9">
        <v>1.2256035597708934</v>
      </c>
      <c r="BM9">
        <v>0.89824385019015363</v>
      </c>
      <c r="BN9" t="s">
        <v>160</v>
      </c>
      <c r="CI9"/>
      <c r="CJ9"/>
      <c r="CK9"/>
      <c r="CL9"/>
      <c r="CM9"/>
    </row>
    <row r="10" spans="1:91" x14ac:dyDescent="0.25">
      <c r="A10" s="31"/>
      <c r="B1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0" s="32">
        <f>IF(EffortOutcomesAG1_1DayShiftAB[[#This Row],[Ai]]=0,3,  IF(EffortOutcomesAG1_1DayShiftAB[[#This Row],[Ai]]&lt;ABGoal,1,    IF(EffortOutcomesAG1_1DayShiftAB[[#This Row],[Ai]]&gt;=ABGoal,2,   "???")))</f>
        <v>1</v>
      </c>
      <c r="D1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0" s="34">
        <f t="shared" si="0"/>
        <v>31131</v>
      </c>
      <c r="H1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0.14412404923939159</v>
      </c>
      <c r="K1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0.14197566609437295</v>
      </c>
      <c r="U1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0.85802433390562705</v>
      </c>
      <c r="W1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" s="41" cm="1">
        <f t="array" ref="Z1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" s="38">
        <f t="shared" si="1"/>
        <v>1</v>
      </c>
      <c r="AC10" s="3">
        <f>EffortOutcomesAG1_1DayShiftAB[[#This Row],[D]]*H10</f>
        <v>0</v>
      </c>
      <c r="AD10" s="3">
        <f>EffortOutcomesAG1_1DayShiftAB[[#This Row],[D]]*I10</f>
        <v>0</v>
      </c>
      <c r="AE10" s="3">
        <f>EffortOutcomesAG1_1DayShiftAB[[#This Row],[D]]*J10</f>
        <v>2.0624239169351961</v>
      </c>
      <c r="AF10" s="3">
        <f>EffortOutcomesAG1_1DayShiftAB[[#This Row],[D]]*K10</f>
        <v>0</v>
      </c>
      <c r="AG10" s="3">
        <f>EffortOutcomesAG1_1DayShiftAB[[#This Row],[D]]*L10</f>
        <v>0</v>
      </c>
      <c r="AH10" s="3">
        <f>EffortOutcomesAG1_1DayShiftAB[[#This Row],[D]]*M10</f>
        <v>0</v>
      </c>
      <c r="AI10" s="3">
        <f>EffortOutcomesAG1_1DayShiftAB[[#This Row],[D]]*N10</f>
        <v>0</v>
      </c>
      <c r="AJ10" s="3">
        <f>EffortOutcomesAG1_1DayShiftAB[[#This Row],[D]]*O10</f>
        <v>0</v>
      </c>
      <c r="AK10" s="3">
        <f>EffortOutcomesAG1_1DayShiftAB[[#This Row],[D]]*P10</f>
        <v>3.5775152166129609</v>
      </c>
      <c r="AL10" s="3">
        <f>EffortOutcomesAG1_1DayShiftAB[[#This Row],[D]]*Q10</f>
        <v>0</v>
      </c>
      <c r="AM10" s="3">
        <f>EffortOutcomesAG1_1DayShiftAB[[#This Row],[D]]*R10</f>
        <v>0</v>
      </c>
      <c r="AN10" s="3">
        <f>EffortOutcomesAG1_1DayShiftAB[[#This Row],[D]]*S10</f>
        <v>0</v>
      </c>
      <c r="AO10" s="3">
        <f>EffortOutcomesAG1_1DayShiftAB[[#This Row],[D]]*T10</f>
        <v>2.0316804233655201</v>
      </c>
      <c r="AP10" s="3">
        <f>EffortOutcomesAG1_1DayShiftAB[[#This Row],[D]]*U10</f>
        <v>0</v>
      </c>
      <c r="AQ10" s="3">
        <f>EffortOutcomesAG1_1DayShiftAB[[#This Row],[D]]*V10</f>
        <v>12.278380443086323</v>
      </c>
      <c r="AR10" s="3">
        <f>EffortOutcomesAG1_1DayShiftAB[[#This Row],[D]]*W10</f>
        <v>0</v>
      </c>
      <c r="AS10" s="3">
        <f>EffortOutcomesAG1_1DayShiftAB[[#This Row],[D]]*X10</f>
        <v>0</v>
      </c>
      <c r="AT10" s="3">
        <f>EffortOutcomesAG1_1DayShiftAB[[#This Row],[D]]*Y10</f>
        <v>0</v>
      </c>
      <c r="AU10" s="3">
        <f>EffortOutcomesAG1_1DayShiftAB[[#This Row],[D]]*Z10</f>
        <v>0</v>
      </c>
      <c r="AV10" s="3">
        <f>EffortOutcomesAG1_1DayShiftAB[[#This Row],[D]]*AA10</f>
        <v>0</v>
      </c>
      <c r="AW10" s="3"/>
      <c r="AX10" s="3"/>
      <c r="AY10" t="s">
        <v>170</v>
      </c>
      <c r="AZ10" t="s">
        <v>172</v>
      </c>
      <c r="BA10" t="s">
        <v>68</v>
      </c>
      <c r="BB10">
        <v>14.310060866451844</v>
      </c>
      <c r="BC10">
        <v>19.95</v>
      </c>
      <c r="BD10">
        <v>10</v>
      </c>
      <c r="BE10">
        <v>19.95</v>
      </c>
      <c r="BF10">
        <v>12.278380443086323</v>
      </c>
      <c r="BG10" t="s">
        <v>177</v>
      </c>
      <c r="BH10">
        <v>1</v>
      </c>
      <c r="BI10" s="25">
        <v>45573</v>
      </c>
      <c r="BJ10">
        <v>45573</v>
      </c>
      <c r="BK10">
        <v>1.3941240492393916</v>
      </c>
      <c r="BL10">
        <v>1.3941240492393916</v>
      </c>
      <c r="BM10">
        <v>0.85802433390562705</v>
      </c>
      <c r="BN10" t="s">
        <v>160</v>
      </c>
      <c r="CI10"/>
      <c r="CJ10"/>
      <c r="CK10"/>
      <c r="CL10"/>
      <c r="CM10"/>
    </row>
    <row r="11" spans="1:91" x14ac:dyDescent="0.25">
      <c r="A11" s="31"/>
      <c r="B1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1" s="32">
        <f>IF(EffortOutcomesAG1_1DayShiftAB[[#This Row],[Ai]]=0,3,  IF(EffortOutcomesAG1_1DayShiftAB[[#This Row],[Ai]]&lt;ABGoal,1,    IF(EffortOutcomesAG1_1DayShiftAB[[#This Row],[Ai]]&gt;=ABGoal,2,   "???")))</f>
        <v>2</v>
      </c>
      <c r="D1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1" s="34">
        <f t="shared" si="0"/>
        <v>32132</v>
      </c>
      <c r="H1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0.22317382612139358</v>
      </c>
      <c r="K1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0.69134829637899919</v>
      </c>
      <c r="M1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" s="41" cm="1">
        <f t="array" ref="Z1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" s="38">
        <f t="shared" si="1"/>
        <v>1</v>
      </c>
      <c r="AC11" s="3">
        <f>EffortOutcomesAG1_1DayShiftAB[[#This Row],[D]]*H11</f>
        <v>0</v>
      </c>
      <c r="AD11" s="3">
        <f>EffortOutcomesAG1_1DayShiftAB[[#This Row],[D]]*I11</f>
        <v>0</v>
      </c>
      <c r="AE11" s="3">
        <f>EffortOutcomesAG1_1DayShiftAB[[#This Row],[D]]*J11</f>
        <v>0.78360071301247847</v>
      </c>
      <c r="AF11" s="3">
        <f>EffortOutcomesAG1_1DayShiftAB[[#This Row],[D]]*K11</f>
        <v>0</v>
      </c>
      <c r="AG11" s="3">
        <f>EffortOutcomesAG1_1DayShiftAB[[#This Row],[D]]*L11</f>
        <v>2.4274397558066263</v>
      </c>
      <c r="AH11" s="3">
        <f>EffortOutcomesAG1_1DayShiftAB[[#This Row],[D]]*M11</f>
        <v>0</v>
      </c>
      <c r="AI11" s="3">
        <f>EffortOutcomesAG1_1DayShiftAB[[#This Row],[D]]*N11</f>
        <v>0.87779190623617898</v>
      </c>
      <c r="AJ11" s="3">
        <f>EffortOutcomesAG1_1DayShiftAB[[#This Row],[D]]*O11</f>
        <v>0</v>
      </c>
      <c r="AK11" s="3">
        <f>EffortOutcomesAG1_1DayShiftAB[[#This Row],[D]]*P11</f>
        <v>0</v>
      </c>
      <c r="AL11" s="3">
        <f>EffortOutcomesAG1_1DayShiftAB[[#This Row],[D]]*Q11</f>
        <v>0</v>
      </c>
      <c r="AM11" s="3">
        <f>EffortOutcomesAG1_1DayShiftAB[[#This Row],[D]]*R11</f>
        <v>0</v>
      </c>
      <c r="AN11" s="3">
        <f>EffortOutcomesAG1_1DayShiftAB[[#This Row],[D]]*S11</f>
        <v>0</v>
      </c>
      <c r="AO11" s="3">
        <f>EffortOutcomesAG1_1DayShiftAB[[#This Row],[D]]*T11</f>
        <v>0</v>
      </c>
      <c r="AP11" s="3">
        <f>EffortOutcomesAG1_1DayShiftAB[[#This Row],[D]]*U11</f>
        <v>0</v>
      </c>
      <c r="AQ11" s="3">
        <f>EffortOutcomesAG1_1DayShiftAB[[#This Row],[D]]*V11</f>
        <v>3.5111676249447159</v>
      </c>
      <c r="AR11" s="3">
        <f>EffortOutcomesAG1_1DayShiftAB[[#This Row],[D]]*W11</f>
        <v>0</v>
      </c>
      <c r="AS11" s="3">
        <f>EffortOutcomesAG1_1DayShiftAB[[#This Row],[D]]*X11</f>
        <v>0</v>
      </c>
      <c r="AT11" s="3">
        <f>EffortOutcomesAG1_1DayShiftAB[[#This Row],[D]]*Y11</f>
        <v>0</v>
      </c>
      <c r="AU11" s="3">
        <f>EffortOutcomesAG1_1DayShiftAB[[#This Row],[D]]*Z11</f>
        <v>0</v>
      </c>
      <c r="AV11" s="3">
        <f>EffortOutcomesAG1_1DayShiftAB[[#This Row],[D]]*AA11</f>
        <v>0</v>
      </c>
      <c r="AW11" s="3"/>
      <c r="AX11" s="3"/>
      <c r="AY11" t="s">
        <v>217</v>
      </c>
      <c r="AZ11" t="s">
        <v>172</v>
      </c>
      <c r="BA11" t="s">
        <v>69</v>
      </c>
      <c r="BB11">
        <v>3.5111676249447159</v>
      </c>
      <c r="BC11">
        <v>7.6</v>
      </c>
      <c r="BD11">
        <v>10</v>
      </c>
      <c r="BE11">
        <v>7.6</v>
      </c>
      <c r="BF11">
        <v>6.8163992869875214</v>
      </c>
      <c r="BG11" t="s">
        <v>176</v>
      </c>
      <c r="BI11" s="25">
        <v>45573</v>
      </c>
      <c r="BJ11">
        <v>45573</v>
      </c>
      <c r="BK11">
        <v>2.1645221225003928</v>
      </c>
      <c r="BL11">
        <v>2.1645221225003928</v>
      </c>
      <c r="BM11">
        <v>1.9413482963789992</v>
      </c>
      <c r="BN11" t="s">
        <v>160</v>
      </c>
      <c r="CI11"/>
      <c r="CJ11"/>
      <c r="CK11"/>
      <c r="CL11"/>
      <c r="CM11"/>
    </row>
    <row r="12" spans="1:91" x14ac:dyDescent="0.25">
      <c r="A12" s="31"/>
      <c r="B1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" s="32">
        <f>IF(EffortOutcomesAG1_1DayShiftAB[[#This Row],[Ai]]=0,3,  IF(EffortOutcomesAG1_1DayShiftAB[[#This Row],[Ai]]&lt;ABGoal,1,    IF(EffortOutcomesAG1_1DayShiftAB[[#This Row],[Ai]]&gt;=ABGoal,2,   "???")))</f>
        <v>1</v>
      </c>
      <c r="D1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" s="34">
        <f t="shared" si="0"/>
        <v>11310</v>
      </c>
      <c r="H1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0.17495841812515056</v>
      </c>
      <c r="R1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0.13651221920326639</v>
      </c>
      <c r="S1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0.68852936267158305</v>
      </c>
      <c r="W1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" s="41" cm="1">
        <f t="array" ref="Z1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" s="38">
        <f t="shared" si="1"/>
        <v>1</v>
      </c>
      <c r="AC12" s="3">
        <f>EffortOutcomesAG1_1DayShiftAB[[#This Row],[D]]*H12</f>
        <v>0</v>
      </c>
      <c r="AD12" s="3">
        <f>EffortOutcomesAG1_1DayShiftAB[[#This Row],[D]]*I12</f>
        <v>0</v>
      </c>
      <c r="AE12" s="3">
        <f>EffortOutcomesAG1_1DayShiftAB[[#This Row],[D]]*J12</f>
        <v>0</v>
      </c>
      <c r="AF12" s="3">
        <f>EffortOutcomesAG1_1DayShiftAB[[#This Row],[D]]*K12</f>
        <v>0</v>
      </c>
      <c r="AG12" s="3">
        <f>EffortOutcomesAG1_1DayShiftAB[[#This Row],[D]]*L12</f>
        <v>0</v>
      </c>
      <c r="AH12" s="3">
        <f>EffortOutcomesAG1_1DayShiftAB[[#This Row],[D]]*M12</f>
        <v>0</v>
      </c>
      <c r="AI12" s="3">
        <f>EffortOutcomesAG1_1DayShiftAB[[#This Row],[D]]*N12</f>
        <v>0</v>
      </c>
      <c r="AJ12" s="3">
        <f>EffortOutcomesAG1_1DayShiftAB[[#This Row],[D]]*O12</f>
        <v>0</v>
      </c>
      <c r="AK12" s="3">
        <f>EffortOutcomesAG1_1DayShiftAB[[#This Row],[D]]*P12</f>
        <v>0</v>
      </c>
      <c r="AL12" s="3">
        <f>EffortOutcomesAG1_1DayShiftAB[[#This Row],[D]]*Q12</f>
        <v>2.1725935828876968</v>
      </c>
      <c r="AM12" s="3">
        <f>EffortOutcomesAG1_1DayShiftAB[[#This Row],[D]]*R12</f>
        <v>1.6951774861991653</v>
      </c>
      <c r="AN12" s="3">
        <f>EffortOutcomesAG1_1DayShiftAB[[#This Row],[D]]*S12</f>
        <v>0</v>
      </c>
      <c r="AO12" s="3">
        <f>EffortOutcomesAG1_1DayShiftAB[[#This Row],[D]]*T12</f>
        <v>0</v>
      </c>
      <c r="AP12" s="3">
        <f>EffortOutcomesAG1_1DayShiftAB[[#This Row],[D]]*U12</f>
        <v>0</v>
      </c>
      <c r="AQ12" s="3">
        <f>EffortOutcomesAG1_1DayShiftAB[[#This Row],[D]]*V12</f>
        <v>8.5499999999999989</v>
      </c>
      <c r="AR12" s="3">
        <f>EffortOutcomesAG1_1DayShiftAB[[#This Row],[D]]*W12</f>
        <v>0</v>
      </c>
      <c r="AS12" s="3">
        <f>EffortOutcomesAG1_1DayShiftAB[[#This Row],[D]]*X12</f>
        <v>0</v>
      </c>
      <c r="AT12" s="3">
        <f>EffortOutcomesAG1_1DayShiftAB[[#This Row],[D]]*Y12</f>
        <v>0</v>
      </c>
      <c r="AU12" s="3">
        <f>EffortOutcomesAG1_1DayShiftAB[[#This Row],[D]]*Z12</f>
        <v>0</v>
      </c>
      <c r="AV12" s="3">
        <f>EffortOutcomesAG1_1DayShiftAB[[#This Row],[D]]*AA12</f>
        <v>0</v>
      </c>
      <c r="AW12" s="3"/>
      <c r="AX12" s="3"/>
      <c r="AY12" t="s">
        <v>217</v>
      </c>
      <c r="AZ12" t="s">
        <v>172</v>
      </c>
      <c r="BA12" t="s">
        <v>70</v>
      </c>
      <c r="BB12">
        <v>12.417771069086861</v>
      </c>
      <c r="BC12">
        <v>8.5499999999999989</v>
      </c>
      <c r="BD12">
        <v>10</v>
      </c>
      <c r="BE12">
        <v>8.5499999999999989</v>
      </c>
      <c r="BF12">
        <v>10.722593582887695</v>
      </c>
      <c r="BG12" t="s">
        <v>178</v>
      </c>
      <c r="BI12" s="25">
        <v>45573</v>
      </c>
      <c r="BJ12">
        <v>45573</v>
      </c>
      <c r="BK12">
        <v>0.68852936267158305</v>
      </c>
      <c r="BL12">
        <v>0.68852936267158305</v>
      </c>
      <c r="BM12">
        <v>0.86348778079673361</v>
      </c>
      <c r="BN12" t="s">
        <v>160</v>
      </c>
      <c r="CI12"/>
      <c r="CJ12"/>
      <c r="CK12"/>
      <c r="CL12"/>
      <c r="CM12"/>
    </row>
    <row r="13" spans="1:91" x14ac:dyDescent="0.25">
      <c r="A13" s="31"/>
      <c r="B1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3" s="32">
        <f>IF(EffortOutcomesAG1_1DayShiftAB[[#This Row],[Ai]]=0,3,  IF(EffortOutcomesAG1_1DayShiftAB[[#This Row],[Ai]]&lt;ABGoal,1,    IF(EffortOutcomesAG1_1DayShiftAB[[#This Row],[Ai]]&gt;=ABGoal,2,   "???")))</f>
        <v>1</v>
      </c>
      <c r="D1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3" s="34">
        <f t="shared" si="0"/>
        <v>31131</v>
      </c>
      <c r="H1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0.43091415145049061</v>
      </c>
      <c r="K1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0.14783376996898534</v>
      </c>
      <c r="U1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0.85216623003101466</v>
      </c>
      <c r="W1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" s="41" cm="1">
        <f t="array" ref="Z1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" s="38">
        <f t="shared" si="1"/>
        <v>1</v>
      </c>
      <c r="AC13" s="3">
        <f>EffortOutcomesAG1_1DayShiftAB[[#This Row],[D]]*H13</f>
        <v>0</v>
      </c>
      <c r="AD13" s="3">
        <f>EffortOutcomesAG1_1DayShiftAB[[#This Row],[D]]*I13</f>
        <v>0</v>
      </c>
      <c r="AE13" s="3">
        <f>EffortOutcomesAG1_1DayShiftAB[[#This Row],[D]]*J13</f>
        <v>6.0884793480487209</v>
      </c>
      <c r="AF13" s="3">
        <f>EffortOutcomesAG1_1DayShiftAB[[#This Row],[D]]*K13</f>
        <v>0</v>
      </c>
      <c r="AG13" s="3">
        <f>EffortOutcomesAG1_1DayShiftAB[[#This Row],[D]]*L13</f>
        <v>0</v>
      </c>
      <c r="AH13" s="3">
        <f>EffortOutcomesAG1_1DayShiftAB[[#This Row],[D]]*M13</f>
        <v>0</v>
      </c>
      <c r="AI13" s="3">
        <f>EffortOutcomesAG1_1DayShiftAB[[#This Row],[D]]*N13</f>
        <v>0</v>
      </c>
      <c r="AJ13" s="3">
        <f>EffortOutcomesAG1_1DayShiftAB[[#This Row],[D]]*O13</f>
        <v>0</v>
      </c>
      <c r="AK13" s="3">
        <f>EffortOutcomesAG1_1DayShiftAB[[#This Row],[D]]*P13</f>
        <v>3.5323041303902558</v>
      </c>
      <c r="AL13" s="3">
        <f>EffortOutcomesAG1_1DayShiftAB[[#This Row],[D]]*Q13</f>
        <v>0</v>
      </c>
      <c r="AM13" s="3">
        <f>EffortOutcomesAG1_1DayShiftAB[[#This Row],[D]]*R13</f>
        <v>0</v>
      </c>
      <c r="AN13" s="3">
        <f>EffortOutcomesAG1_1DayShiftAB[[#This Row],[D]]*S13</f>
        <v>0</v>
      </c>
      <c r="AO13" s="3">
        <f>EffortOutcomesAG1_1DayShiftAB[[#This Row],[D]]*T13</f>
        <v>2.0887753450904394</v>
      </c>
      <c r="AP13" s="3">
        <f>EffortOutcomesAG1_1DayShiftAB[[#This Row],[D]]*U13</f>
        <v>0</v>
      </c>
      <c r="AQ13" s="3">
        <f>EffortOutcomesAG1_1DayShiftAB[[#This Row],[D]]*V13</f>
        <v>12.040441176470583</v>
      </c>
      <c r="AR13" s="3">
        <f>EffortOutcomesAG1_1DayShiftAB[[#This Row],[D]]*W13</f>
        <v>0</v>
      </c>
      <c r="AS13" s="3">
        <f>EffortOutcomesAG1_1DayShiftAB[[#This Row],[D]]*X13</f>
        <v>0</v>
      </c>
      <c r="AT13" s="3">
        <f>EffortOutcomesAG1_1DayShiftAB[[#This Row],[D]]*Y13</f>
        <v>0</v>
      </c>
      <c r="AU13" s="3">
        <f>EffortOutcomesAG1_1DayShiftAB[[#This Row],[D]]*Z13</f>
        <v>0</v>
      </c>
      <c r="AV13" s="3">
        <f>EffortOutcomesAG1_1DayShiftAB[[#This Row],[D]]*AA13</f>
        <v>0</v>
      </c>
      <c r="AW13" s="3"/>
      <c r="AX13" s="3"/>
      <c r="AY13" t="s">
        <v>217</v>
      </c>
      <c r="AZ13" t="s">
        <v>172</v>
      </c>
      <c r="BA13" t="s">
        <v>68</v>
      </c>
      <c r="BB13">
        <v>14.129216521561023</v>
      </c>
      <c r="BC13">
        <v>23.75</v>
      </c>
      <c r="BD13">
        <v>10</v>
      </c>
      <c r="BE13">
        <v>23.75</v>
      </c>
      <c r="BF13">
        <v>12.040441176470583</v>
      </c>
      <c r="BG13" t="s">
        <v>177</v>
      </c>
      <c r="BI13" s="25">
        <v>45573</v>
      </c>
      <c r="BJ13">
        <v>45573</v>
      </c>
      <c r="BK13">
        <v>1.6809141514504906</v>
      </c>
      <c r="BL13">
        <v>1.6809141514504906</v>
      </c>
      <c r="BM13">
        <v>0.85216623003101466</v>
      </c>
      <c r="BN13" t="s">
        <v>160</v>
      </c>
      <c r="CI13"/>
      <c r="CJ13"/>
      <c r="CK13"/>
      <c r="CL13"/>
      <c r="CM13"/>
    </row>
    <row r="14" spans="1:91" x14ac:dyDescent="0.25">
      <c r="A14" s="31"/>
      <c r="B1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4" s="32">
        <f>IF(EffortOutcomesAG1_1DayShiftAB[[#This Row],[Ai]]=0,3,  IF(EffortOutcomesAG1_1DayShiftAB[[#This Row],[Ai]]&lt;ABGoal,1,    IF(EffortOutcomesAG1_1DayShiftAB[[#This Row],[Ai]]&gt;=ABGoal,2,   "???")))</f>
        <v>1</v>
      </c>
      <c r="D1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4" s="34">
        <f t="shared" si="0"/>
        <v>31131</v>
      </c>
      <c r="H1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0.1390173677403459</v>
      </c>
      <c r="K1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1.2359433497804995E-2</v>
      </c>
      <c r="U1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0.98764056650219501</v>
      </c>
      <c r="W1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" s="41" cm="1">
        <f t="array" ref="Z1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" s="38">
        <f t="shared" si="1"/>
        <v>1</v>
      </c>
      <c r="AC14" s="3">
        <f>EffortOutcomesAG1_1DayShiftAB[[#This Row],[D]]*H14</f>
        <v>0</v>
      </c>
      <c r="AD14" s="3">
        <f>EffortOutcomesAG1_1DayShiftAB[[#This Row],[D]]*I14</f>
        <v>0</v>
      </c>
      <c r="AE14" s="3">
        <f>EffortOutcomesAG1_1DayShiftAB[[#This Row],[D]]*J14</f>
        <v>1.6163444325098437</v>
      </c>
      <c r="AF14" s="3">
        <f>EffortOutcomesAG1_1DayShiftAB[[#This Row],[D]]*K14</f>
        <v>0</v>
      </c>
      <c r="AG14" s="3">
        <f>EffortOutcomesAG1_1DayShiftAB[[#This Row],[D]]*L14</f>
        <v>0</v>
      </c>
      <c r="AH14" s="3">
        <f>EffortOutcomesAG1_1DayShiftAB[[#This Row],[D]]*M14</f>
        <v>0</v>
      </c>
      <c r="AI14" s="3">
        <f>EffortOutcomesAG1_1DayShiftAB[[#This Row],[D]]*N14</f>
        <v>0</v>
      </c>
      <c r="AJ14" s="3">
        <f>EffortOutcomesAG1_1DayShiftAB[[#This Row],[D]]*O14</f>
        <v>0</v>
      </c>
      <c r="AK14" s="3">
        <f>EffortOutcomesAG1_1DayShiftAB[[#This Row],[D]]*P14</f>
        <v>2.9067311134980311</v>
      </c>
      <c r="AL14" s="3">
        <f>EffortOutcomesAG1_1DayShiftAB[[#This Row],[D]]*Q14</f>
        <v>0</v>
      </c>
      <c r="AM14" s="3">
        <f>EffortOutcomesAG1_1DayShiftAB[[#This Row],[D]]*R14</f>
        <v>0</v>
      </c>
      <c r="AN14" s="3">
        <f>EffortOutcomesAG1_1DayShiftAB[[#This Row],[D]]*S14</f>
        <v>0</v>
      </c>
      <c r="AO14" s="3">
        <f>EffortOutcomesAG1_1DayShiftAB[[#This Row],[D]]*T14</f>
        <v>0.14370219957311831</v>
      </c>
      <c r="AP14" s="3">
        <f>EffortOutcomesAG1_1DayShiftAB[[#This Row],[D]]*U14</f>
        <v>0</v>
      </c>
      <c r="AQ14" s="3">
        <f>EffortOutcomesAG1_1DayShiftAB[[#This Row],[D]]*V14</f>
        <v>11.483222254419006</v>
      </c>
      <c r="AR14" s="3">
        <f>EffortOutcomesAG1_1DayShiftAB[[#This Row],[D]]*W14</f>
        <v>0</v>
      </c>
      <c r="AS14" s="3">
        <f>EffortOutcomesAG1_1DayShiftAB[[#This Row],[D]]*X14</f>
        <v>0</v>
      </c>
      <c r="AT14" s="3">
        <f>EffortOutcomesAG1_1DayShiftAB[[#This Row],[D]]*Y14</f>
        <v>0</v>
      </c>
      <c r="AU14" s="3">
        <f>EffortOutcomesAG1_1DayShiftAB[[#This Row],[D]]*Z14</f>
        <v>0</v>
      </c>
      <c r="AV14" s="3">
        <f>EffortOutcomesAG1_1DayShiftAB[[#This Row],[D]]*AA14</f>
        <v>0</v>
      </c>
      <c r="AW14" s="3"/>
      <c r="AX14" s="3"/>
      <c r="AY14" t="s">
        <v>170</v>
      </c>
      <c r="AZ14" t="s">
        <v>172</v>
      </c>
      <c r="BA14" t="s">
        <v>70</v>
      </c>
      <c r="BB14">
        <v>11.626924453992125</v>
      </c>
      <c r="BC14">
        <v>16.149999999999999</v>
      </c>
      <c r="BD14">
        <v>10</v>
      </c>
      <c r="BE14">
        <v>16.149999999999999</v>
      </c>
      <c r="BF14">
        <v>11.483222254419006</v>
      </c>
      <c r="BG14" t="s">
        <v>179</v>
      </c>
      <c r="BH14">
        <v>1</v>
      </c>
      <c r="BI14" s="25">
        <v>45574</v>
      </c>
      <c r="BJ14">
        <v>45574</v>
      </c>
      <c r="BK14">
        <v>1.3890173677403459</v>
      </c>
      <c r="BL14">
        <v>1.3890173677403459</v>
      </c>
      <c r="BM14">
        <v>0.98764056650219501</v>
      </c>
      <c r="BN14" t="s">
        <v>160</v>
      </c>
      <c r="CI14"/>
      <c r="CJ14"/>
      <c r="CK14"/>
      <c r="CL14"/>
      <c r="CM14"/>
    </row>
    <row r="15" spans="1:91" x14ac:dyDescent="0.25">
      <c r="A15" s="31"/>
      <c r="B1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5" s="32">
        <f>IF(EffortOutcomesAG1_1DayShiftAB[[#This Row],[Ai]]=0,3,  IF(EffortOutcomesAG1_1DayShiftAB[[#This Row],[Ai]]&lt;ABGoal,1,    IF(EffortOutcomesAG1_1DayShiftAB[[#This Row],[Ai]]&gt;=ABGoal,2,   "???")))</f>
        <v>1</v>
      </c>
      <c r="D1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5" s="34">
        <f t="shared" si="0"/>
        <v>31111</v>
      </c>
      <c r="H1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0.1285766112890312</v>
      </c>
      <c r="Q1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0.1295725617927499</v>
      </c>
      <c r="U1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0.8704274382072501</v>
      </c>
      <c r="W1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" s="41" cm="1">
        <f t="array" ref="Z1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" s="38">
        <f t="shared" si="1"/>
        <v>1</v>
      </c>
      <c r="AC15" s="3">
        <f>EffortOutcomesAG1_1DayShiftAB[[#This Row],[D]]*H15</f>
        <v>0</v>
      </c>
      <c r="AD15" s="3">
        <f>EffortOutcomesAG1_1DayShiftAB[[#This Row],[D]]*I15</f>
        <v>0</v>
      </c>
      <c r="AE15" s="3">
        <f>EffortOutcomesAG1_1DayShiftAB[[#This Row],[D]]*J15</f>
        <v>0</v>
      </c>
      <c r="AF15" s="3">
        <f>EffortOutcomesAG1_1DayShiftAB[[#This Row],[D]]*K15</f>
        <v>0</v>
      </c>
      <c r="AG15" s="3">
        <f>EffortOutcomesAG1_1DayShiftAB[[#This Row],[D]]*L15</f>
        <v>0</v>
      </c>
      <c r="AH15" s="3">
        <f>EffortOutcomesAG1_1DayShiftAB[[#This Row],[D]]*M15</f>
        <v>0</v>
      </c>
      <c r="AI15" s="3">
        <f>EffortOutcomesAG1_1DayShiftAB[[#This Row],[D]]*N15</f>
        <v>0</v>
      </c>
      <c r="AJ15" s="3">
        <f>EffortOutcomesAG1_1DayShiftAB[[#This Row],[D]]*O15</f>
        <v>0</v>
      </c>
      <c r="AK15" s="3">
        <f>EffortOutcomesAG1_1DayShiftAB[[#This Row],[D]]*P15</f>
        <v>1.8399391335481556</v>
      </c>
      <c r="AL15" s="3">
        <f>EffortOutcomesAG1_1DayShiftAB[[#This Row],[D]]*Q15</f>
        <v>0</v>
      </c>
      <c r="AM15" s="3">
        <f>EffortOutcomesAG1_1DayShiftAB[[#This Row],[D]]*R15</f>
        <v>0</v>
      </c>
      <c r="AN15" s="3">
        <f>EffortOutcomesAG1_1DayShiftAB[[#This Row],[D]]*S15</f>
        <v>0</v>
      </c>
      <c r="AO15" s="3">
        <f>EffortOutcomesAG1_1DayShiftAB[[#This Row],[D]]*T15</f>
        <v>1.8541912458763437</v>
      </c>
      <c r="AP15" s="3">
        <f>EffortOutcomesAG1_1DayShiftAB[[#This Row],[D]]*U15</f>
        <v>0</v>
      </c>
      <c r="AQ15" s="3">
        <f>EffortOutcomesAG1_1DayShiftAB[[#This Row],[D]]*V15</f>
        <v>12.4558696205755</v>
      </c>
      <c r="AR15" s="3">
        <f>EffortOutcomesAG1_1DayShiftAB[[#This Row],[D]]*W15</f>
        <v>0</v>
      </c>
      <c r="AS15" s="3">
        <f>EffortOutcomesAG1_1DayShiftAB[[#This Row],[D]]*X15</f>
        <v>0</v>
      </c>
      <c r="AT15" s="3">
        <f>EffortOutcomesAG1_1DayShiftAB[[#This Row],[D]]*Y15</f>
        <v>0</v>
      </c>
      <c r="AU15" s="3">
        <f>EffortOutcomesAG1_1DayShiftAB[[#This Row],[D]]*Z15</f>
        <v>0</v>
      </c>
      <c r="AV15" s="3">
        <f>EffortOutcomesAG1_1DayShiftAB[[#This Row],[D]]*AA15</f>
        <v>0</v>
      </c>
      <c r="AW15" s="3"/>
      <c r="AX15" s="3"/>
      <c r="AY15" t="s">
        <v>170</v>
      </c>
      <c r="AZ15" t="s">
        <v>172</v>
      </c>
      <c r="BA15" t="s">
        <v>68</v>
      </c>
      <c r="BB15">
        <v>14.310060866451844</v>
      </c>
      <c r="BC15">
        <v>16.149999999999999</v>
      </c>
      <c r="BD15">
        <v>10</v>
      </c>
      <c r="BE15">
        <v>16.149999999999999</v>
      </c>
      <c r="BF15">
        <v>12.4558696205755</v>
      </c>
      <c r="BG15" t="s">
        <v>180</v>
      </c>
      <c r="BH15">
        <v>1</v>
      </c>
      <c r="BI15" s="25">
        <v>45574</v>
      </c>
      <c r="BJ15">
        <v>45574</v>
      </c>
      <c r="BK15">
        <v>1.1285766112890312</v>
      </c>
      <c r="BL15">
        <v>1.1285766112890312</v>
      </c>
      <c r="BM15">
        <v>0.8704274382072501</v>
      </c>
      <c r="BN15" t="s">
        <v>160</v>
      </c>
      <c r="CI15"/>
      <c r="CJ15"/>
      <c r="CK15"/>
      <c r="CL15"/>
      <c r="CM15"/>
    </row>
    <row r="16" spans="1:91" x14ac:dyDescent="0.25">
      <c r="A16" s="31"/>
      <c r="B1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6" s="32">
        <f>IF(EffortOutcomesAG1_1DayShiftAB[[#This Row],[Ai]]=0,3,  IF(EffortOutcomesAG1_1DayShiftAB[[#This Row],[Ai]]&lt;ABGoal,1,    IF(EffortOutcomesAG1_1DayShiftAB[[#This Row],[Ai]]&gt;=ABGoal,2,   "???")))</f>
        <v>2</v>
      </c>
      <c r="D1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6" s="34">
        <f t="shared" si="0"/>
        <v>32111</v>
      </c>
      <c r="H1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8.4896152215890419E-2</v>
      </c>
      <c r="O1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0.1543252248857907</v>
      </c>
      <c r="Q1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" s="41" cm="1">
        <f t="array" ref="Z1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" s="38">
        <f t="shared" si="1"/>
        <v>1</v>
      </c>
      <c r="AC16" s="3">
        <f>EffortOutcomesAG1_1DayShiftAB[[#This Row],[D]]*H16</f>
        <v>0</v>
      </c>
      <c r="AD16" s="3">
        <f>EffortOutcomesAG1_1DayShiftAB[[#This Row],[D]]*I16</f>
        <v>0</v>
      </c>
      <c r="AE16" s="3">
        <f>EffortOutcomesAG1_1DayShiftAB[[#This Row],[D]]*J16</f>
        <v>0</v>
      </c>
      <c r="AF16" s="3">
        <f>EffortOutcomesAG1_1DayShiftAB[[#This Row],[D]]*K16</f>
        <v>0</v>
      </c>
      <c r="AG16" s="3">
        <f>EffortOutcomesAG1_1DayShiftAB[[#This Row],[D]]*L16</f>
        <v>0</v>
      </c>
      <c r="AH16" s="3">
        <f>EffortOutcomesAG1_1DayShiftAB[[#This Row],[D]]*M16</f>
        <v>0</v>
      </c>
      <c r="AI16" s="3">
        <f>EffortOutcomesAG1_1DayShiftAB[[#This Row],[D]]*N16</f>
        <v>0.45557591457635727</v>
      </c>
      <c r="AJ16" s="3">
        <f>EffortOutcomesAG1_1DayShiftAB[[#This Row],[D]]*O16</f>
        <v>0</v>
      </c>
      <c r="AK16" s="3">
        <f>EffortOutcomesAG1_1DayShiftAB[[#This Row],[D]]*P16</f>
        <v>0.82815126050420029</v>
      </c>
      <c r="AL16" s="3">
        <f>EffortOutcomesAG1_1DayShiftAB[[#This Row],[D]]*Q16</f>
        <v>0</v>
      </c>
      <c r="AM16" s="3">
        <f>EffortOutcomesAG1_1DayShiftAB[[#This Row],[D]]*R16</f>
        <v>0</v>
      </c>
      <c r="AN16" s="3">
        <f>EffortOutcomesAG1_1DayShiftAB[[#This Row],[D]]*S16</f>
        <v>0</v>
      </c>
      <c r="AO16" s="3">
        <f>EffortOutcomesAG1_1DayShiftAB[[#This Row],[D]]*T16</f>
        <v>0</v>
      </c>
      <c r="AP16" s="3">
        <f>EffortOutcomesAG1_1DayShiftAB[[#This Row],[D]]*U16</f>
        <v>0</v>
      </c>
      <c r="AQ16" s="3">
        <f>EffortOutcomesAG1_1DayShiftAB[[#This Row],[D]]*V16</f>
        <v>5.3662728249194425</v>
      </c>
      <c r="AR16" s="3">
        <f>EffortOutcomesAG1_1DayShiftAB[[#This Row],[D]]*W16</f>
        <v>0</v>
      </c>
      <c r="AS16" s="3">
        <f>EffortOutcomesAG1_1DayShiftAB[[#This Row],[D]]*X16</f>
        <v>0</v>
      </c>
      <c r="AT16" s="3">
        <f>EffortOutcomesAG1_1DayShiftAB[[#This Row],[D]]*Y16</f>
        <v>0</v>
      </c>
      <c r="AU16" s="3">
        <f>EffortOutcomesAG1_1DayShiftAB[[#This Row],[D]]*Z16</f>
        <v>0</v>
      </c>
      <c r="AV16" s="3">
        <f>EffortOutcomesAG1_1DayShiftAB[[#This Row],[D]]*AA16</f>
        <v>0</v>
      </c>
      <c r="AW16" s="3"/>
      <c r="AX16" s="3"/>
      <c r="AY16" t="s">
        <v>170</v>
      </c>
      <c r="AZ16" t="s">
        <v>172</v>
      </c>
      <c r="BA16" t="s">
        <v>69</v>
      </c>
      <c r="BB16">
        <v>5.3662728249194425</v>
      </c>
      <c r="BC16">
        <v>6.6499999999999995</v>
      </c>
      <c r="BD16">
        <v>10</v>
      </c>
      <c r="BE16">
        <v>6.6499999999999995</v>
      </c>
      <c r="BF16">
        <v>5.8218487394957998</v>
      </c>
      <c r="BG16" t="s">
        <v>181</v>
      </c>
      <c r="BH16">
        <v>1</v>
      </c>
      <c r="BI16" s="25">
        <v>45574</v>
      </c>
      <c r="BJ16">
        <v>45574</v>
      </c>
      <c r="BK16">
        <v>1.2392213771016811</v>
      </c>
      <c r="BL16">
        <v>1.2392213771016811</v>
      </c>
      <c r="BM16">
        <v>1.0848961522158904</v>
      </c>
      <c r="BN16" t="s">
        <v>160</v>
      </c>
      <c r="CI16"/>
      <c r="CJ16"/>
      <c r="CK16"/>
      <c r="CL16"/>
      <c r="CM16"/>
    </row>
    <row r="17" spans="1:91" x14ac:dyDescent="0.25">
      <c r="A17" s="31"/>
      <c r="B1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" s="32">
        <f>IF(EffortOutcomesAG1_1DayShiftAB[[#This Row],[Ai]]=0,3,  IF(EffortOutcomesAG1_1DayShiftAB[[#This Row],[Ai]]&lt;ABGoal,1,    IF(EffortOutcomesAG1_1DayShiftAB[[#This Row],[Ai]]&gt;=ABGoal,2,   "???")))</f>
        <v>1</v>
      </c>
      <c r="D1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" s="34">
        <f t="shared" si="0"/>
        <v>11110</v>
      </c>
      <c r="H1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8.1960849771222533E-2</v>
      </c>
      <c r="S1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6.7201430431185538E-2</v>
      </c>
      <c r="U1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0.85083771979759193</v>
      </c>
      <c r="W1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" s="41" cm="1">
        <f t="array" ref="Z1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" s="38">
        <f t="shared" si="1"/>
        <v>1</v>
      </c>
      <c r="AC17" s="3">
        <f>EffortOutcomesAG1_1DayShiftAB[[#This Row],[D]]*H17</f>
        <v>0</v>
      </c>
      <c r="AD17" s="3">
        <f>EffortOutcomesAG1_1DayShiftAB[[#This Row],[D]]*I17</f>
        <v>0</v>
      </c>
      <c r="AE17" s="3">
        <f>EffortOutcomesAG1_1DayShiftAB[[#This Row],[D]]*J17</f>
        <v>0</v>
      </c>
      <c r="AF17" s="3">
        <f>EffortOutcomesAG1_1DayShiftAB[[#This Row],[D]]*K17</f>
        <v>0</v>
      </c>
      <c r="AG17" s="3">
        <f>EffortOutcomesAG1_1DayShiftAB[[#This Row],[D]]*L17</f>
        <v>0</v>
      </c>
      <c r="AH17" s="3">
        <f>EffortOutcomesAG1_1DayShiftAB[[#This Row],[D]]*M17</f>
        <v>0</v>
      </c>
      <c r="AI17" s="3">
        <f>EffortOutcomesAG1_1DayShiftAB[[#This Row],[D]]*N17</f>
        <v>0</v>
      </c>
      <c r="AJ17" s="3">
        <f>EffortOutcomesAG1_1DayShiftAB[[#This Row],[D]]*O17</f>
        <v>0</v>
      </c>
      <c r="AK17" s="3">
        <f>EffortOutcomesAG1_1DayShiftAB[[#This Row],[D]]*P17</f>
        <v>0</v>
      </c>
      <c r="AL17" s="3">
        <f>EffortOutcomesAG1_1DayShiftAB[[#This Row],[D]]*Q17</f>
        <v>0</v>
      </c>
      <c r="AM17" s="3">
        <f>EffortOutcomesAG1_1DayShiftAB[[#This Row],[D]]*R17</f>
        <v>1.0177710690868615</v>
      </c>
      <c r="AN17" s="3">
        <f>EffortOutcomesAG1_1DayShiftAB[[#This Row],[D]]*S17</f>
        <v>0</v>
      </c>
      <c r="AO17" s="3">
        <f>EffortOutcomesAG1_1DayShiftAB[[#This Row],[D]]*T17</f>
        <v>0.83449197860962909</v>
      </c>
      <c r="AP17" s="3">
        <f>EffortOutcomesAG1_1DayShiftAB[[#This Row],[D]]*U17</f>
        <v>0</v>
      </c>
      <c r="AQ17" s="3">
        <f>EffortOutcomesAG1_1DayShiftAB[[#This Row],[D]]*V17</f>
        <v>10.56550802139037</v>
      </c>
      <c r="AR17" s="3">
        <f>EffortOutcomesAG1_1DayShiftAB[[#This Row],[D]]*W17</f>
        <v>0</v>
      </c>
      <c r="AS17" s="3">
        <f>EffortOutcomesAG1_1DayShiftAB[[#This Row],[D]]*X17</f>
        <v>0</v>
      </c>
      <c r="AT17" s="3">
        <f>EffortOutcomesAG1_1DayShiftAB[[#This Row],[D]]*Y17</f>
        <v>0</v>
      </c>
      <c r="AU17" s="3">
        <f>EffortOutcomesAG1_1DayShiftAB[[#This Row],[D]]*Z17</f>
        <v>0</v>
      </c>
      <c r="AV17" s="3">
        <f>EffortOutcomesAG1_1DayShiftAB[[#This Row],[D]]*AA17</f>
        <v>0</v>
      </c>
      <c r="AW17" s="3"/>
      <c r="AX17" s="3"/>
      <c r="AY17" t="s">
        <v>217</v>
      </c>
      <c r="AZ17" t="s">
        <v>172</v>
      </c>
      <c r="BA17" t="s">
        <v>70</v>
      </c>
      <c r="BB17">
        <v>12.417771069086861</v>
      </c>
      <c r="BC17">
        <v>11.4</v>
      </c>
      <c r="BD17">
        <v>10</v>
      </c>
      <c r="BE17">
        <v>11.4</v>
      </c>
      <c r="BF17">
        <v>10.56550802139037</v>
      </c>
      <c r="BG17" t="s">
        <v>179</v>
      </c>
      <c r="BI17" s="25">
        <v>45574</v>
      </c>
      <c r="BJ17">
        <v>45574</v>
      </c>
      <c r="BK17">
        <v>0.91803915022877747</v>
      </c>
      <c r="BL17">
        <v>0.91803915022877747</v>
      </c>
      <c r="BM17">
        <v>0.85083771979759193</v>
      </c>
      <c r="BN17" t="s">
        <v>160</v>
      </c>
      <c r="CI17"/>
      <c r="CJ17"/>
      <c r="CK17"/>
      <c r="CL17"/>
      <c r="CM17"/>
    </row>
    <row r="18" spans="1:91" x14ac:dyDescent="0.25">
      <c r="A18" s="31"/>
      <c r="B1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8" s="32">
        <f>IF(EffortOutcomesAG1_1DayShiftAB[[#This Row],[Ai]]=0,3,  IF(EffortOutcomesAG1_1DayShiftAB[[#This Row],[Ai]]&lt;ABGoal,1,    IF(EffortOutcomesAG1_1DayShiftAB[[#This Row],[Ai]]&gt;=ABGoal,2,   "???")))</f>
        <v>1</v>
      </c>
      <c r="D1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8" s="34">
        <f t="shared" si="0"/>
        <v>31131</v>
      </c>
      <c r="H1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0.36367758539247075</v>
      </c>
      <c r="K1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0.13810216172374545</v>
      </c>
      <c r="U1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0.86189783827625455</v>
      </c>
      <c r="W1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" s="41" cm="1">
        <f t="array" ref="Z1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" s="38">
        <f t="shared" si="1"/>
        <v>1</v>
      </c>
      <c r="AC18" s="3">
        <f>EffortOutcomesAG1_1DayShiftAB[[#This Row],[D]]*H18</f>
        <v>0</v>
      </c>
      <c r="AD18" s="3">
        <f>EffortOutcomesAG1_1DayShiftAB[[#This Row],[D]]*I18</f>
        <v>0</v>
      </c>
      <c r="AE18" s="3">
        <f>EffortOutcomesAG1_1DayShiftAB[[#This Row],[D]]*J18</f>
        <v>5.1384793480487172</v>
      </c>
      <c r="AF18" s="3">
        <f>EffortOutcomesAG1_1DayShiftAB[[#This Row],[D]]*K18</f>
        <v>0</v>
      </c>
      <c r="AG18" s="3">
        <f>EffortOutcomesAG1_1DayShiftAB[[#This Row],[D]]*L18</f>
        <v>0</v>
      </c>
      <c r="AH18" s="3">
        <f>EffortOutcomesAG1_1DayShiftAB[[#This Row],[D]]*M18</f>
        <v>0</v>
      </c>
      <c r="AI18" s="3">
        <f>EffortOutcomesAG1_1DayShiftAB[[#This Row],[D]]*N18</f>
        <v>0</v>
      </c>
      <c r="AJ18" s="3">
        <f>EffortOutcomesAG1_1DayShiftAB[[#This Row],[D]]*O18</f>
        <v>0</v>
      </c>
      <c r="AK18" s="3">
        <f>EffortOutcomesAG1_1DayShiftAB[[#This Row],[D]]*P18</f>
        <v>3.5323041303902558</v>
      </c>
      <c r="AL18" s="3">
        <f>EffortOutcomesAG1_1DayShiftAB[[#This Row],[D]]*Q18</f>
        <v>0</v>
      </c>
      <c r="AM18" s="3">
        <f>EffortOutcomesAG1_1DayShiftAB[[#This Row],[D]]*R18</f>
        <v>0</v>
      </c>
      <c r="AN18" s="3">
        <f>EffortOutcomesAG1_1DayShiftAB[[#This Row],[D]]*S18</f>
        <v>0</v>
      </c>
      <c r="AO18" s="3">
        <f>EffortOutcomesAG1_1DayShiftAB[[#This Row],[D]]*T18</f>
        <v>1.9512753450904365</v>
      </c>
      <c r="AP18" s="3">
        <f>EffortOutcomesAG1_1DayShiftAB[[#This Row],[D]]*U18</f>
        <v>0</v>
      </c>
      <c r="AQ18" s="3">
        <f>EffortOutcomesAG1_1DayShiftAB[[#This Row],[D]]*V18</f>
        <v>12.177941176470586</v>
      </c>
      <c r="AR18" s="3">
        <f>EffortOutcomesAG1_1DayShiftAB[[#This Row],[D]]*W18</f>
        <v>0</v>
      </c>
      <c r="AS18" s="3">
        <f>EffortOutcomesAG1_1DayShiftAB[[#This Row],[D]]*X18</f>
        <v>0</v>
      </c>
      <c r="AT18" s="3">
        <f>EffortOutcomesAG1_1DayShiftAB[[#This Row],[D]]*Y18</f>
        <v>0</v>
      </c>
      <c r="AU18" s="3">
        <f>EffortOutcomesAG1_1DayShiftAB[[#This Row],[D]]*Z18</f>
        <v>0</v>
      </c>
      <c r="AV18" s="3">
        <f>EffortOutcomesAG1_1DayShiftAB[[#This Row],[D]]*AA18</f>
        <v>0</v>
      </c>
      <c r="AW18" s="3"/>
      <c r="AX18" s="3"/>
      <c r="AY18" t="s">
        <v>217</v>
      </c>
      <c r="AZ18" t="s">
        <v>172</v>
      </c>
      <c r="BA18" t="s">
        <v>68</v>
      </c>
      <c r="BB18">
        <v>14.129216521561023</v>
      </c>
      <c r="BC18">
        <v>22.799999999999997</v>
      </c>
      <c r="BD18">
        <v>10</v>
      </c>
      <c r="BE18">
        <v>22.799999999999997</v>
      </c>
      <c r="BF18">
        <v>12.177941176470586</v>
      </c>
      <c r="BG18" t="s">
        <v>180</v>
      </c>
      <c r="BI18" s="25">
        <v>45574</v>
      </c>
      <c r="BJ18">
        <v>45574</v>
      </c>
      <c r="BK18">
        <v>1.6136775853924707</v>
      </c>
      <c r="BL18">
        <v>1.6136775853924707</v>
      </c>
      <c r="BM18">
        <v>0.86189783827625455</v>
      </c>
      <c r="BN18" t="s">
        <v>160</v>
      </c>
      <c r="CI18"/>
      <c r="CJ18"/>
      <c r="CK18"/>
      <c r="CL18"/>
      <c r="CM18"/>
    </row>
    <row r="19" spans="1:91" x14ac:dyDescent="0.25">
      <c r="A19" s="31"/>
      <c r="B1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9" s="32">
        <f>IF(EffortOutcomesAG1_1DayShiftAB[[#This Row],[Ai]]=0,3,  IF(EffortOutcomesAG1_1DayShiftAB[[#This Row],[Ai]]&lt;ABGoal,1,    IF(EffortOutcomesAG1_1DayShiftAB[[#This Row],[Ai]]&gt;=ABGoal,2,   "???")))</f>
        <v>2</v>
      </c>
      <c r="D1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9" s="34">
        <f t="shared" si="0"/>
        <v>32332</v>
      </c>
      <c r="H1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0.57788618351679255</v>
      </c>
      <c r="I1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0.37339159187529458</v>
      </c>
      <c r="M1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" s="41" cm="1">
        <f t="array" ref="Z1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" s="38">
        <f t="shared" si="1"/>
        <v>1</v>
      </c>
      <c r="AC19" s="3">
        <f>EffortOutcomesAG1_1DayShiftAB[[#This Row],[D]]*H19</f>
        <v>2.0290552584670229</v>
      </c>
      <c r="AD19" s="3">
        <f>EffortOutcomesAG1_1DayShiftAB[[#This Row],[D]]*I19</f>
        <v>0</v>
      </c>
      <c r="AE19" s="3">
        <f>EffortOutcomesAG1_1DayShiftAB[[#This Row],[D]]*J19</f>
        <v>0</v>
      </c>
      <c r="AF19" s="3">
        <f>EffortOutcomesAG1_1DayShiftAB[[#This Row],[D]]*K19</f>
        <v>0</v>
      </c>
      <c r="AG19" s="3">
        <f>EffortOutcomesAG1_1DayShiftAB[[#This Row],[D]]*L19</f>
        <v>1.3110404688191049</v>
      </c>
      <c r="AH19" s="3">
        <f>EffortOutcomesAG1_1DayShiftAB[[#This Row],[D]]*M19</f>
        <v>0</v>
      </c>
      <c r="AI19" s="3">
        <f>EffortOutcomesAG1_1DayShiftAB[[#This Row],[D]]*N19</f>
        <v>0.87779190623617898</v>
      </c>
      <c r="AJ19" s="3">
        <f>EffortOutcomesAG1_1DayShiftAB[[#This Row],[D]]*O19</f>
        <v>0</v>
      </c>
      <c r="AK19" s="3">
        <f>EffortOutcomesAG1_1DayShiftAB[[#This Row],[D]]*P19</f>
        <v>0</v>
      </c>
      <c r="AL19" s="3">
        <f>EffortOutcomesAG1_1DayShiftAB[[#This Row],[D]]*Q19</f>
        <v>0</v>
      </c>
      <c r="AM19" s="3">
        <f>EffortOutcomesAG1_1DayShiftAB[[#This Row],[D]]*R19</f>
        <v>0</v>
      </c>
      <c r="AN19" s="3">
        <f>EffortOutcomesAG1_1DayShiftAB[[#This Row],[D]]*S19</f>
        <v>0</v>
      </c>
      <c r="AO19" s="3">
        <f>EffortOutcomesAG1_1DayShiftAB[[#This Row],[D]]*T19</f>
        <v>0</v>
      </c>
      <c r="AP19" s="3">
        <f>EffortOutcomesAG1_1DayShiftAB[[#This Row],[D]]*U19</f>
        <v>0</v>
      </c>
      <c r="AQ19" s="3">
        <f>EffortOutcomesAG1_1DayShiftAB[[#This Row],[D]]*V19</f>
        <v>3.5111676249447159</v>
      </c>
      <c r="AR19" s="3">
        <f>EffortOutcomesAG1_1DayShiftAB[[#This Row],[D]]*W19</f>
        <v>0</v>
      </c>
      <c r="AS19" s="3">
        <f>EffortOutcomesAG1_1DayShiftAB[[#This Row],[D]]*X19</f>
        <v>0</v>
      </c>
      <c r="AT19" s="3">
        <f>EffortOutcomesAG1_1DayShiftAB[[#This Row],[D]]*Y19</f>
        <v>0</v>
      </c>
      <c r="AU19" s="3">
        <f>EffortOutcomesAG1_1DayShiftAB[[#This Row],[D]]*Z19</f>
        <v>0</v>
      </c>
      <c r="AV19" s="3">
        <f>EffortOutcomesAG1_1DayShiftAB[[#This Row],[D]]*AA19</f>
        <v>0</v>
      </c>
      <c r="AW19" s="3"/>
      <c r="AX19" s="3"/>
      <c r="AY19" t="s">
        <v>217</v>
      </c>
      <c r="AZ19" t="s">
        <v>172</v>
      </c>
      <c r="BA19" t="s">
        <v>69</v>
      </c>
      <c r="BB19">
        <v>3.5111676249447159</v>
      </c>
      <c r="BC19">
        <v>5.6999999999999993</v>
      </c>
      <c r="BD19">
        <v>10</v>
      </c>
      <c r="BE19">
        <v>5.6999999999999993</v>
      </c>
      <c r="BF19">
        <v>7.7290552584670227</v>
      </c>
      <c r="BG19" t="s">
        <v>181</v>
      </c>
      <c r="BI19" s="25">
        <v>45574</v>
      </c>
      <c r="BJ19">
        <v>45574</v>
      </c>
      <c r="BK19">
        <v>1.6233915918752946</v>
      </c>
      <c r="BL19">
        <v>1.6233915918752946</v>
      </c>
      <c r="BM19">
        <v>2.2012777753920871</v>
      </c>
      <c r="BN19" t="s">
        <v>160</v>
      </c>
      <c r="CI19"/>
      <c r="CJ19"/>
      <c r="CK19"/>
      <c r="CL19"/>
      <c r="CM19"/>
    </row>
    <row r="20" spans="1:91" x14ac:dyDescent="0.25">
      <c r="A20" s="31"/>
      <c r="B2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0" s="32">
        <f>IF(EffortOutcomesAG1_1DayShiftAB[[#This Row],[Ai]]=0,3,  IF(EffortOutcomesAG1_1DayShiftAB[[#This Row],[Ai]]&lt;ABGoal,1,    IF(EffortOutcomesAG1_1DayShiftAB[[#This Row],[Ai]]&gt;=ABGoal,2,   "???")))</f>
        <v>2</v>
      </c>
      <c r="D2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0" s="34">
        <f t="shared" si="0"/>
        <v>32311</v>
      </c>
      <c r="H2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1.2475470572536729E-2</v>
      </c>
      <c r="I2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6.2189751801440929E-2</v>
      </c>
      <c r="O2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" s="41" cm="1">
        <f t="array" ref="Z2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" s="38">
        <f t="shared" si="1"/>
        <v>1</v>
      </c>
      <c r="AC20" s="3">
        <f>EffortOutcomesAG1_1DayShiftAB[[#This Row],[D]]*H20</f>
        <v>6.6946778711486049E-2</v>
      </c>
      <c r="AD20" s="3">
        <f>EffortOutcomesAG1_1DayShiftAB[[#This Row],[D]]*I20</f>
        <v>0</v>
      </c>
      <c r="AE20" s="3">
        <f>EffortOutcomesAG1_1DayShiftAB[[#This Row],[D]]*J20</f>
        <v>0</v>
      </c>
      <c r="AF20" s="3">
        <f>EffortOutcomesAG1_1DayShiftAB[[#This Row],[D]]*K20</f>
        <v>0</v>
      </c>
      <c r="AG20" s="3">
        <f>EffortOutcomesAG1_1DayShiftAB[[#This Row],[D]]*L20</f>
        <v>0</v>
      </c>
      <c r="AH20" s="3">
        <f>EffortOutcomesAG1_1DayShiftAB[[#This Row],[D]]*M20</f>
        <v>0</v>
      </c>
      <c r="AI20" s="3">
        <f>EffortOutcomesAG1_1DayShiftAB[[#This Row],[D]]*N20</f>
        <v>0.33372717508055738</v>
      </c>
      <c r="AJ20" s="3">
        <f>EffortOutcomesAG1_1DayShiftAB[[#This Row],[D]]*O20</f>
        <v>0</v>
      </c>
      <c r="AK20" s="3">
        <f>EffortOutcomesAG1_1DayShiftAB[[#This Row],[D]]*P20</f>
        <v>0</v>
      </c>
      <c r="AL20" s="3">
        <f>EffortOutcomesAG1_1DayShiftAB[[#This Row],[D]]*Q20</f>
        <v>0</v>
      </c>
      <c r="AM20" s="3">
        <f>EffortOutcomesAG1_1DayShiftAB[[#This Row],[D]]*R20</f>
        <v>0</v>
      </c>
      <c r="AN20" s="3">
        <f>EffortOutcomesAG1_1DayShiftAB[[#This Row],[D]]*S20</f>
        <v>0</v>
      </c>
      <c r="AO20" s="3">
        <f>EffortOutcomesAG1_1DayShiftAB[[#This Row],[D]]*T20</f>
        <v>0</v>
      </c>
      <c r="AP20" s="3">
        <f>EffortOutcomesAG1_1DayShiftAB[[#This Row],[D]]*U20</f>
        <v>0</v>
      </c>
      <c r="AQ20" s="3">
        <f>EffortOutcomesAG1_1DayShiftAB[[#This Row],[D]]*V20</f>
        <v>5.3662728249194425</v>
      </c>
      <c r="AR20" s="3">
        <f>EffortOutcomesAG1_1DayShiftAB[[#This Row],[D]]*W20</f>
        <v>0</v>
      </c>
      <c r="AS20" s="3">
        <f>EffortOutcomesAG1_1DayShiftAB[[#This Row],[D]]*X20</f>
        <v>0</v>
      </c>
      <c r="AT20" s="3">
        <f>EffortOutcomesAG1_1DayShiftAB[[#This Row],[D]]*Y20</f>
        <v>0</v>
      </c>
      <c r="AU20" s="3">
        <f>EffortOutcomesAG1_1DayShiftAB[[#This Row],[D]]*Z20</f>
        <v>0</v>
      </c>
      <c r="AV20" s="3">
        <f>EffortOutcomesAG1_1DayShiftAB[[#This Row],[D]]*AA20</f>
        <v>0</v>
      </c>
      <c r="AW20" s="3"/>
      <c r="AX20" s="3"/>
      <c r="AY20" t="s">
        <v>170</v>
      </c>
      <c r="AZ20" t="s">
        <v>172</v>
      </c>
      <c r="BA20" t="s">
        <v>69</v>
      </c>
      <c r="BB20">
        <v>5.3662728249194425</v>
      </c>
      <c r="BC20">
        <v>5.6999999999999993</v>
      </c>
      <c r="BD20">
        <v>10</v>
      </c>
      <c r="BE20">
        <v>5.6999999999999993</v>
      </c>
      <c r="BF20">
        <v>5.7669467787114854</v>
      </c>
      <c r="BG20" t="s">
        <v>183</v>
      </c>
      <c r="BH20">
        <v>1</v>
      </c>
      <c r="BI20" s="25">
        <v>45575</v>
      </c>
      <c r="BJ20">
        <v>45575</v>
      </c>
      <c r="BK20">
        <v>1.0621897518014409</v>
      </c>
      <c r="BL20">
        <v>1.0621897518014409</v>
      </c>
      <c r="BM20">
        <v>1.0746652223739777</v>
      </c>
      <c r="BN20" t="s">
        <v>160</v>
      </c>
      <c r="CI20"/>
      <c r="CJ20"/>
      <c r="CK20"/>
      <c r="CL20"/>
      <c r="CM20"/>
    </row>
    <row r="21" spans="1:91" x14ac:dyDescent="0.25">
      <c r="A21" s="31"/>
      <c r="B2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1" s="32">
        <f>IF(EffortOutcomesAG1_1DayShiftAB[[#This Row],[Ai]]=0,3,  IF(EffortOutcomesAG1_1DayShiftAB[[#This Row],[Ai]]&lt;ABGoal,1,    IF(EffortOutcomesAG1_1DayShiftAB[[#This Row],[Ai]]&gt;=ABGoal,2,   "???")))</f>
        <v>1</v>
      </c>
      <c r="D2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1" s="34">
        <f t="shared" si="0"/>
        <v>31111</v>
      </c>
      <c r="H2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0.22560355977089319</v>
      </c>
      <c r="Q2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0.13180926391917136</v>
      </c>
      <c r="U2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0.86819073608082864</v>
      </c>
      <c r="W2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" s="41" cm="1">
        <f t="array" ref="Z2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" s="38">
        <f t="shared" si="1"/>
        <v>1</v>
      </c>
      <c r="AC21" s="3">
        <f>EffortOutcomesAG1_1DayShiftAB[[#This Row],[D]]*H21</f>
        <v>0</v>
      </c>
      <c r="AD21" s="3">
        <f>EffortOutcomesAG1_1DayShiftAB[[#This Row],[D]]*I21</f>
        <v>0</v>
      </c>
      <c r="AE21" s="3">
        <f>EffortOutcomesAG1_1DayShiftAB[[#This Row],[D]]*J21</f>
        <v>0</v>
      </c>
      <c r="AF21" s="3">
        <f>EffortOutcomesAG1_1DayShiftAB[[#This Row],[D]]*K21</f>
        <v>0</v>
      </c>
      <c r="AG21" s="3">
        <f>EffortOutcomesAG1_1DayShiftAB[[#This Row],[D]]*L21</f>
        <v>0</v>
      </c>
      <c r="AH21" s="3">
        <f>EffortOutcomesAG1_1DayShiftAB[[#This Row],[D]]*M21</f>
        <v>0</v>
      </c>
      <c r="AI21" s="3">
        <f>EffortOutcomesAG1_1DayShiftAB[[#This Row],[D]]*N21</f>
        <v>0</v>
      </c>
      <c r="AJ21" s="3">
        <f>EffortOutcomesAG1_1DayShiftAB[[#This Row],[D]]*O21</f>
        <v>0</v>
      </c>
      <c r="AK21" s="3">
        <f>EffortOutcomesAG1_1DayShiftAB[[#This Row],[D]]*P21</f>
        <v>2.6230755460078723</v>
      </c>
      <c r="AL21" s="3">
        <f>EffortOutcomesAG1_1DayShiftAB[[#This Row],[D]]*Q21</f>
        <v>0</v>
      </c>
      <c r="AM21" s="3">
        <f>EffortOutcomesAG1_1DayShiftAB[[#This Row],[D]]*R21</f>
        <v>0</v>
      </c>
      <c r="AN21" s="3">
        <f>EffortOutcomesAG1_1DayShiftAB[[#This Row],[D]]*S21</f>
        <v>0</v>
      </c>
      <c r="AO21" s="3">
        <f>EffortOutcomesAG1_1DayShiftAB[[#This Row],[D]]*T21</f>
        <v>1.5325363539245156</v>
      </c>
      <c r="AP21" s="3">
        <f>EffortOutcomesAG1_1DayShiftAB[[#This Row],[D]]*U21</f>
        <v>0</v>
      </c>
      <c r="AQ21" s="3">
        <f>EffortOutcomesAG1_1DayShiftAB[[#This Row],[D]]*V21</f>
        <v>10.094388100067611</v>
      </c>
      <c r="AR21" s="3">
        <f>EffortOutcomesAG1_1DayShiftAB[[#This Row],[D]]*W21</f>
        <v>0</v>
      </c>
      <c r="AS21" s="3">
        <f>EffortOutcomesAG1_1DayShiftAB[[#This Row],[D]]*X21</f>
        <v>0</v>
      </c>
      <c r="AT21" s="3">
        <f>EffortOutcomesAG1_1DayShiftAB[[#This Row],[D]]*Y21</f>
        <v>0</v>
      </c>
      <c r="AU21" s="3">
        <f>EffortOutcomesAG1_1DayShiftAB[[#This Row],[D]]*Z21</f>
        <v>0</v>
      </c>
      <c r="AV21" s="3">
        <f>EffortOutcomesAG1_1DayShiftAB[[#This Row],[D]]*AA21</f>
        <v>0</v>
      </c>
      <c r="AW21" s="3"/>
      <c r="AX21" s="3"/>
      <c r="AY21" t="s">
        <v>170</v>
      </c>
      <c r="AZ21" t="s">
        <v>172</v>
      </c>
      <c r="BA21" t="s">
        <v>70</v>
      </c>
      <c r="BB21">
        <v>11.626924453992126</v>
      </c>
      <c r="BC21">
        <v>14.25</v>
      </c>
      <c r="BD21">
        <v>10</v>
      </c>
      <c r="BE21">
        <v>14.25</v>
      </c>
      <c r="BF21">
        <v>10.094388100067611</v>
      </c>
      <c r="BG21" t="s">
        <v>182</v>
      </c>
      <c r="BH21">
        <v>1</v>
      </c>
      <c r="BI21" s="25">
        <v>45575</v>
      </c>
      <c r="BJ21">
        <v>45575</v>
      </c>
      <c r="BK21">
        <v>1.2256035597708932</v>
      </c>
      <c r="BL21">
        <v>1.2256035597708932</v>
      </c>
      <c r="BM21">
        <v>0.86819073608082864</v>
      </c>
      <c r="BN21" t="s">
        <v>160</v>
      </c>
      <c r="CI21"/>
      <c r="CJ21"/>
      <c r="CK21"/>
      <c r="CL21"/>
      <c r="CM21"/>
    </row>
    <row r="22" spans="1:91" x14ac:dyDescent="0.25">
      <c r="A22" s="31"/>
      <c r="B2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2" s="32">
        <f>IF(EffortOutcomesAG1_1DayShiftAB[[#This Row],[Ai]]=0,3,  IF(EffortOutcomesAG1_1DayShiftAB[[#This Row],[Ai]]&lt;ABGoal,1,    IF(EffortOutcomesAG1_1DayShiftAB[[#This Row],[Ai]]&gt;=ABGoal,2,   "???")))</f>
        <v>1</v>
      </c>
      <c r="D2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2" s="34">
        <f t="shared" si="0"/>
        <v>31131</v>
      </c>
      <c r="H2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1.1350330264211506E-2</v>
      </c>
      <c r="K2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2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0.24362061841987015</v>
      </c>
      <c r="U2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0.75637938158012985</v>
      </c>
      <c r="W2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" s="41" cm="1">
        <f t="array" ref="Z2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" s="38">
        <f t="shared" si="1"/>
        <v>1</v>
      </c>
      <c r="AC22" s="3">
        <f>EffortOutcomesAG1_1DayShiftAB[[#This Row],[D]]*H22</f>
        <v>0</v>
      </c>
      <c r="AD22" s="3">
        <f>EffortOutcomesAG1_1DayShiftAB[[#This Row],[D]]*I22</f>
        <v>0</v>
      </c>
      <c r="AE22" s="3">
        <f>EffortOutcomesAG1_1DayShiftAB[[#This Row],[D]]*J22</f>
        <v>0.16242391693519709</v>
      </c>
      <c r="AF22" s="3">
        <f>EffortOutcomesAG1_1DayShiftAB[[#This Row],[D]]*K22</f>
        <v>0</v>
      </c>
      <c r="AG22" s="3">
        <f>EffortOutcomesAG1_1DayShiftAB[[#This Row],[D]]*L22</f>
        <v>0</v>
      </c>
      <c r="AH22" s="3">
        <f>EffortOutcomesAG1_1DayShiftAB[[#This Row],[D]]*M22</f>
        <v>0</v>
      </c>
      <c r="AI22" s="3">
        <f>EffortOutcomesAG1_1DayShiftAB[[#This Row],[D]]*N22</f>
        <v>0</v>
      </c>
      <c r="AJ22" s="3">
        <f>EffortOutcomesAG1_1DayShiftAB[[#This Row],[D]]*O22</f>
        <v>0</v>
      </c>
      <c r="AK22" s="3">
        <f>EffortOutcomesAG1_1DayShiftAB[[#This Row],[D]]*P22</f>
        <v>3.5775152166129609</v>
      </c>
      <c r="AL22" s="3">
        <f>EffortOutcomesAG1_1DayShiftAB[[#This Row],[D]]*Q22</f>
        <v>0</v>
      </c>
      <c r="AM22" s="3">
        <f>EffortOutcomesAG1_1DayShiftAB[[#This Row],[D]]*R22</f>
        <v>0</v>
      </c>
      <c r="AN22" s="3">
        <f>EffortOutcomesAG1_1DayShiftAB[[#This Row],[D]]*S22</f>
        <v>0</v>
      </c>
      <c r="AO22" s="3">
        <f>EffortOutcomesAG1_1DayShiftAB[[#This Row],[D]]*T22</f>
        <v>3.4862258779109809</v>
      </c>
      <c r="AP22" s="3">
        <f>EffortOutcomesAG1_1DayShiftAB[[#This Row],[D]]*U22</f>
        <v>0</v>
      </c>
      <c r="AQ22" s="3">
        <f>EffortOutcomesAG1_1DayShiftAB[[#This Row],[D]]*V22</f>
        <v>10.823834988540863</v>
      </c>
      <c r="AR22" s="3">
        <f>EffortOutcomesAG1_1DayShiftAB[[#This Row],[D]]*W22</f>
        <v>0</v>
      </c>
      <c r="AS22" s="3">
        <f>EffortOutcomesAG1_1DayShiftAB[[#This Row],[D]]*X22</f>
        <v>0</v>
      </c>
      <c r="AT22" s="3">
        <f>EffortOutcomesAG1_1DayShiftAB[[#This Row],[D]]*Y22</f>
        <v>0</v>
      </c>
      <c r="AU22" s="3">
        <f>EffortOutcomesAG1_1DayShiftAB[[#This Row],[D]]*Z22</f>
        <v>0</v>
      </c>
      <c r="AV22" s="3">
        <f>EffortOutcomesAG1_1DayShiftAB[[#This Row],[D]]*AA22</f>
        <v>0</v>
      </c>
      <c r="AW22" s="3"/>
      <c r="AX22" s="3"/>
      <c r="AY22" t="s">
        <v>170</v>
      </c>
      <c r="AZ22" t="s">
        <v>172</v>
      </c>
      <c r="BA22" t="s">
        <v>68</v>
      </c>
      <c r="BB22">
        <v>14.310060866451844</v>
      </c>
      <c r="BC22">
        <v>18.05</v>
      </c>
      <c r="BD22">
        <v>10</v>
      </c>
      <c r="BE22">
        <v>18.05</v>
      </c>
      <c r="BF22">
        <v>10.823834988540863</v>
      </c>
      <c r="BG22" t="s">
        <v>184</v>
      </c>
      <c r="BH22">
        <v>1</v>
      </c>
      <c r="BI22" s="25">
        <v>45575</v>
      </c>
      <c r="BJ22">
        <v>45575</v>
      </c>
      <c r="BK22">
        <v>1.2613503302642115</v>
      </c>
      <c r="BL22">
        <v>1.2613503302642115</v>
      </c>
      <c r="BM22">
        <v>0.75637938158012985</v>
      </c>
      <c r="BN22" t="s">
        <v>160</v>
      </c>
      <c r="CI22"/>
      <c r="CJ22"/>
      <c r="CK22"/>
      <c r="CL22"/>
      <c r="CM22"/>
    </row>
    <row r="23" spans="1:91" x14ac:dyDescent="0.25">
      <c r="A23" s="31"/>
      <c r="B2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3" s="32">
        <f>IF(EffortOutcomesAG1_1DayShiftAB[[#This Row],[Ai]]=0,3,  IF(EffortOutcomesAG1_1DayShiftAB[[#This Row],[Ai]]&lt;ABGoal,1,    IF(EffortOutcomesAG1_1DayShiftAB[[#This Row],[Ai]]&gt;=ABGoal,2,   "???")))</f>
        <v>2</v>
      </c>
      <c r="D2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3" s="34">
        <f t="shared" si="0"/>
        <v>32132</v>
      </c>
      <c r="H2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0.23690642847940868</v>
      </c>
      <c r="K2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0.40705042870843489</v>
      </c>
      <c r="M2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" s="41" cm="1">
        <f t="array" ref="Z2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" s="38">
        <f t="shared" si="1"/>
        <v>1</v>
      </c>
      <c r="AC23" s="3">
        <f>EffortOutcomesAG1_1DayShiftAB[[#This Row],[D]]*H23</f>
        <v>0</v>
      </c>
      <c r="AD23" s="3">
        <f>EffortOutcomesAG1_1DayShiftAB[[#This Row],[D]]*I23</f>
        <v>0</v>
      </c>
      <c r="AE23" s="3">
        <f>EffortOutcomesAG1_1DayShiftAB[[#This Row],[D]]*J23</f>
        <v>0.83181818181818057</v>
      </c>
      <c r="AF23" s="3">
        <f>EffortOutcomesAG1_1DayShiftAB[[#This Row],[D]]*K23</f>
        <v>0</v>
      </c>
      <c r="AG23" s="3">
        <f>EffortOutcomesAG1_1DayShiftAB[[#This Row],[D]]*L23</f>
        <v>1.4292222870009237</v>
      </c>
      <c r="AH23" s="3">
        <f>EffortOutcomesAG1_1DayShiftAB[[#This Row],[D]]*M23</f>
        <v>0</v>
      </c>
      <c r="AI23" s="3">
        <f>EffortOutcomesAG1_1DayShiftAB[[#This Row],[D]]*N23</f>
        <v>0.87779190623617898</v>
      </c>
      <c r="AJ23" s="3">
        <f>EffortOutcomesAG1_1DayShiftAB[[#This Row],[D]]*O23</f>
        <v>0</v>
      </c>
      <c r="AK23" s="3">
        <f>EffortOutcomesAG1_1DayShiftAB[[#This Row],[D]]*P23</f>
        <v>0</v>
      </c>
      <c r="AL23" s="3">
        <f>EffortOutcomesAG1_1DayShiftAB[[#This Row],[D]]*Q23</f>
        <v>0</v>
      </c>
      <c r="AM23" s="3">
        <f>EffortOutcomesAG1_1DayShiftAB[[#This Row],[D]]*R23</f>
        <v>0</v>
      </c>
      <c r="AN23" s="3">
        <f>EffortOutcomesAG1_1DayShiftAB[[#This Row],[D]]*S23</f>
        <v>0</v>
      </c>
      <c r="AO23" s="3">
        <f>EffortOutcomesAG1_1DayShiftAB[[#This Row],[D]]*T23</f>
        <v>0</v>
      </c>
      <c r="AP23" s="3">
        <f>EffortOutcomesAG1_1DayShiftAB[[#This Row],[D]]*U23</f>
        <v>0</v>
      </c>
      <c r="AQ23" s="3">
        <f>EffortOutcomesAG1_1DayShiftAB[[#This Row],[D]]*V23</f>
        <v>3.5111676249447159</v>
      </c>
      <c r="AR23" s="3">
        <f>EffortOutcomesAG1_1DayShiftAB[[#This Row],[D]]*W23</f>
        <v>0</v>
      </c>
      <c r="AS23" s="3">
        <f>EffortOutcomesAG1_1DayShiftAB[[#This Row],[D]]*X23</f>
        <v>0</v>
      </c>
      <c r="AT23" s="3">
        <f>EffortOutcomesAG1_1DayShiftAB[[#This Row],[D]]*Y23</f>
        <v>0</v>
      </c>
      <c r="AU23" s="3">
        <f>EffortOutcomesAG1_1DayShiftAB[[#This Row],[D]]*Z23</f>
        <v>0</v>
      </c>
      <c r="AV23" s="3">
        <f>EffortOutcomesAG1_1DayShiftAB[[#This Row],[D]]*AA23</f>
        <v>0</v>
      </c>
      <c r="AW23" s="3"/>
      <c r="AX23" s="3"/>
      <c r="AY23" t="s">
        <v>217</v>
      </c>
      <c r="AZ23" t="s">
        <v>172</v>
      </c>
      <c r="BA23" t="s">
        <v>69</v>
      </c>
      <c r="BB23">
        <v>3.5111676249447159</v>
      </c>
      <c r="BC23">
        <v>6.6499999999999995</v>
      </c>
      <c r="BD23">
        <v>10</v>
      </c>
      <c r="BE23">
        <v>6.6499999999999995</v>
      </c>
      <c r="BF23">
        <v>5.8181818181818183</v>
      </c>
      <c r="BG23" t="s">
        <v>183</v>
      </c>
      <c r="BI23" s="25">
        <v>45575</v>
      </c>
      <c r="BJ23">
        <v>45575</v>
      </c>
      <c r="BK23">
        <v>1.8939568571878436</v>
      </c>
      <c r="BL23">
        <v>1.8939568571878436</v>
      </c>
      <c r="BM23">
        <v>1.6570504287084349</v>
      </c>
      <c r="BN23" t="s">
        <v>160</v>
      </c>
      <c r="CI23"/>
      <c r="CJ23"/>
      <c r="CK23"/>
      <c r="CL23"/>
      <c r="CM23"/>
    </row>
    <row r="24" spans="1:91" x14ac:dyDescent="0.25">
      <c r="A24" s="31"/>
      <c r="B2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4" s="32">
        <f>IF(EffortOutcomesAG1_1DayShiftAB[[#This Row],[Ai]]=0,3,  IF(EffortOutcomesAG1_1DayShiftAB[[#This Row],[Ai]]&lt;ABGoal,1,    IF(EffortOutcomesAG1_1DayShiftAB[[#This Row],[Ai]]&gt;=ABGoal,2,   "???")))</f>
        <v>1</v>
      </c>
      <c r="D2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4" s="34">
        <f t="shared" si="0"/>
        <v>31111</v>
      </c>
      <c r="H2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0.147548937785972</v>
      </c>
      <c r="Q2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0.16638789517996255</v>
      </c>
      <c r="U2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0.83361210482003745</v>
      </c>
      <c r="W2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" s="41" cm="1">
        <f t="array" ref="Z2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" s="38">
        <f t="shared" si="1"/>
        <v>1</v>
      </c>
      <c r="AC24" s="3">
        <f>EffortOutcomesAG1_1DayShiftAB[[#This Row],[D]]*H24</f>
        <v>0</v>
      </c>
      <c r="AD24" s="3">
        <f>EffortOutcomesAG1_1DayShiftAB[[#This Row],[D]]*I24</f>
        <v>0</v>
      </c>
      <c r="AE24" s="3">
        <f>EffortOutcomesAG1_1DayShiftAB[[#This Row],[D]]*J24</f>
        <v>0</v>
      </c>
      <c r="AF24" s="3">
        <f>EffortOutcomesAG1_1DayShiftAB[[#This Row],[D]]*K24</f>
        <v>0</v>
      </c>
      <c r="AG24" s="3">
        <f>EffortOutcomesAG1_1DayShiftAB[[#This Row],[D]]*L24</f>
        <v>0</v>
      </c>
      <c r="AH24" s="3">
        <f>EffortOutcomesAG1_1DayShiftAB[[#This Row],[D]]*M24</f>
        <v>0</v>
      </c>
      <c r="AI24" s="3">
        <f>EffortOutcomesAG1_1DayShiftAB[[#This Row],[D]]*N24</f>
        <v>0</v>
      </c>
      <c r="AJ24" s="3">
        <f>EffortOutcomesAG1_1DayShiftAB[[#This Row],[D]]*O24</f>
        <v>0</v>
      </c>
      <c r="AK24" s="3">
        <f>EffortOutcomesAG1_1DayShiftAB[[#This Row],[D]]*P24</f>
        <v>1.8322289309131403</v>
      </c>
      <c r="AL24" s="3">
        <f>EffortOutcomesAG1_1DayShiftAB[[#This Row],[D]]*Q24</f>
        <v>0</v>
      </c>
      <c r="AM24" s="3">
        <f>EffortOutcomesAG1_1DayShiftAB[[#This Row],[D]]*R24</f>
        <v>0</v>
      </c>
      <c r="AN24" s="3">
        <f>EffortOutcomesAG1_1DayShiftAB[[#This Row],[D]]*S24</f>
        <v>0</v>
      </c>
      <c r="AO24" s="3">
        <f>EffortOutcomesAG1_1DayShiftAB[[#This Row],[D]]*T24</f>
        <v>2.0661667910119963</v>
      </c>
      <c r="AP24" s="3">
        <f>EffortOutcomesAG1_1DayShiftAB[[#This Row],[D]]*U24</f>
        <v>0</v>
      </c>
      <c r="AQ24" s="3">
        <f>EffortOutcomesAG1_1DayShiftAB[[#This Row],[D]]*V24</f>
        <v>10.351604278074864</v>
      </c>
      <c r="AR24" s="3">
        <f>EffortOutcomesAG1_1DayShiftAB[[#This Row],[D]]*W24</f>
        <v>0</v>
      </c>
      <c r="AS24" s="3">
        <f>EffortOutcomesAG1_1DayShiftAB[[#This Row],[D]]*X24</f>
        <v>0</v>
      </c>
      <c r="AT24" s="3">
        <f>EffortOutcomesAG1_1DayShiftAB[[#This Row],[D]]*Y24</f>
        <v>0</v>
      </c>
      <c r="AU24" s="3">
        <f>EffortOutcomesAG1_1DayShiftAB[[#This Row],[D]]*Z24</f>
        <v>0</v>
      </c>
      <c r="AV24" s="3">
        <f>EffortOutcomesAG1_1DayShiftAB[[#This Row],[D]]*AA24</f>
        <v>0</v>
      </c>
      <c r="AW24" s="3"/>
      <c r="AX24" s="3"/>
      <c r="AY24" t="s">
        <v>217</v>
      </c>
      <c r="AZ24" t="s">
        <v>172</v>
      </c>
      <c r="BA24" t="s">
        <v>70</v>
      </c>
      <c r="BB24">
        <v>12.417771069086861</v>
      </c>
      <c r="BC24">
        <v>14.25</v>
      </c>
      <c r="BD24">
        <v>10</v>
      </c>
      <c r="BE24">
        <v>14.25</v>
      </c>
      <c r="BF24">
        <v>10.351604278074864</v>
      </c>
      <c r="BG24" t="s">
        <v>182</v>
      </c>
      <c r="BI24" s="25">
        <v>45575</v>
      </c>
      <c r="BJ24">
        <v>45575</v>
      </c>
      <c r="BK24">
        <v>1.147548937785972</v>
      </c>
      <c r="BL24">
        <v>1.147548937785972</v>
      </c>
      <c r="BM24">
        <v>0.83361210482003745</v>
      </c>
      <c r="BN24" t="s">
        <v>160</v>
      </c>
      <c r="CI24"/>
      <c r="CJ24"/>
      <c r="CK24"/>
      <c r="CL24"/>
      <c r="CM24"/>
    </row>
    <row r="25" spans="1:91" x14ac:dyDescent="0.25">
      <c r="A25" s="31"/>
      <c r="B2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5" s="32">
        <f>IF(EffortOutcomesAG1_1DayShiftAB[[#This Row],[Ai]]=0,3,  IF(EffortOutcomesAG1_1DayShiftAB[[#This Row],[Ai]]&lt;ABGoal,1,    IF(EffortOutcomesAG1_1DayShiftAB[[#This Row],[Ai]]&gt;=ABGoal,2,   "???")))</f>
        <v>1</v>
      </c>
      <c r="D2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5" s="34">
        <f t="shared" si="0"/>
        <v>31131</v>
      </c>
      <c r="H2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2.7494755102373203E-2</v>
      </c>
      <c r="K2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2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1.7922871308378774E-2</v>
      </c>
      <c r="U2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0.98207712869162123</v>
      </c>
      <c r="W2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5" s="41" cm="1">
        <f t="array" ref="Z2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5" s="38">
        <f t="shared" si="1"/>
        <v>1</v>
      </c>
      <c r="AC25" s="3">
        <f>EffortOutcomesAG1_1DayShiftAB[[#This Row],[D]]*H25</f>
        <v>0</v>
      </c>
      <c r="AD25" s="3">
        <f>EffortOutcomesAG1_1DayShiftAB[[#This Row],[D]]*I25</f>
        <v>0</v>
      </c>
      <c r="AE25" s="3">
        <f>EffortOutcomesAG1_1DayShiftAB[[#This Row],[D]]*J25</f>
        <v>0.38847934804872558</v>
      </c>
      <c r="AF25" s="3">
        <f>EffortOutcomesAG1_1DayShiftAB[[#This Row],[D]]*K25</f>
        <v>0</v>
      </c>
      <c r="AG25" s="3">
        <f>EffortOutcomesAG1_1DayShiftAB[[#This Row],[D]]*L25</f>
        <v>0</v>
      </c>
      <c r="AH25" s="3">
        <f>EffortOutcomesAG1_1DayShiftAB[[#This Row],[D]]*M25</f>
        <v>0</v>
      </c>
      <c r="AI25" s="3">
        <f>EffortOutcomesAG1_1DayShiftAB[[#This Row],[D]]*N25</f>
        <v>0</v>
      </c>
      <c r="AJ25" s="3">
        <f>EffortOutcomesAG1_1DayShiftAB[[#This Row],[D]]*O25</f>
        <v>0</v>
      </c>
      <c r="AK25" s="3">
        <f>EffortOutcomesAG1_1DayShiftAB[[#This Row],[D]]*P25</f>
        <v>3.5323041303902549</v>
      </c>
      <c r="AL25" s="3">
        <f>EffortOutcomesAG1_1DayShiftAB[[#This Row],[D]]*Q25</f>
        <v>0</v>
      </c>
      <c r="AM25" s="3">
        <f>EffortOutcomesAG1_1DayShiftAB[[#This Row],[D]]*R25</f>
        <v>0</v>
      </c>
      <c r="AN25" s="3">
        <f>EffortOutcomesAG1_1DayShiftAB[[#This Row],[D]]*S25</f>
        <v>0</v>
      </c>
      <c r="AO25" s="3">
        <f>EffortOutcomesAG1_1DayShiftAB[[#This Row],[D]]*T25</f>
        <v>0.25323612940415735</v>
      </c>
      <c r="AP25" s="3">
        <f>EffortOutcomesAG1_1DayShiftAB[[#This Row],[D]]*U25</f>
        <v>0</v>
      </c>
      <c r="AQ25" s="3">
        <f>EffortOutcomesAG1_1DayShiftAB[[#This Row],[D]]*V25</f>
        <v>13.875980392156862</v>
      </c>
      <c r="AR25" s="3">
        <f>EffortOutcomesAG1_1DayShiftAB[[#This Row],[D]]*W25</f>
        <v>0</v>
      </c>
      <c r="AS25" s="3">
        <f>EffortOutcomesAG1_1DayShiftAB[[#This Row],[D]]*X25</f>
        <v>0</v>
      </c>
      <c r="AT25" s="3">
        <f>EffortOutcomesAG1_1DayShiftAB[[#This Row],[D]]*Y25</f>
        <v>0</v>
      </c>
      <c r="AU25" s="3">
        <f>EffortOutcomesAG1_1DayShiftAB[[#This Row],[D]]*Z25</f>
        <v>0</v>
      </c>
      <c r="AV25" s="3">
        <f>EffortOutcomesAG1_1DayShiftAB[[#This Row],[D]]*AA25</f>
        <v>0</v>
      </c>
      <c r="AW25" s="3"/>
      <c r="AX25" s="3"/>
      <c r="AY25" t="s">
        <v>217</v>
      </c>
      <c r="AZ25" t="s">
        <v>172</v>
      </c>
      <c r="BA25" t="s">
        <v>68</v>
      </c>
      <c r="BB25">
        <v>14.12921652156102</v>
      </c>
      <c r="BC25">
        <v>18.05</v>
      </c>
      <c r="BD25">
        <v>10</v>
      </c>
      <c r="BE25">
        <v>18.05</v>
      </c>
      <c r="BF25">
        <v>13.875980392156862</v>
      </c>
      <c r="BG25" t="s">
        <v>184</v>
      </c>
      <c r="BI25" s="25">
        <v>45575</v>
      </c>
      <c r="BJ25">
        <v>45575</v>
      </c>
      <c r="BK25">
        <v>1.2774947551023732</v>
      </c>
      <c r="BL25">
        <v>1.2774947551023732</v>
      </c>
      <c r="BM25">
        <v>0.98207712869162123</v>
      </c>
      <c r="BN25" t="s">
        <v>160</v>
      </c>
      <c r="CI25"/>
      <c r="CJ25"/>
      <c r="CK25"/>
      <c r="CL25"/>
      <c r="CM25"/>
    </row>
    <row r="26" spans="1:91" x14ac:dyDescent="0.25">
      <c r="A26" s="31"/>
      <c r="B2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6" s="32">
        <f>IF(EffortOutcomesAG1_1DayShiftAB[[#This Row],[Ai]]=0,3,  IF(EffortOutcomesAG1_1DayShiftAB[[#This Row],[Ai]]&lt;ABGoal,1,    IF(EffortOutcomesAG1_1DayShiftAB[[#This Row],[Ai]]&gt;=ABGoal,2,   "???")))</f>
        <v>1</v>
      </c>
      <c r="D2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6" s="34">
        <f t="shared" si="0"/>
        <v>31131</v>
      </c>
      <c r="H2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7.773718975180155E-2</v>
      </c>
      <c r="K2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2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0.44093140822818711</v>
      </c>
      <c r="U2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0.55906859177181289</v>
      </c>
      <c r="W2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6" s="41" cm="1">
        <f t="array" ref="Z2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6" s="38">
        <f t="shared" si="1"/>
        <v>1</v>
      </c>
      <c r="AC26" s="3">
        <f>EffortOutcomesAG1_1DayShiftAB[[#This Row],[D]]*H26</f>
        <v>0</v>
      </c>
      <c r="AD26" s="3">
        <f>EffortOutcomesAG1_1DayShiftAB[[#This Row],[D]]*I26</f>
        <v>0</v>
      </c>
      <c r="AE26" s="3">
        <f>EffortOutcomesAG1_1DayShiftAB[[#This Row],[D]]*J26</f>
        <v>1.1124239169351966</v>
      </c>
      <c r="AF26" s="3">
        <f>EffortOutcomesAG1_1DayShiftAB[[#This Row],[D]]*K26</f>
        <v>0</v>
      </c>
      <c r="AG26" s="3">
        <f>EffortOutcomesAG1_1DayShiftAB[[#This Row],[D]]*L26</f>
        <v>0</v>
      </c>
      <c r="AH26" s="3">
        <f>EffortOutcomesAG1_1DayShiftAB[[#This Row],[D]]*M26</f>
        <v>0</v>
      </c>
      <c r="AI26" s="3">
        <f>EffortOutcomesAG1_1DayShiftAB[[#This Row],[D]]*N26</f>
        <v>0</v>
      </c>
      <c r="AJ26" s="3">
        <f>EffortOutcomesAG1_1DayShiftAB[[#This Row],[D]]*O26</f>
        <v>0</v>
      </c>
      <c r="AK26" s="3">
        <f>EffortOutcomesAG1_1DayShiftAB[[#This Row],[D]]*P26</f>
        <v>3.5775152166129609</v>
      </c>
      <c r="AL26" s="3">
        <f>EffortOutcomesAG1_1DayShiftAB[[#This Row],[D]]*Q26</f>
        <v>0</v>
      </c>
      <c r="AM26" s="3">
        <f>EffortOutcomesAG1_1DayShiftAB[[#This Row],[D]]*R26</f>
        <v>0</v>
      </c>
      <c r="AN26" s="3">
        <f>EffortOutcomesAG1_1DayShiftAB[[#This Row],[D]]*S26</f>
        <v>0</v>
      </c>
      <c r="AO26" s="3">
        <f>EffortOutcomesAG1_1DayShiftAB[[#This Row],[D]]*T26</f>
        <v>6.3097552896756826</v>
      </c>
      <c r="AP26" s="3">
        <f>EffortOutcomesAG1_1DayShiftAB[[#This Row],[D]]*U26</f>
        <v>0</v>
      </c>
      <c r="AQ26" s="3">
        <f>EffortOutcomesAG1_1DayShiftAB[[#This Row],[D]]*V26</f>
        <v>8.0003055767761602</v>
      </c>
      <c r="AR26" s="3">
        <f>EffortOutcomesAG1_1DayShiftAB[[#This Row],[D]]*W26</f>
        <v>0</v>
      </c>
      <c r="AS26" s="3">
        <f>EffortOutcomesAG1_1DayShiftAB[[#This Row],[D]]*X26</f>
        <v>0</v>
      </c>
      <c r="AT26" s="3">
        <f>EffortOutcomesAG1_1DayShiftAB[[#This Row],[D]]*Y26</f>
        <v>0</v>
      </c>
      <c r="AU26" s="3">
        <f>EffortOutcomesAG1_1DayShiftAB[[#This Row],[D]]*Z26</f>
        <v>0</v>
      </c>
      <c r="AV26" s="3">
        <f>EffortOutcomesAG1_1DayShiftAB[[#This Row],[D]]*AA26</f>
        <v>0</v>
      </c>
      <c r="AW26" s="3"/>
      <c r="AX26" s="3"/>
      <c r="AY26" t="s">
        <v>170</v>
      </c>
      <c r="AZ26" t="s">
        <v>172</v>
      </c>
      <c r="BA26" t="s">
        <v>68</v>
      </c>
      <c r="BB26">
        <v>14.310060866451844</v>
      </c>
      <c r="BC26">
        <v>19</v>
      </c>
      <c r="BD26">
        <v>10</v>
      </c>
      <c r="BE26">
        <v>19</v>
      </c>
      <c r="BF26">
        <v>8.0003055767761602</v>
      </c>
      <c r="BG26" t="s">
        <v>186</v>
      </c>
      <c r="BH26">
        <v>1</v>
      </c>
      <c r="BI26" s="25">
        <v>45576</v>
      </c>
      <c r="BJ26">
        <v>45576</v>
      </c>
      <c r="BK26">
        <v>1.3277371897518015</v>
      </c>
      <c r="BL26">
        <v>1.3277371897518015</v>
      </c>
      <c r="BM26">
        <v>0.55906859177181289</v>
      </c>
      <c r="BN26" t="s">
        <v>160</v>
      </c>
      <c r="CI26"/>
      <c r="CJ26"/>
      <c r="CK26"/>
      <c r="CL26"/>
      <c r="CM26"/>
    </row>
    <row r="27" spans="1:91" x14ac:dyDescent="0.25">
      <c r="A27" s="31"/>
      <c r="B2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7" s="32">
        <f>IF(EffortOutcomesAG1_1DayShiftAB[[#This Row],[Ai]]=0,3,  IF(EffortOutcomesAG1_1DayShiftAB[[#This Row],[Ai]]&lt;ABGoal,1,    IF(EffortOutcomesAG1_1DayShiftAB[[#This Row],[Ai]]&gt;=ABGoal,2,   "???")))</f>
        <v>2</v>
      </c>
      <c r="D2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7" s="34">
        <f t="shared" si="0"/>
        <v>32111</v>
      </c>
      <c r="H2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8.8159356956747814E-2</v>
      </c>
      <c r="O2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0.15106202014493331</v>
      </c>
      <c r="Q2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7" s="41" cm="1">
        <f t="array" ref="Z2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7" s="38">
        <f t="shared" si="1"/>
        <v>1</v>
      </c>
      <c r="AC27" s="3">
        <f>EffortOutcomesAG1_1DayShiftAB[[#This Row],[D]]*H27</f>
        <v>0</v>
      </c>
      <c r="AD27" s="3">
        <f>EffortOutcomesAG1_1DayShiftAB[[#This Row],[D]]*I27</f>
        <v>0</v>
      </c>
      <c r="AE27" s="3">
        <f>EffortOutcomesAG1_1DayShiftAB[[#This Row],[D]]*J27</f>
        <v>0</v>
      </c>
      <c r="AF27" s="3">
        <f>EffortOutcomesAG1_1DayShiftAB[[#This Row],[D]]*K27</f>
        <v>0</v>
      </c>
      <c r="AG27" s="3">
        <f>EffortOutcomesAG1_1DayShiftAB[[#This Row],[D]]*L27</f>
        <v>0</v>
      </c>
      <c r="AH27" s="3">
        <f>EffortOutcomesAG1_1DayShiftAB[[#This Row],[D]]*M27</f>
        <v>0</v>
      </c>
      <c r="AI27" s="3">
        <f>EffortOutcomesAG1_1DayShiftAB[[#This Row],[D]]*N27</f>
        <v>0.47308716149936858</v>
      </c>
      <c r="AJ27" s="3">
        <f>EffortOutcomesAG1_1DayShiftAB[[#This Row],[D]]*O27</f>
        <v>0</v>
      </c>
      <c r="AK27" s="3">
        <f>EffortOutcomesAG1_1DayShiftAB[[#This Row],[D]]*P27</f>
        <v>0.81064001358118898</v>
      </c>
      <c r="AL27" s="3">
        <f>EffortOutcomesAG1_1DayShiftAB[[#This Row],[D]]*Q27</f>
        <v>0</v>
      </c>
      <c r="AM27" s="3">
        <f>EffortOutcomesAG1_1DayShiftAB[[#This Row],[D]]*R27</f>
        <v>0</v>
      </c>
      <c r="AN27" s="3">
        <f>EffortOutcomesAG1_1DayShiftAB[[#This Row],[D]]*S27</f>
        <v>0</v>
      </c>
      <c r="AO27" s="3">
        <f>EffortOutcomesAG1_1DayShiftAB[[#This Row],[D]]*T27</f>
        <v>0</v>
      </c>
      <c r="AP27" s="3">
        <f>EffortOutcomesAG1_1DayShiftAB[[#This Row],[D]]*U27</f>
        <v>0</v>
      </c>
      <c r="AQ27" s="3">
        <f>EffortOutcomesAG1_1DayShiftAB[[#This Row],[D]]*V27</f>
        <v>5.3662728249194425</v>
      </c>
      <c r="AR27" s="3">
        <f>EffortOutcomesAG1_1DayShiftAB[[#This Row],[D]]*W27</f>
        <v>0</v>
      </c>
      <c r="AS27" s="3">
        <f>EffortOutcomesAG1_1DayShiftAB[[#This Row],[D]]*X27</f>
        <v>0</v>
      </c>
      <c r="AT27" s="3">
        <f>EffortOutcomesAG1_1DayShiftAB[[#This Row],[D]]*Y27</f>
        <v>0</v>
      </c>
      <c r="AU27" s="3">
        <f>EffortOutcomesAG1_1DayShiftAB[[#This Row],[D]]*Z27</f>
        <v>0</v>
      </c>
      <c r="AV27" s="3">
        <f>EffortOutcomesAG1_1DayShiftAB[[#This Row],[D]]*AA27</f>
        <v>0</v>
      </c>
      <c r="AW27" s="3"/>
      <c r="AX27" s="3"/>
      <c r="AY27" t="s">
        <v>170</v>
      </c>
      <c r="AZ27" t="s">
        <v>172</v>
      </c>
      <c r="BA27" t="s">
        <v>69</v>
      </c>
      <c r="BB27">
        <v>5.3662728249194425</v>
      </c>
      <c r="BC27">
        <v>6.6499999999999995</v>
      </c>
      <c r="BD27">
        <v>10</v>
      </c>
      <c r="BE27">
        <v>6.6499999999999995</v>
      </c>
      <c r="BF27">
        <v>5.8393599864188106</v>
      </c>
      <c r="BG27" t="s">
        <v>185</v>
      </c>
      <c r="BH27">
        <v>1</v>
      </c>
      <c r="BI27" s="25">
        <v>45576</v>
      </c>
      <c r="BJ27">
        <v>45576</v>
      </c>
      <c r="BK27">
        <v>1.2392213771016811</v>
      </c>
      <c r="BL27">
        <v>1.2392213771016811</v>
      </c>
      <c r="BM27">
        <v>1.0881593569567478</v>
      </c>
      <c r="BN27" t="s">
        <v>160</v>
      </c>
      <c r="CI27"/>
      <c r="CJ27"/>
      <c r="CK27"/>
      <c r="CL27"/>
      <c r="CM27"/>
    </row>
    <row r="28" spans="1:91" x14ac:dyDescent="0.25">
      <c r="A28" s="31"/>
      <c r="B2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8" s="32">
        <f>IF(EffortOutcomesAG1_1DayShiftAB[[#This Row],[Ai]]=0,3,  IF(EffortOutcomesAG1_1DayShiftAB[[#This Row],[Ai]]&lt;ABGoal,1,    IF(EffortOutcomesAG1_1DayShiftAB[[#This Row],[Ai]]&gt;=ABGoal,2,   "???")))</f>
        <v>1</v>
      </c>
      <c r="D2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8" s="34">
        <f t="shared" si="0"/>
        <v>31111</v>
      </c>
      <c r="H2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6.2189751801440929E-2</v>
      </c>
      <c r="Q2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0.17311819828965413</v>
      </c>
      <c r="U2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0.82688180171034587</v>
      </c>
      <c r="W2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8" s="41" cm="1">
        <f t="array" ref="Z2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8" s="38">
        <f t="shared" si="1"/>
        <v>1</v>
      </c>
      <c r="AC28" s="3">
        <f>EffortOutcomesAG1_1DayShiftAB[[#This Row],[D]]*H28</f>
        <v>0</v>
      </c>
      <c r="AD28" s="3">
        <f>EffortOutcomesAG1_1DayShiftAB[[#This Row],[D]]*I28</f>
        <v>0</v>
      </c>
      <c r="AE28" s="3">
        <f>EffortOutcomesAG1_1DayShiftAB[[#This Row],[D]]*J28</f>
        <v>0</v>
      </c>
      <c r="AF28" s="3">
        <f>EffortOutcomesAG1_1DayShiftAB[[#This Row],[D]]*K28</f>
        <v>0</v>
      </c>
      <c r="AG28" s="3">
        <f>EffortOutcomesAG1_1DayShiftAB[[#This Row],[D]]*L28</f>
        <v>0</v>
      </c>
      <c r="AH28" s="3">
        <f>EffortOutcomesAG1_1DayShiftAB[[#This Row],[D]]*M28</f>
        <v>0</v>
      </c>
      <c r="AI28" s="3">
        <f>EffortOutcomesAG1_1DayShiftAB[[#This Row],[D]]*N28</f>
        <v>0</v>
      </c>
      <c r="AJ28" s="3">
        <f>EffortOutcomesAG1_1DayShiftAB[[#This Row],[D]]*O28</f>
        <v>0</v>
      </c>
      <c r="AK28" s="3">
        <f>EffortOutcomesAG1_1DayShiftAB[[#This Row],[D]]*P28</f>
        <v>0.72307554600787427</v>
      </c>
      <c r="AL28" s="3">
        <f>EffortOutcomesAG1_1DayShiftAB[[#This Row],[D]]*Q28</f>
        <v>0</v>
      </c>
      <c r="AM28" s="3">
        <f>EffortOutcomesAG1_1DayShiftAB[[#This Row],[D]]*R28</f>
        <v>0</v>
      </c>
      <c r="AN28" s="3">
        <f>EffortOutcomesAG1_1DayShiftAB[[#This Row],[D]]*S28</f>
        <v>0</v>
      </c>
      <c r="AO28" s="3">
        <f>EffortOutcomesAG1_1DayShiftAB[[#This Row],[D]]*T28</f>
        <v>2.0128322131250371</v>
      </c>
      <c r="AP28" s="3">
        <f>EffortOutcomesAG1_1DayShiftAB[[#This Row],[D]]*U28</f>
        <v>0</v>
      </c>
      <c r="AQ28" s="3">
        <f>EffortOutcomesAG1_1DayShiftAB[[#This Row],[D]]*V28</f>
        <v>9.6140922408670875</v>
      </c>
      <c r="AR28" s="3">
        <f>EffortOutcomesAG1_1DayShiftAB[[#This Row],[D]]*W28</f>
        <v>0</v>
      </c>
      <c r="AS28" s="3">
        <f>EffortOutcomesAG1_1DayShiftAB[[#This Row],[D]]*X28</f>
        <v>0</v>
      </c>
      <c r="AT28" s="3">
        <f>EffortOutcomesAG1_1DayShiftAB[[#This Row],[D]]*Y28</f>
        <v>0</v>
      </c>
      <c r="AU28" s="3">
        <f>EffortOutcomesAG1_1DayShiftAB[[#This Row],[D]]*Z28</f>
        <v>0</v>
      </c>
      <c r="AV28" s="3">
        <f>EffortOutcomesAG1_1DayShiftAB[[#This Row],[D]]*AA28</f>
        <v>0</v>
      </c>
      <c r="AW28" s="3"/>
      <c r="AX28" s="3"/>
      <c r="AY28" t="s">
        <v>170</v>
      </c>
      <c r="AZ28" t="s">
        <v>172</v>
      </c>
      <c r="BA28" t="s">
        <v>70</v>
      </c>
      <c r="BB28">
        <v>11.626924453992125</v>
      </c>
      <c r="BC28">
        <v>12.35</v>
      </c>
      <c r="BD28">
        <v>10</v>
      </c>
      <c r="BE28">
        <v>12.35</v>
      </c>
      <c r="BF28">
        <v>9.6140922408670875</v>
      </c>
      <c r="BG28" t="s">
        <v>187</v>
      </c>
      <c r="BH28">
        <v>1</v>
      </c>
      <c r="BI28" s="25">
        <v>45576</v>
      </c>
      <c r="BJ28">
        <v>45576</v>
      </c>
      <c r="BK28">
        <v>1.0621897518014409</v>
      </c>
      <c r="BL28">
        <v>1.0621897518014409</v>
      </c>
      <c r="BM28">
        <v>0.82688180171034587</v>
      </c>
      <c r="BN28" t="s">
        <v>160</v>
      </c>
      <c r="CI28"/>
      <c r="CJ28"/>
      <c r="CK28"/>
      <c r="CL28"/>
      <c r="CM28"/>
    </row>
    <row r="29" spans="1:91" x14ac:dyDescent="0.25">
      <c r="A29" s="31"/>
      <c r="B2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9" s="32">
        <f>IF(EffortOutcomesAG1_1DayShiftAB[[#This Row],[Ai]]=0,3,  IF(EffortOutcomesAG1_1DayShiftAB[[#This Row],[Ai]]&lt;ABGoal,1,    IF(EffortOutcomesAG1_1DayShiftAB[[#This Row],[Ai]]&gt;=ABGoal,2,   "???")))</f>
        <v>1</v>
      </c>
      <c r="D2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9" s="34">
        <f t="shared" si="0"/>
        <v>31131</v>
      </c>
      <c r="H2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0.49815071750851025</v>
      </c>
      <c r="K2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2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0.15005417256326459</v>
      </c>
      <c r="U2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0.84994582743673541</v>
      </c>
      <c r="W2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9" s="41" cm="1">
        <f t="array" ref="Z2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9" s="38">
        <f t="shared" si="1"/>
        <v>1</v>
      </c>
      <c r="AC29" s="3">
        <f>EffortOutcomesAG1_1DayShiftAB[[#This Row],[D]]*H29</f>
        <v>0</v>
      </c>
      <c r="AD29" s="3">
        <f>EffortOutcomesAG1_1DayShiftAB[[#This Row],[D]]*I29</f>
        <v>0</v>
      </c>
      <c r="AE29" s="3">
        <f>EffortOutcomesAG1_1DayShiftAB[[#This Row],[D]]*J29</f>
        <v>7.0384793480487211</v>
      </c>
      <c r="AF29" s="3">
        <f>EffortOutcomesAG1_1DayShiftAB[[#This Row],[D]]*K29</f>
        <v>0</v>
      </c>
      <c r="AG29" s="3">
        <f>EffortOutcomesAG1_1DayShiftAB[[#This Row],[D]]*L29</f>
        <v>0</v>
      </c>
      <c r="AH29" s="3">
        <f>EffortOutcomesAG1_1DayShiftAB[[#This Row],[D]]*M29</f>
        <v>0</v>
      </c>
      <c r="AI29" s="3">
        <f>EffortOutcomesAG1_1DayShiftAB[[#This Row],[D]]*N29</f>
        <v>0</v>
      </c>
      <c r="AJ29" s="3">
        <f>EffortOutcomesAG1_1DayShiftAB[[#This Row],[D]]*O29</f>
        <v>0</v>
      </c>
      <c r="AK29" s="3">
        <f>EffortOutcomesAG1_1DayShiftAB[[#This Row],[D]]*P29</f>
        <v>3.5323041303902558</v>
      </c>
      <c r="AL29" s="3">
        <f>EffortOutcomesAG1_1DayShiftAB[[#This Row],[D]]*Q29</f>
        <v>0</v>
      </c>
      <c r="AM29" s="3">
        <f>EffortOutcomesAG1_1DayShiftAB[[#This Row],[D]]*R29</f>
        <v>0</v>
      </c>
      <c r="AN29" s="3">
        <f>EffortOutcomesAG1_1DayShiftAB[[#This Row],[D]]*S29</f>
        <v>0</v>
      </c>
      <c r="AO29" s="3">
        <f>EffortOutcomesAG1_1DayShiftAB[[#This Row],[D]]*T29</f>
        <v>2.1201478941100467</v>
      </c>
      <c r="AP29" s="3">
        <f>EffortOutcomesAG1_1DayShiftAB[[#This Row],[D]]*U29</f>
        <v>0</v>
      </c>
      <c r="AQ29" s="3">
        <f>EffortOutcomesAG1_1DayShiftAB[[#This Row],[D]]*V29</f>
        <v>12.009068627450976</v>
      </c>
      <c r="AR29" s="3">
        <f>EffortOutcomesAG1_1DayShiftAB[[#This Row],[D]]*W29</f>
        <v>0</v>
      </c>
      <c r="AS29" s="3">
        <f>EffortOutcomesAG1_1DayShiftAB[[#This Row],[D]]*X29</f>
        <v>0</v>
      </c>
      <c r="AT29" s="3">
        <f>EffortOutcomesAG1_1DayShiftAB[[#This Row],[D]]*Y29</f>
        <v>0</v>
      </c>
      <c r="AU29" s="3">
        <f>EffortOutcomesAG1_1DayShiftAB[[#This Row],[D]]*Z29</f>
        <v>0</v>
      </c>
      <c r="AV29" s="3">
        <f>EffortOutcomesAG1_1DayShiftAB[[#This Row],[D]]*AA29</f>
        <v>0</v>
      </c>
      <c r="AW29" s="3"/>
      <c r="AX29" s="3"/>
      <c r="AY29" t="s">
        <v>217</v>
      </c>
      <c r="AZ29" t="s">
        <v>172</v>
      </c>
      <c r="BA29" t="s">
        <v>68</v>
      </c>
      <c r="BB29">
        <v>14.129216521561023</v>
      </c>
      <c r="BC29">
        <v>24.7</v>
      </c>
      <c r="BD29">
        <v>10</v>
      </c>
      <c r="BE29">
        <v>24.7</v>
      </c>
      <c r="BF29">
        <v>12.009068627450976</v>
      </c>
      <c r="BG29" t="s">
        <v>186</v>
      </c>
      <c r="BI29" s="25">
        <v>45576</v>
      </c>
      <c r="BJ29">
        <v>45576</v>
      </c>
      <c r="BK29">
        <v>1.7481507175085103</v>
      </c>
      <c r="BL29">
        <v>1.7481507175085103</v>
      </c>
      <c r="BM29">
        <v>0.84994582743673541</v>
      </c>
      <c r="BN29" t="s">
        <v>160</v>
      </c>
      <c r="CI29"/>
      <c r="CJ29"/>
      <c r="CK29"/>
      <c r="CL29"/>
      <c r="CM29"/>
    </row>
    <row r="30" spans="1:91" x14ac:dyDescent="0.25">
      <c r="A30" s="31"/>
      <c r="B3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0" s="32">
        <f>IF(EffortOutcomesAG1_1DayShiftAB[[#This Row],[Ai]]=0,3,  IF(EffortOutcomesAG1_1DayShiftAB[[#This Row],[Ai]]&lt;ABGoal,1,    IF(EffortOutcomesAG1_1DayShiftAB[[#This Row],[Ai]]&gt;=ABGoal,2,   "???")))</f>
        <v>2</v>
      </c>
      <c r="D3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3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30" s="34">
        <f t="shared" si="0"/>
        <v>32332</v>
      </c>
      <c r="H3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4.4878449110853147E-2</v>
      </c>
      <c r="I3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3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0.91452212250039278</v>
      </c>
      <c r="M3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3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3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3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3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0" s="41" cm="1">
        <f t="array" ref="Z3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0" s="38">
        <f t="shared" si="1"/>
        <v>1</v>
      </c>
      <c r="AC30" s="3">
        <f>EffortOutcomesAG1_1DayShiftAB[[#This Row],[D]]*H30</f>
        <v>0.15757575757575654</v>
      </c>
      <c r="AD30" s="3">
        <f>EffortOutcomesAG1_1DayShiftAB[[#This Row],[D]]*I30</f>
        <v>0</v>
      </c>
      <c r="AE30" s="3">
        <f>EffortOutcomesAG1_1DayShiftAB[[#This Row],[D]]*J30</f>
        <v>0</v>
      </c>
      <c r="AF30" s="3">
        <f>EffortOutcomesAG1_1DayShiftAB[[#This Row],[D]]*K30</f>
        <v>0</v>
      </c>
      <c r="AG30" s="3">
        <f>EffortOutcomesAG1_1DayShiftAB[[#This Row],[D]]*L30</f>
        <v>3.2110404688191045</v>
      </c>
      <c r="AH30" s="3">
        <f>EffortOutcomesAG1_1DayShiftAB[[#This Row],[D]]*M30</f>
        <v>0</v>
      </c>
      <c r="AI30" s="3">
        <f>EffortOutcomesAG1_1DayShiftAB[[#This Row],[D]]*N30</f>
        <v>0.87779190623617898</v>
      </c>
      <c r="AJ30" s="3">
        <f>EffortOutcomesAG1_1DayShiftAB[[#This Row],[D]]*O30</f>
        <v>0</v>
      </c>
      <c r="AK30" s="3">
        <f>EffortOutcomesAG1_1DayShiftAB[[#This Row],[D]]*P30</f>
        <v>0</v>
      </c>
      <c r="AL30" s="3">
        <f>EffortOutcomesAG1_1DayShiftAB[[#This Row],[D]]*Q30</f>
        <v>0</v>
      </c>
      <c r="AM30" s="3">
        <f>EffortOutcomesAG1_1DayShiftAB[[#This Row],[D]]*R30</f>
        <v>0</v>
      </c>
      <c r="AN30" s="3">
        <f>EffortOutcomesAG1_1DayShiftAB[[#This Row],[D]]*S30</f>
        <v>0</v>
      </c>
      <c r="AO30" s="3">
        <f>EffortOutcomesAG1_1DayShiftAB[[#This Row],[D]]*T30</f>
        <v>0</v>
      </c>
      <c r="AP30" s="3">
        <f>EffortOutcomesAG1_1DayShiftAB[[#This Row],[D]]*U30</f>
        <v>0</v>
      </c>
      <c r="AQ30" s="3">
        <f>EffortOutcomesAG1_1DayShiftAB[[#This Row],[D]]*V30</f>
        <v>3.5111676249447159</v>
      </c>
      <c r="AR30" s="3">
        <f>EffortOutcomesAG1_1DayShiftAB[[#This Row],[D]]*W30</f>
        <v>0</v>
      </c>
      <c r="AS30" s="3">
        <f>EffortOutcomesAG1_1DayShiftAB[[#This Row],[D]]*X30</f>
        <v>0</v>
      </c>
      <c r="AT30" s="3">
        <f>EffortOutcomesAG1_1DayShiftAB[[#This Row],[D]]*Y30</f>
        <v>0</v>
      </c>
      <c r="AU30" s="3">
        <f>EffortOutcomesAG1_1DayShiftAB[[#This Row],[D]]*Z30</f>
        <v>0</v>
      </c>
      <c r="AV30" s="3">
        <f>EffortOutcomesAG1_1DayShiftAB[[#This Row],[D]]*AA30</f>
        <v>0</v>
      </c>
      <c r="AW30" s="3"/>
      <c r="AX30" s="3"/>
      <c r="AY30" t="s">
        <v>217</v>
      </c>
      <c r="AZ30" t="s">
        <v>172</v>
      </c>
      <c r="BA30" t="s">
        <v>69</v>
      </c>
      <c r="BB30">
        <v>3.5111676249447159</v>
      </c>
      <c r="BC30">
        <v>7.6</v>
      </c>
      <c r="BD30">
        <v>10</v>
      </c>
      <c r="BE30">
        <v>7.6</v>
      </c>
      <c r="BF30">
        <v>7.757575757575756</v>
      </c>
      <c r="BG30" t="s">
        <v>185</v>
      </c>
      <c r="BI30" s="25">
        <v>45576</v>
      </c>
      <c r="BJ30">
        <v>45576</v>
      </c>
      <c r="BK30">
        <v>2.1645221225003928</v>
      </c>
      <c r="BL30">
        <v>2.1645221225003928</v>
      </c>
      <c r="BM30">
        <v>2.2094005716112459</v>
      </c>
      <c r="BN30" t="s">
        <v>160</v>
      </c>
      <c r="CI30"/>
      <c r="CJ30"/>
      <c r="CK30"/>
      <c r="CL30"/>
      <c r="CM30"/>
    </row>
    <row r="31" spans="1:91" x14ac:dyDescent="0.25">
      <c r="A31" s="31"/>
      <c r="B3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31" s="32">
        <f>IF(EffortOutcomesAG1_1DayShiftAB[[#This Row],[Ai]]=0,3,  IF(EffortOutcomesAG1_1DayShiftAB[[#This Row],[Ai]]&lt;ABGoal,1,    IF(EffortOutcomesAG1_1DayShiftAB[[#This Row],[Ai]]&gt;=ABGoal,2,   "???")))</f>
        <v>1</v>
      </c>
      <c r="D3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3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3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31" s="34">
        <f t="shared" si="0"/>
        <v>11310</v>
      </c>
      <c r="H3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3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3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8.3813382875164155E-2</v>
      </c>
      <c r="R3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0.15115399193418788</v>
      </c>
      <c r="S3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3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0.76503262519064796</v>
      </c>
      <c r="W3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1" s="41" cm="1">
        <f t="array" ref="Z3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1" s="38">
        <f t="shared" si="1"/>
        <v>1</v>
      </c>
      <c r="AC31" s="3">
        <f>EffortOutcomesAG1_1DayShiftAB[[#This Row],[D]]*H31</f>
        <v>0</v>
      </c>
      <c r="AD31" s="3">
        <f>EffortOutcomesAG1_1DayShiftAB[[#This Row],[D]]*I31</f>
        <v>0</v>
      </c>
      <c r="AE31" s="3">
        <f>EffortOutcomesAG1_1DayShiftAB[[#This Row],[D]]*J31</f>
        <v>0</v>
      </c>
      <c r="AF31" s="3">
        <f>EffortOutcomesAG1_1DayShiftAB[[#This Row],[D]]*K31</f>
        <v>0</v>
      </c>
      <c r="AG31" s="3">
        <f>EffortOutcomesAG1_1DayShiftAB[[#This Row],[D]]*L31</f>
        <v>0</v>
      </c>
      <c r="AH31" s="3">
        <f>EffortOutcomesAG1_1DayShiftAB[[#This Row],[D]]*M31</f>
        <v>0</v>
      </c>
      <c r="AI31" s="3">
        <f>EffortOutcomesAG1_1DayShiftAB[[#This Row],[D]]*N31</f>
        <v>0</v>
      </c>
      <c r="AJ31" s="3">
        <f>EffortOutcomesAG1_1DayShiftAB[[#This Row],[D]]*O31</f>
        <v>0</v>
      </c>
      <c r="AK31" s="3">
        <f>EffortOutcomesAG1_1DayShiftAB[[#This Row],[D]]*P31</f>
        <v>0</v>
      </c>
      <c r="AL31" s="3">
        <f>EffortOutcomesAG1_1DayShiftAB[[#This Row],[D]]*Q31</f>
        <v>1.0407754010695136</v>
      </c>
      <c r="AM31" s="3">
        <f>EffortOutcomesAG1_1DayShiftAB[[#This Row],[D]]*R31</f>
        <v>1.876995668017347</v>
      </c>
      <c r="AN31" s="3">
        <f>EffortOutcomesAG1_1DayShiftAB[[#This Row],[D]]*S31</f>
        <v>0</v>
      </c>
      <c r="AO31" s="3">
        <f>EffortOutcomesAG1_1DayShiftAB[[#This Row],[D]]*T31</f>
        <v>0</v>
      </c>
      <c r="AP31" s="3">
        <f>EffortOutcomesAG1_1DayShiftAB[[#This Row],[D]]*U31</f>
        <v>0</v>
      </c>
      <c r="AQ31" s="3">
        <f>EffortOutcomesAG1_1DayShiftAB[[#This Row],[D]]*V31</f>
        <v>9.5</v>
      </c>
      <c r="AR31" s="3">
        <f>EffortOutcomesAG1_1DayShiftAB[[#This Row],[D]]*W31</f>
        <v>0</v>
      </c>
      <c r="AS31" s="3">
        <f>EffortOutcomesAG1_1DayShiftAB[[#This Row],[D]]*X31</f>
        <v>0</v>
      </c>
      <c r="AT31" s="3">
        <f>EffortOutcomesAG1_1DayShiftAB[[#This Row],[D]]*Y31</f>
        <v>0</v>
      </c>
      <c r="AU31" s="3">
        <f>EffortOutcomesAG1_1DayShiftAB[[#This Row],[D]]*Z31</f>
        <v>0</v>
      </c>
      <c r="AV31" s="3">
        <f>EffortOutcomesAG1_1DayShiftAB[[#This Row],[D]]*AA31</f>
        <v>0</v>
      </c>
      <c r="AW31" s="3"/>
      <c r="AX31" s="3"/>
      <c r="AY31" t="s">
        <v>217</v>
      </c>
      <c r="AZ31" t="s">
        <v>172</v>
      </c>
      <c r="BA31" t="s">
        <v>70</v>
      </c>
      <c r="BB31">
        <v>12.417771069086861</v>
      </c>
      <c r="BC31">
        <v>9.5</v>
      </c>
      <c r="BD31">
        <v>10</v>
      </c>
      <c r="BE31">
        <v>9.5</v>
      </c>
      <c r="BF31">
        <v>10.540775401069514</v>
      </c>
      <c r="BG31" t="s">
        <v>187</v>
      </c>
      <c r="BI31" s="25">
        <v>45576</v>
      </c>
      <c r="BJ31">
        <v>45576</v>
      </c>
      <c r="BK31">
        <v>0.76503262519064796</v>
      </c>
      <c r="BL31">
        <v>0.76503262519064796</v>
      </c>
      <c r="BM31">
        <v>0.84884600806581212</v>
      </c>
      <c r="BN31" t="s">
        <v>160</v>
      </c>
      <c r="CI31"/>
      <c r="CJ31"/>
      <c r="CK31"/>
      <c r="CL31"/>
      <c r="CM31"/>
    </row>
    <row r="32" spans="1:91" x14ac:dyDescent="0.25">
      <c r="A32" s="31"/>
      <c r="B3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2" s="32">
        <f>IF(EffortOutcomesAG1_1DayShiftAB[[#This Row],[Ai]]=0,3,  IF(EffortOutcomesAG1_1DayShiftAB[[#This Row],[Ai]]&lt;ABGoal,1,    IF(EffortOutcomesAG1_1DayShiftAB[[#This Row],[Ai]]&gt;=ABGoal,2,   "???")))</f>
        <v>1</v>
      </c>
      <c r="D3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2" s="34">
        <f t="shared" si="0"/>
        <v>31131</v>
      </c>
      <c r="H3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0.14412404923939159</v>
      </c>
      <c r="K3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3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0.10558506628129805</v>
      </c>
      <c r="U3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0.89441493371870195</v>
      </c>
      <c r="W3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2" s="41" cm="1">
        <f t="array" ref="Z3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2" s="38">
        <f t="shared" si="1"/>
        <v>1</v>
      </c>
      <c r="AC32" s="3">
        <f>EffortOutcomesAG1_1DayShiftAB[[#This Row],[D]]*H32</f>
        <v>0</v>
      </c>
      <c r="AD32" s="3">
        <f>EffortOutcomesAG1_1DayShiftAB[[#This Row],[D]]*I32</f>
        <v>0</v>
      </c>
      <c r="AE32" s="3">
        <f>EffortOutcomesAG1_1DayShiftAB[[#This Row],[D]]*J32</f>
        <v>2.0624239169351961</v>
      </c>
      <c r="AF32" s="3">
        <f>EffortOutcomesAG1_1DayShiftAB[[#This Row],[D]]*K32</f>
        <v>0</v>
      </c>
      <c r="AG32" s="3">
        <f>EffortOutcomesAG1_1DayShiftAB[[#This Row],[D]]*L32</f>
        <v>0</v>
      </c>
      <c r="AH32" s="3">
        <f>EffortOutcomesAG1_1DayShiftAB[[#This Row],[D]]*M32</f>
        <v>0</v>
      </c>
      <c r="AI32" s="3">
        <f>EffortOutcomesAG1_1DayShiftAB[[#This Row],[D]]*N32</f>
        <v>0</v>
      </c>
      <c r="AJ32" s="3">
        <f>EffortOutcomesAG1_1DayShiftAB[[#This Row],[D]]*O32</f>
        <v>0</v>
      </c>
      <c r="AK32" s="3">
        <f>EffortOutcomesAG1_1DayShiftAB[[#This Row],[D]]*P32</f>
        <v>3.5775152166129609</v>
      </c>
      <c r="AL32" s="3">
        <f>EffortOutcomesAG1_1DayShiftAB[[#This Row],[D]]*Q32</f>
        <v>0</v>
      </c>
      <c r="AM32" s="3">
        <f>EffortOutcomesAG1_1DayShiftAB[[#This Row],[D]]*R32</f>
        <v>0</v>
      </c>
      <c r="AN32" s="3">
        <f>EffortOutcomesAG1_1DayShiftAB[[#This Row],[D]]*S32</f>
        <v>0</v>
      </c>
      <c r="AO32" s="3">
        <f>EffortOutcomesAG1_1DayShiftAB[[#This Row],[D]]*T32</f>
        <v>1.5109287250737273</v>
      </c>
      <c r="AP32" s="3">
        <f>EffortOutcomesAG1_1DayShiftAB[[#This Row],[D]]*U32</f>
        <v>0</v>
      </c>
      <c r="AQ32" s="3">
        <f>EffortOutcomesAG1_1DayShiftAB[[#This Row],[D]]*V32</f>
        <v>12.799132141378117</v>
      </c>
      <c r="AR32" s="3">
        <f>EffortOutcomesAG1_1DayShiftAB[[#This Row],[D]]*W32</f>
        <v>0</v>
      </c>
      <c r="AS32" s="3">
        <f>EffortOutcomesAG1_1DayShiftAB[[#This Row],[D]]*X32</f>
        <v>0</v>
      </c>
      <c r="AT32" s="3">
        <f>EffortOutcomesAG1_1DayShiftAB[[#This Row],[D]]*Y32</f>
        <v>0</v>
      </c>
      <c r="AU32" s="3">
        <f>EffortOutcomesAG1_1DayShiftAB[[#This Row],[D]]*Z32</f>
        <v>0</v>
      </c>
      <c r="AV32" s="3">
        <f>EffortOutcomesAG1_1DayShiftAB[[#This Row],[D]]*AA32</f>
        <v>0</v>
      </c>
      <c r="AW32" s="3"/>
      <c r="AX32" s="3"/>
      <c r="AY32" t="s">
        <v>170</v>
      </c>
      <c r="AZ32" t="s">
        <v>172</v>
      </c>
      <c r="BA32" t="s">
        <v>68</v>
      </c>
      <c r="BB32">
        <v>14.310060866451844</v>
      </c>
      <c r="BC32">
        <v>19.95</v>
      </c>
      <c r="BD32">
        <v>10</v>
      </c>
      <c r="BE32">
        <v>19.95</v>
      </c>
      <c r="BF32">
        <v>12.799132141378117</v>
      </c>
      <c r="BG32" t="s">
        <v>189</v>
      </c>
      <c r="BH32">
        <v>1</v>
      </c>
      <c r="BI32" s="25">
        <v>45577</v>
      </c>
      <c r="BJ32">
        <v>45577</v>
      </c>
      <c r="BK32">
        <v>1.3941240492393916</v>
      </c>
      <c r="BL32">
        <v>1.3941240492393916</v>
      </c>
      <c r="BM32">
        <v>0.89441493371870195</v>
      </c>
      <c r="BN32" t="s">
        <v>160</v>
      </c>
      <c r="CI32"/>
      <c r="CJ32"/>
      <c r="CK32"/>
      <c r="CL32"/>
      <c r="CM32"/>
    </row>
    <row r="33" spans="1:91" x14ac:dyDescent="0.25">
      <c r="A33" s="31"/>
      <c r="B3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3" s="32">
        <f>IF(EffortOutcomesAG1_1DayShiftAB[[#This Row],[Ai]]=0,3,  IF(EffortOutcomesAG1_1DayShiftAB[[#This Row],[Ai]]&lt;ABGoal,1,    IF(EffortOutcomesAG1_1DayShiftAB[[#This Row],[Ai]]&gt;=ABGoal,2,   "???")))</f>
        <v>2</v>
      </c>
      <c r="D3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3" s="34">
        <f t="shared" si="0"/>
        <v>32131</v>
      </c>
      <c r="H3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0.16625300240192131</v>
      </c>
      <c r="K3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7.9780687294933816E-2</v>
      </c>
      <c r="O3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0.17021931270506618</v>
      </c>
      <c r="Q3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3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3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3" s="41" cm="1">
        <f t="array" ref="Z3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3" s="38">
        <f t="shared" si="1"/>
        <v>1</v>
      </c>
      <c r="AC33" s="3">
        <f>EffortOutcomesAG1_1DayShiftAB[[#This Row],[D]]*H33</f>
        <v>0</v>
      </c>
      <c r="AD33" s="3">
        <f>EffortOutcomesAG1_1DayShiftAB[[#This Row],[D]]*I33</f>
        <v>0</v>
      </c>
      <c r="AE33" s="3">
        <f>EffortOutcomesAG1_1DayShiftAB[[#This Row],[D]]*J33</f>
        <v>0.89215896885069712</v>
      </c>
      <c r="AF33" s="3">
        <f>EffortOutcomesAG1_1DayShiftAB[[#This Row],[D]]*K33</f>
        <v>0</v>
      </c>
      <c r="AG33" s="3">
        <f>EffortOutcomesAG1_1DayShiftAB[[#This Row],[D]]*L33</f>
        <v>0</v>
      </c>
      <c r="AH33" s="3">
        <f>EffortOutcomesAG1_1DayShiftAB[[#This Row],[D]]*M33</f>
        <v>0</v>
      </c>
      <c r="AI33" s="3">
        <f>EffortOutcomesAG1_1DayShiftAB[[#This Row],[D]]*N33</f>
        <v>0.42812493418419917</v>
      </c>
      <c r="AJ33" s="3">
        <f>EffortOutcomesAG1_1DayShiftAB[[#This Row],[D]]*O33</f>
        <v>0</v>
      </c>
      <c r="AK33" s="3">
        <f>EffortOutcomesAG1_1DayShiftAB[[#This Row],[D]]*P33</f>
        <v>0.91344327204566145</v>
      </c>
      <c r="AL33" s="3">
        <f>EffortOutcomesAG1_1DayShiftAB[[#This Row],[D]]*Q33</f>
        <v>0</v>
      </c>
      <c r="AM33" s="3">
        <f>EffortOutcomesAG1_1DayShiftAB[[#This Row],[D]]*R33</f>
        <v>0</v>
      </c>
      <c r="AN33" s="3">
        <f>EffortOutcomesAG1_1DayShiftAB[[#This Row],[D]]*S33</f>
        <v>0</v>
      </c>
      <c r="AO33" s="3">
        <f>EffortOutcomesAG1_1DayShiftAB[[#This Row],[D]]*T33</f>
        <v>0</v>
      </c>
      <c r="AP33" s="3">
        <f>EffortOutcomesAG1_1DayShiftAB[[#This Row],[D]]*U33</f>
        <v>0</v>
      </c>
      <c r="AQ33" s="3">
        <f>EffortOutcomesAG1_1DayShiftAB[[#This Row],[D]]*V33</f>
        <v>5.3662728249194425</v>
      </c>
      <c r="AR33" s="3">
        <f>EffortOutcomesAG1_1DayShiftAB[[#This Row],[D]]*W33</f>
        <v>0</v>
      </c>
      <c r="AS33" s="3">
        <f>EffortOutcomesAG1_1DayShiftAB[[#This Row],[D]]*X33</f>
        <v>0</v>
      </c>
      <c r="AT33" s="3">
        <f>EffortOutcomesAG1_1DayShiftAB[[#This Row],[D]]*Y33</f>
        <v>0</v>
      </c>
      <c r="AU33" s="3">
        <f>EffortOutcomesAG1_1DayShiftAB[[#This Row],[D]]*Z33</f>
        <v>0</v>
      </c>
      <c r="AV33" s="3">
        <f>EffortOutcomesAG1_1DayShiftAB[[#This Row],[D]]*AA33</f>
        <v>0</v>
      </c>
      <c r="AW33" s="3"/>
      <c r="AX33" s="3"/>
      <c r="AY33" t="s">
        <v>170</v>
      </c>
      <c r="AZ33" t="s">
        <v>172</v>
      </c>
      <c r="BA33" t="s">
        <v>69</v>
      </c>
      <c r="BB33">
        <v>5.3662728249194425</v>
      </c>
      <c r="BC33">
        <v>7.6</v>
      </c>
      <c r="BD33">
        <v>10</v>
      </c>
      <c r="BE33">
        <v>7.6</v>
      </c>
      <c r="BF33">
        <v>5.7943977591036422</v>
      </c>
      <c r="BG33" t="s">
        <v>188</v>
      </c>
      <c r="BH33">
        <v>1</v>
      </c>
      <c r="BI33" s="25">
        <v>45577</v>
      </c>
      <c r="BJ33">
        <v>45577</v>
      </c>
      <c r="BK33">
        <v>1.4162530024019213</v>
      </c>
      <c r="BL33">
        <v>1.4162530024019213</v>
      </c>
      <c r="BM33">
        <v>1.0797806872949338</v>
      </c>
      <c r="BN33" t="s">
        <v>160</v>
      </c>
      <c r="CI33"/>
      <c r="CJ33"/>
      <c r="CK33"/>
      <c r="CL33"/>
      <c r="CM33"/>
    </row>
    <row r="34" spans="1:91" x14ac:dyDescent="0.25">
      <c r="A34" s="31"/>
      <c r="B3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4" s="32">
        <f>IF(EffortOutcomesAG1_1DayShiftAB[[#This Row],[Ai]]=0,3,  IF(EffortOutcomesAG1_1DayShiftAB[[#This Row],[Ai]]&lt;ABGoal,1,    IF(EffortOutcomesAG1_1DayShiftAB[[#This Row],[Ai]]&gt;=ABGoal,2,   "???")))</f>
        <v>1</v>
      </c>
      <c r="D3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4" s="34">
        <f t="shared" si="0"/>
        <v>31131</v>
      </c>
      <c r="H3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0.30243117570979816</v>
      </c>
      <c r="K3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3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0.13507576227935081</v>
      </c>
      <c r="U3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0.86492423772064919</v>
      </c>
      <c r="W3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4" s="41" cm="1">
        <f t="array" ref="Z3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4" s="38">
        <f t="shared" si="1"/>
        <v>1</v>
      </c>
      <c r="AC34" s="3">
        <f>EffortOutcomesAG1_1DayShiftAB[[#This Row],[D]]*H34</f>
        <v>0</v>
      </c>
      <c r="AD34" s="3">
        <f>EffortOutcomesAG1_1DayShiftAB[[#This Row],[D]]*I34</f>
        <v>0</v>
      </c>
      <c r="AE34" s="3">
        <f>EffortOutcomesAG1_1DayShiftAB[[#This Row],[D]]*J34</f>
        <v>3.5163444325098419</v>
      </c>
      <c r="AF34" s="3">
        <f>EffortOutcomesAG1_1DayShiftAB[[#This Row],[D]]*K34</f>
        <v>0</v>
      </c>
      <c r="AG34" s="3">
        <f>EffortOutcomesAG1_1DayShiftAB[[#This Row],[D]]*L34</f>
        <v>0</v>
      </c>
      <c r="AH34" s="3">
        <f>EffortOutcomesAG1_1DayShiftAB[[#This Row],[D]]*M34</f>
        <v>0</v>
      </c>
      <c r="AI34" s="3">
        <f>EffortOutcomesAG1_1DayShiftAB[[#This Row],[D]]*N34</f>
        <v>0</v>
      </c>
      <c r="AJ34" s="3">
        <f>EffortOutcomesAG1_1DayShiftAB[[#This Row],[D]]*O34</f>
        <v>0</v>
      </c>
      <c r="AK34" s="3">
        <f>EffortOutcomesAG1_1DayShiftAB[[#This Row],[D]]*P34</f>
        <v>2.9067311134980316</v>
      </c>
      <c r="AL34" s="3">
        <f>EffortOutcomesAG1_1DayShiftAB[[#This Row],[D]]*Q34</f>
        <v>0</v>
      </c>
      <c r="AM34" s="3">
        <f>EffortOutcomesAG1_1DayShiftAB[[#This Row],[D]]*R34</f>
        <v>0</v>
      </c>
      <c r="AN34" s="3">
        <f>EffortOutcomesAG1_1DayShiftAB[[#This Row],[D]]*S34</f>
        <v>0</v>
      </c>
      <c r="AO34" s="3">
        <f>EffortOutcomesAG1_1DayShiftAB[[#This Row],[D]]*T34</f>
        <v>1.5705156835874112</v>
      </c>
      <c r="AP34" s="3">
        <f>EffortOutcomesAG1_1DayShiftAB[[#This Row],[D]]*U34</f>
        <v>0</v>
      </c>
      <c r="AQ34" s="3">
        <f>EffortOutcomesAG1_1DayShiftAB[[#This Row],[D]]*V34</f>
        <v>10.056408770404715</v>
      </c>
      <c r="AR34" s="3">
        <f>EffortOutcomesAG1_1DayShiftAB[[#This Row],[D]]*W34</f>
        <v>0</v>
      </c>
      <c r="AS34" s="3">
        <f>EffortOutcomesAG1_1DayShiftAB[[#This Row],[D]]*X34</f>
        <v>0</v>
      </c>
      <c r="AT34" s="3">
        <f>EffortOutcomesAG1_1DayShiftAB[[#This Row],[D]]*Y34</f>
        <v>0</v>
      </c>
      <c r="AU34" s="3">
        <f>EffortOutcomesAG1_1DayShiftAB[[#This Row],[D]]*Z34</f>
        <v>0</v>
      </c>
      <c r="AV34" s="3">
        <f>EffortOutcomesAG1_1DayShiftAB[[#This Row],[D]]*AA34</f>
        <v>0</v>
      </c>
      <c r="AW34" s="3"/>
      <c r="AX34" s="3"/>
      <c r="AY34" t="s">
        <v>170</v>
      </c>
      <c r="AZ34" t="s">
        <v>172</v>
      </c>
      <c r="BA34" t="s">
        <v>70</v>
      </c>
      <c r="BB34">
        <v>11.626924453992126</v>
      </c>
      <c r="BC34">
        <v>18.05</v>
      </c>
      <c r="BD34">
        <v>10</v>
      </c>
      <c r="BE34">
        <v>18.05</v>
      </c>
      <c r="BF34">
        <v>10.056408770404715</v>
      </c>
      <c r="BG34" t="s">
        <v>190</v>
      </c>
      <c r="BH34">
        <v>1</v>
      </c>
      <c r="BI34" s="25">
        <v>45577</v>
      </c>
      <c r="BJ34">
        <v>45577</v>
      </c>
      <c r="BK34">
        <v>1.5524311757097982</v>
      </c>
      <c r="BL34">
        <v>1.5524311757097982</v>
      </c>
      <c r="BM34">
        <v>0.86492423772064919</v>
      </c>
      <c r="BN34" t="s">
        <v>160</v>
      </c>
      <c r="CI34"/>
      <c r="CJ34"/>
      <c r="CK34"/>
      <c r="CL34"/>
      <c r="CM34"/>
    </row>
    <row r="35" spans="1:91" x14ac:dyDescent="0.25">
      <c r="A35" s="31"/>
      <c r="B3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5" s="32">
        <f>IF(EffortOutcomesAG1_1DayShiftAB[[#This Row],[Ai]]=0,3,  IF(EffortOutcomesAG1_1DayShiftAB[[#This Row],[Ai]]&lt;ABGoal,1,    IF(EffortOutcomesAG1_1DayShiftAB[[#This Row],[Ai]]&gt;=ABGoal,2,   "???")))</f>
        <v>1</v>
      </c>
      <c r="D3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3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5" s="34">
        <f t="shared" si="0"/>
        <v>31111</v>
      </c>
      <c r="H3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3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0.1430216229863337</v>
      </c>
      <c r="Q3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1.7922871308378774E-2</v>
      </c>
      <c r="U3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0.98207712869162123</v>
      </c>
      <c r="W3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5" s="41" cm="1">
        <f t="array" ref="Z3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5" s="38">
        <f t="shared" si="1"/>
        <v>1</v>
      </c>
      <c r="AC35" s="3">
        <f>EffortOutcomesAG1_1DayShiftAB[[#This Row],[D]]*H35</f>
        <v>0</v>
      </c>
      <c r="AD35" s="3">
        <f>EffortOutcomesAG1_1DayShiftAB[[#This Row],[D]]*I35</f>
        <v>0</v>
      </c>
      <c r="AE35" s="3">
        <f>EffortOutcomesAG1_1DayShiftAB[[#This Row],[D]]*J35</f>
        <v>0</v>
      </c>
      <c r="AF35" s="3">
        <f>EffortOutcomesAG1_1DayShiftAB[[#This Row],[D]]*K35</f>
        <v>0</v>
      </c>
      <c r="AG35" s="3">
        <f>EffortOutcomesAG1_1DayShiftAB[[#This Row],[D]]*L35</f>
        <v>0</v>
      </c>
      <c r="AH35" s="3">
        <f>EffortOutcomesAG1_1DayShiftAB[[#This Row],[D]]*M35</f>
        <v>0</v>
      </c>
      <c r="AI35" s="3">
        <f>EffortOutcomesAG1_1DayShiftAB[[#This Row],[D]]*N35</f>
        <v>0</v>
      </c>
      <c r="AJ35" s="3">
        <f>EffortOutcomesAG1_1DayShiftAB[[#This Row],[D]]*O35</f>
        <v>0</v>
      </c>
      <c r="AK35" s="3">
        <f>EffortOutcomesAG1_1DayShiftAB[[#This Row],[D]]*P35</f>
        <v>2.0207834784389775</v>
      </c>
      <c r="AL35" s="3">
        <f>EffortOutcomesAG1_1DayShiftAB[[#This Row],[D]]*Q35</f>
        <v>0</v>
      </c>
      <c r="AM35" s="3">
        <f>EffortOutcomesAG1_1DayShiftAB[[#This Row],[D]]*R35</f>
        <v>0</v>
      </c>
      <c r="AN35" s="3">
        <f>EffortOutcomesAG1_1DayShiftAB[[#This Row],[D]]*S35</f>
        <v>0</v>
      </c>
      <c r="AO35" s="3">
        <f>EffortOutcomesAG1_1DayShiftAB[[#This Row],[D]]*T35</f>
        <v>0.25323612940415735</v>
      </c>
      <c r="AP35" s="3">
        <f>EffortOutcomesAG1_1DayShiftAB[[#This Row],[D]]*U35</f>
        <v>0</v>
      </c>
      <c r="AQ35" s="3">
        <f>EffortOutcomesAG1_1DayShiftAB[[#This Row],[D]]*V35</f>
        <v>13.875980392156862</v>
      </c>
      <c r="AR35" s="3">
        <f>EffortOutcomesAG1_1DayShiftAB[[#This Row],[D]]*W35</f>
        <v>0</v>
      </c>
      <c r="AS35" s="3">
        <f>EffortOutcomesAG1_1DayShiftAB[[#This Row],[D]]*X35</f>
        <v>0</v>
      </c>
      <c r="AT35" s="3">
        <f>EffortOutcomesAG1_1DayShiftAB[[#This Row],[D]]*Y35</f>
        <v>0</v>
      </c>
      <c r="AU35" s="3">
        <f>EffortOutcomesAG1_1DayShiftAB[[#This Row],[D]]*Z35</f>
        <v>0</v>
      </c>
      <c r="AV35" s="3">
        <f>EffortOutcomesAG1_1DayShiftAB[[#This Row],[D]]*AA35</f>
        <v>0</v>
      </c>
      <c r="AW35" s="3"/>
      <c r="AX35" s="3"/>
      <c r="AY35" t="s">
        <v>217</v>
      </c>
      <c r="AZ35" t="s">
        <v>172</v>
      </c>
      <c r="BA35" t="s">
        <v>68</v>
      </c>
      <c r="BB35">
        <v>14.12921652156102</v>
      </c>
      <c r="BC35">
        <v>16.149999999999999</v>
      </c>
      <c r="BD35">
        <v>10</v>
      </c>
      <c r="BE35">
        <v>16.149999999999999</v>
      </c>
      <c r="BF35">
        <v>13.875980392156862</v>
      </c>
      <c r="BG35" t="s">
        <v>189</v>
      </c>
      <c r="BI35" s="25">
        <v>45577</v>
      </c>
      <c r="BJ35">
        <v>45577</v>
      </c>
      <c r="BK35">
        <v>1.1430216229863337</v>
      </c>
      <c r="BL35">
        <v>1.1430216229863337</v>
      </c>
      <c r="BM35">
        <v>0.98207712869162123</v>
      </c>
      <c r="BN35" t="s">
        <v>160</v>
      </c>
      <c r="CI35"/>
      <c r="CJ35"/>
      <c r="CK35"/>
      <c r="CL35"/>
      <c r="CM35"/>
    </row>
    <row r="36" spans="1:91" x14ac:dyDescent="0.25">
      <c r="A36" s="31"/>
      <c r="B3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6" s="32">
        <f>IF(EffortOutcomesAG1_1DayShiftAB[[#This Row],[Ai]]=0,3,  IF(EffortOutcomesAG1_1DayShiftAB[[#This Row],[Ai]]&lt;ABGoal,1,    IF(EffortOutcomesAG1_1DayShiftAB[[#This Row],[Ai]]&gt;=ABGoal,2,   "???")))</f>
        <v>2</v>
      </c>
      <c r="D3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3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36" s="34">
        <f t="shared" si="0"/>
        <v>32332</v>
      </c>
      <c r="H3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5.5514235410314638E-2</v>
      </c>
      <c r="I3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3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0.64395685718784357</v>
      </c>
      <c r="M3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3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3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3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3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6" s="41" cm="1">
        <f t="array" ref="Z3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6" s="38">
        <f t="shared" si="1"/>
        <v>1</v>
      </c>
      <c r="AC36" s="3">
        <f>EffortOutcomesAG1_1DayShiftAB[[#This Row],[D]]*H36</f>
        <v>0.19491978609625629</v>
      </c>
      <c r="AD36" s="3">
        <f>EffortOutcomesAG1_1DayShiftAB[[#This Row],[D]]*I36</f>
        <v>0</v>
      </c>
      <c r="AE36" s="3">
        <f>EffortOutcomesAG1_1DayShiftAB[[#This Row],[D]]*J36</f>
        <v>0</v>
      </c>
      <c r="AF36" s="3">
        <f>EffortOutcomesAG1_1DayShiftAB[[#This Row],[D]]*K36</f>
        <v>0</v>
      </c>
      <c r="AG36" s="3">
        <f>EffortOutcomesAG1_1DayShiftAB[[#This Row],[D]]*L36</f>
        <v>2.2610404688191044</v>
      </c>
      <c r="AH36" s="3">
        <f>EffortOutcomesAG1_1DayShiftAB[[#This Row],[D]]*M36</f>
        <v>0</v>
      </c>
      <c r="AI36" s="3">
        <f>EffortOutcomesAG1_1DayShiftAB[[#This Row],[D]]*N36</f>
        <v>0.87779190623617898</v>
      </c>
      <c r="AJ36" s="3">
        <f>EffortOutcomesAG1_1DayShiftAB[[#This Row],[D]]*O36</f>
        <v>0</v>
      </c>
      <c r="AK36" s="3">
        <f>EffortOutcomesAG1_1DayShiftAB[[#This Row],[D]]*P36</f>
        <v>0</v>
      </c>
      <c r="AL36" s="3">
        <f>EffortOutcomesAG1_1DayShiftAB[[#This Row],[D]]*Q36</f>
        <v>0</v>
      </c>
      <c r="AM36" s="3">
        <f>EffortOutcomesAG1_1DayShiftAB[[#This Row],[D]]*R36</f>
        <v>0</v>
      </c>
      <c r="AN36" s="3">
        <f>EffortOutcomesAG1_1DayShiftAB[[#This Row],[D]]*S36</f>
        <v>0</v>
      </c>
      <c r="AO36" s="3">
        <f>EffortOutcomesAG1_1DayShiftAB[[#This Row],[D]]*T36</f>
        <v>0</v>
      </c>
      <c r="AP36" s="3">
        <f>EffortOutcomesAG1_1DayShiftAB[[#This Row],[D]]*U36</f>
        <v>0</v>
      </c>
      <c r="AQ36" s="3">
        <f>EffortOutcomesAG1_1DayShiftAB[[#This Row],[D]]*V36</f>
        <v>3.5111676249447159</v>
      </c>
      <c r="AR36" s="3">
        <f>EffortOutcomesAG1_1DayShiftAB[[#This Row],[D]]*W36</f>
        <v>0</v>
      </c>
      <c r="AS36" s="3">
        <f>EffortOutcomesAG1_1DayShiftAB[[#This Row],[D]]*X36</f>
        <v>0</v>
      </c>
      <c r="AT36" s="3">
        <f>EffortOutcomesAG1_1DayShiftAB[[#This Row],[D]]*Y36</f>
        <v>0</v>
      </c>
      <c r="AU36" s="3">
        <f>EffortOutcomesAG1_1DayShiftAB[[#This Row],[D]]*Z36</f>
        <v>0</v>
      </c>
      <c r="AV36" s="3">
        <f>EffortOutcomesAG1_1DayShiftAB[[#This Row],[D]]*AA36</f>
        <v>0</v>
      </c>
      <c r="AW36" s="3"/>
      <c r="AX36" s="3"/>
      <c r="AY36" t="s">
        <v>217</v>
      </c>
      <c r="AZ36" t="s">
        <v>172</v>
      </c>
      <c r="BA36" t="s">
        <v>69</v>
      </c>
      <c r="BB36">
        <v>3.5111676249447159</v>
      </c>
      <c r="BC36">
        <v>6.6499999999999995</v>
      </c>
      <c r="BD36">
        <v>10</v>
      </c>
      <c r="BE36">
        <v>6.6499999999999995</v>
      </c>
      <c r="BF36">
        <v>6.8449197860962556</v>
      </c>
      <c r="BG36" t="s">
        <v>188</v>
      </c>
      <c r="BI36" s="25">
        <v>45577</v>
      </c>
      <c r="BJ36">
        <v>45577</v>
      </c>
      <c r="BK36">
        <v>1.8939568571878436</v>
      </c>
      <c r="BL36">
        <v>1.8939568571878436</v>
      </c>
      <c r="BM36">
        <v>1.9494710925981582</v>
      </c>
      <c r="BN36" t="s">
        <v>160</v>
      </c>
      <c r="CI36"/>
      <c r="CJ36"/>
      <c r="CK36"/>
      <c r="CL36"/>
      <c r="CM36"/>
    </row>
    <row r="37" spans="1:91" x14ac:dyDescent="0.25">
      <c r="A37" s="31"/>
      <c r="B3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7" s="32">
        <f>IF(EffortOutcomesAG1_1DayShiftAB[[#This Row],[Ai]]=0,3,  IF(EffortOutcomesAG1_1DayShiftAB[[#This Row],[Ai]]&lt;ABGoal,1,    IF(EffortOutcomesAG1_1DayShiftAB[[#This Row],[Ai]]&gt;=ABGoal,2,   "???")))</f>
        <v>1</v>
      </c>
      <c r="D3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7" s="34">
        <f t="shared" si="0"/>
        <v>31131</v>
      </c>
      <c r="H3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0.28006525038129593</v>
      </c>
      <c r="K3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3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0.11471105024729888</v>
      </c>
      <c r="U3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0.88528894975270112</v>
      </c>
      <c r="W3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7" s="41" cm="1">
        <f t="array" ref="Z3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7" s="38">
        <f t="shared" si="1"/>
        <v>1</v>
      </c>
      <c r="AC37" s="3">
        <f>EffortOutcomesAG1_1DayShiftAB[[#This Row],[D]]*H37</f>
        <v>0</v>
      </c>
      <c r="AD37" s="3">
        <f>EffortOutcomesAG1_1DayShiftAB[[#This Row],[D]]*I37</f>
        <v>0</v>
      </c>
      <c r="AE37" s="3">
        <f>EffortOutcomesAG1_1DayShiftAB[[#This Row],[D]]*J37</f>
        <v>3.4777861636414245</v>
      </c>
      <c r="AF37" s="3">
        <f>EffortOutcomesAG1_1DayShiftAB[[#This Row],[D]]*K37</f>
        <v>0</v>
      </c>
      <c r="AG37" s="3">
        <f>EffortOutcomesAG1_1DayShiftAB[[#This Row],[D]]*L37</f>
        <v>0</v>
      </c>
      <c r="AH37" s="3">
        <f>EffortOutcomesAG1_1DayShiftAB[[#This Row],[D]]*M37</f>
        <v>0</v>
      </c>
      <c r="AI37" s="3">
        <f>EffortOutcomesAG1_1DayShiftAB[[#This Row],[D]]*N37</f>
        <v>0</v>
      </c>
      <c r="AJ37" s="3">
        <f>EffortOutcomesAG1_1DayShiftAB[[#This Row],[D]]*O37</f>
        <v>0</v>
      </c>
      <c r="AK37" s="3">
        <f>EffortOutcomesAG1_1DayShiftAB[[#This Row],[D]]*P37</f>
        <v>3.1044427672717152</v>
      </c>
      <c r="AL37" s="3">
        <f>EffortOutcomesAG1_1DayShiftAB[[#This Row],[D]]*Q37</f>
        <v>0</v>
      </c>
      <c r="AM37" s="3">
        <f>EffortOutcomesAG1_1DayShiftAB[[#This Row],[D]]*R37</f>
        <v>0</v>
      </c>
      <c r="AN37" s="3">
        <f>EffortOutcomesAG1_1DayShiftAB[[#This Row],[D]]*S37</f>
        <v>0</v>
      </c>
      <c r="AO37" s="3">
        <f>EffortOutcomesAG1_1DayShiftAB[[#This Row],[D]]*T37</f>
        <v>1.4244555610654772</v>
      </c>
      <c r="AP37" s="3">
        <f>EffortOutcomesAG1_1DayShiftAB[[#This Row],[D]]*U37</f>
        <v>0</v>
      </c>
      <c r="AQ37" s="3">
        <f>EffortOutcomesAG1_1DayShiftAB[[#This Row],[D]]*V37</f>
        <v>10.993315508021384</v>
      </c>
      <c r="AR37" s="3">
        <f>EffortOutcomesAG1_1DayShiftAB[[#This Row],[D]]*W37</f>
        <v>0</v>
      </c>
      <c r="AS37" s="3">
        <f>EffortOutcomesAG1_1DayShiftAB[[#This Row],[D]]*X37</f>
        <v>0</v>
      </c>
      <c r="AT37" s="3">
        <f>EffortOutcomesAG1_1DayShiftAB[[#This Row],[D]]*Y37</f>
        <v>0</v>
      </c>
      <c r="AU37" s="3">
        <f>EffortOutcomesAG1_1DayShiftAB[[#This Row],[D]]*Z37</f>
        <v>0</v>
      </c>
      <c r="AV37" s="3">
        <f>EffortOutcomesAG1_1DayShiftAB[[#This Row],[D]]*AA37</f>
        <v>0</v>
      </c>
      <c r="AW37" s="3"/>
      <c r="AX37" s="3"/>
      <c r="AY37" t="s">
        <v>217</v>
      </c>
      <c r="AZ37" t="s">
        <v>172</v>
      </c>
      <c r="BA37" t="s">
        <v>70</v>
      </c>
      <c r="BB37">
        <v>12.417771069086861</v>
      </c>
      <c r="BC37">
        <v>19</v>
      </c>
      <c r="BD37">
        <v>10</v>
      </c>
      <c r="BE37">
        <v>19</v>
      </c>
      <c r="BF37">
        <v>10.993315508021384</v>
      </c>
      <c r="BG37" t="s">
        <v>190</v>
      </c>
      <c r="BI37" s="25">
        <v>45577</v>
      </c>
      <c r="BJ37">
        <v>45577</v>
      </c>
      <c r="BK37">
        <v>1.5300652503812959</v>
      </c>
      <c r="BL37">
        <v>1.5300652503812959</v>
      </c>
      <c r="BM37">
        <v>0.88528894975270112</v>
      </c>
      <c r="BN37" t="s">
        <v>160</v>
      </c>
      <c r="CI37"/>
      <c r="CJ37"/>
      <c r="CK37"/>
      <c r="CL37"/>
      <c r="CM37"/>
    </row>
    <row r="38" spans="1:91" x14ac:dyDescent="0.25">
      <c r="A38" s="31"/>
      <c r="B3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8" s="32">
        <f>IF(EffortOutcomesAG1_1DayShiftAB[[#This Row],[Ai]]=0,3,  IF(EffortOutcomesAG1_1DayShiftAB[[#This Row],[Ai]]&lt;ABGoal,1,    IF(EffortOutcomesAG1_1DayShiftAB[[#This Row],[Ai]]&gt;=ABGoal,2,   "???")))</f>
        <v>1</v>
      </c>
      <c r="D3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3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8" s="34">
        <f t="shared" si="0"/>
        <v>31111</v>
      </c>
      <c r="H3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3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0.1285766112890312</v>
      </c>
      <c r="Q3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6.4284131953856072E-2</v>
      </c>
      <c r="U3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0.93571586804614393</v>
      </c>
      <c r="W3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8" s="41" cm="1">
        <f t="array" ref="Z3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8" s="38">
        <f t="shared" si="1"/>
        <v>1</v>
      </c>
      <c r="AC38" s="3">
        <f>EffortOutcomesAG1_1DayShiftAB[[#This Row],[D]]*H38</f>
        <v>0</v>
      </c>
      <c r="AD38" s="3">
        <f>EffortOutcomesAG1_1DayShiftAB[[#This Row],[D]]*I38</f>
        <v>0</v>
      </c>
      <c r="AE38" s="3">
        <f>EffortOutcomesAG1_1DayShiftAB[[#This Row],[D]]*J38</f>
        <v>0</v>
      </c>
      <c r="AF38" s="3">
        <f>EffortOutcomesAG1_1DayShiftAB[[#This Row],[D]]*K38</f>
        <v>0</v>
      </c>
      <c r="AG38" s="3">
        <f>EffortOutcomesAG1_1DayShiftAB[[#This Row],[D]]*L38</f>
        <v>0</v>
      </c>
      <c r="AH38" s="3">
        <f>EffortOutcomesAG1_1DayShiftAB[[#This Row],[D]]*M38</f>
        <v>0</v>
      </c>
      <c r="AI38" s="3">
        <f>EffortOutcomesAG1_1DayShiftAB[[#This Row],[D]]*N38</f>
        <v>0</v>
      </c>
      <c r="AJ38" s="3">
        <f>EffortOutcomesAG1_1DayShiftAB[[#This Row],[D]]*O38</f>
        <v>0</v>
      </c>
      <c r="AK38" s="3">
        <f>EffortOutcomesAG1_1DayShiftAB[[#This Row],[D]]*P38</f>
        <v>1.8399391335481556</v>
      </c>
      <c r="AL38" s="3">
        <f>EffortOutcomesAG1_1DayShiftAB[[#This Row],[D]]*Q38</f>
        <v>0</v>
      </c>
      <c r="AM38" s="3">
        <f>EffortOutcomesAG1_1DayShiftAB[[#This Row],[D]]*R38</f>
        <v>0</v>
      </c>
      <c r="AN38" s="3">
        <f>EffortOutcomesAG1_1DayShiftAB[[#This Row],[D]]*S38</f>
        <v>0</v>
      </c>
      <c r="AO38" s="3">
        <f>EffortOutcomesAG1_1DayShiftAB[[#This Row],[D]]*T38</f>
        <v>0.91990984100670226</v>
      </c>
      <c r="AP38" s="3">
        <f>EffortOutcomesAG1_1DayShiftAB[[#This Row],[D]]*U38</f>
        <v>0</v>
      </c>
      <c r="AQ38" s="3">
        <f>EffortOutcomesAG1_1DayShiftAB[[#This Row],[D]]*V38</f>
        <v>13.390151025445141</v>
      </c>
      <c r="AR38" s="3">
        <f>EffortOutcomesAG1_1DayShiftAB[[#This Row],[D]]*W38</f>
        <v>0</v>
      </c>
      <c r="AS38" s="3">
        <f>EffortOutcomesAG1_1DayShiftAB[[#This Row],[D]]*X38</f>
        <v>0</v>
      </c>
      <c r="AT38" s="3">
        <f>EffortOutcomesAG1_1DayShiftAB[[#This Row],[D]]*Y38</f>
        <v>0</v>
      </c>
      <c r="AU38" s="3">
        <f>EffortOutcomesAG1_1DayShiftAB[[#This Row],[D]]*Z38</f>
        <v>0</v>
      </c>
      <c r="AV38" s="3">
        <f>EffortOutcomesAG1_1DayShiftAB[[#This Row],[D]]*AA38</f>
        <v>0</v>
      </c>
      <c r="AW38" s="3"/>
      <c r="AX38" s="3"/>
      <c r="AY38" t="s">
        <v>170</v>
      </c>
      <c r="AZ38" t="s">
        <v>172</v>
      </c>
      <c r="BA38" t="s">
        <v>68</v>
      </c>
      <c r="BB38">
        <v>14.310060866451844</v>
      </c>
      <c r="BC38">
        <v>16.149999999999999</v>
      </c>
      <c r="BD38">
        <v>10</v>
      </c>
      <c r="BE38">
        <v>16.149999999999999</v>
      </c>
      <c r="BF38">
        <v>13.390151025445141</v>
      </c>
      <c r="BG38" t="s">
        <v>193</v>
      </c>
      <c r="BH38">
        <v>1</v>
      </c>
      <c r="BI38" s="25">
        <v>45578</v>
      </c>
      <c r="BJ38">
        <v>45578</v>
      </c>
      <c r="BK38">
        <v>1.1285766112890312</v>
      </c>
      <c r="BL38">
        <v>1.1285766112890312</v>
      </c>
      <c r="BM38">
        <v>0.93571586804614393</v>
      </c>
      <c r="BN38" t="s">
        <v>160</v>
      </c>
      <c r="CI38"/>
      <c r="CJ38"/>
      <c r="CK38"/>
      <c r="CL38"/>
      <c r="CM38"/>
    </row>
    <row r="39" spans="1:91" x14ac:dyDescent="0.25">
      <c r="A39" s="31"/>
      <c r="B3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39" s="32">
        <f>IF(EffortOutcomesAG1_1DayShiftAB[[#This Row],[Ai]]=0,3,  IF(EffortOutcomesAG1_1DayShiftAB[[#This Row],[Ai]]&lt;ABGoal,1,    IF(EffortOutcomesAG1_1DayShiftAB[[#This Row],[Ai]]&gt;=ABGoal,2,   "???")))</f>
        <v>1</v>
      </c>
      <c r="D3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3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3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39" s="34">
        <f t="shared" si="0"/>
        <v>31131</v>
      </c>
      <c r="H3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3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3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0.16625300240192131</v>
      </c>
      <c r="K3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3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3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3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3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3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3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3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3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3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0.10103533807438114</v>
      </c>
      <c r="U3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3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0.89896466192561886</v>
      </c>
      <c r="W3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3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3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39" s="41" cm="1">
        <f t="array" ref="Z3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3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39" s="38">
        <f t="shared" si="1"/>
        <v>1</v>
      </c>
      <c r="AC39" s="3">
        <f>EffortOutcomesAG1_1DayShiftAB[[#This Row],[D]]*H39</f>
        <v>0</v>
      </c>
      <c r="AD39" s="3">
        <f>EffortOutcomesAG1_1DayShiftAB[[#This Row],[D]]*I39</f>
        <v>0</v>
      </c>
      <c r="AE39" s="3">
        <f>EffortOutcomesAG1_1DayShiftAB[[#This Row],[D]]*J39</f>
        <v>0.89215896885069712</v>
      </c>
      <c r="AF39" s="3">
        <f>EffortOutcomesAG1_1DayShiftAB[[#This Row],[D]]*K39</f>
        <v>0</v>
      </c>
      <c r="AG39" s="3">
        <f>EffortOutcomesAG1_1DayShiftAB[[#This Row],[D]]*L39</f>
        <v>0</v>
      </c>
      <c r="AH39" s="3">
        <f>EffortOutcomesAG1_1DayShiftAB[[#This Row],[D]]*M39</f>
        <v>0</v>
      </c>
      <c r="AI39" s="3">
        <f>EffortOutcomesAG1_1DayShiftAB[[#This Row],[D]]*N39</f>
        <v>0</v>
      </c>
      <c r="AJ39" s="3">
        <f>EffortOutcomesAG1_1DayShiftAB[[#This Row],[D]]*O39</f>
        <v>0</v>
      </c>
      <c r="AK39" s="3">
        <f>EffortOutcomesAG1_1DayShiftAB[[#This Row],[D]]*P39</f>
        <v>1.3415682062298606</v>
      </c>
      <c r="AL39" s="3">
        <f>EffortOutcomesAG1_1DayShiftAB[[#This Row],[D]]*Q39</f>
        <v>0</v>
      </c>
      <c r="AM39" s="3">
        <f>EffortOutcomesAG1_1DayShiftAB[[#This Row],[D]]*R39</f>
        <v>0</v>
      </c>
      <c r="AN39" s="3">
        <f>EffortOutcomesAG1_1DayShiftAB[[#This Row],[D]]*S39</f>
        <v>0</v>
      </c>
      <c r="AO39" s="3">
        <f>EffortOutcomesAG1_1DayShiftAB[[#This Row],[D]]*T39</f>
        <v>0.54218318906510021</v>
      </c>
      <c r="AP39" s="3">
        <f>EffortOutcomesAG1_1DayShiftAB[[#This Row],[D]]*U39</f>
        <v>0</v>
      </c>
      <c r="AQ39" s="3">
        <f>EffortOutcomesAG1_1DayShiftAB[[#This Row],[D]]*V39</f>
        <v>4.8240896358543424</v>
      </c>
      <c r="AR39" s="3">
        <f>EffortOutcomesAG1_1DayShiftAB[[#This Row],[D]]*W39</f>
        <v>0</v>
      </c>
      <c r="AS39" s="3">
        <f>EffortOutcomesAG1_1DayShiftAB[[#This Row],[D]]*X39</f>
        <v>0</v>
      </c>
      <c r="AT39" s="3">
        <f>EffortOutcomesAG1_1DayShiftAB[[#This Row],[D]]*Y39</f>
        <v>0</v>
      </c>
      <c r="AU39" s="3">
        <f>EffortOutcomesAG1_1DayShiftAB[[#This Row],[D]]*Z39</f>
        <v>0</v>
      </c>
      <c r="AV39" s="3">
        <f>EffortOutcomesAG1_1DayShiftAB[[#This Row],[D]]*AA39</f>
        <v>0</v>
      </c>
      <c r="AW39" s="3"/>
      <c r="AX39" s="3"/>
      <c r="AY39" t="s">
        <v>170</v>
      </c>
      <c r="AZ39" t="s">
        <v>172</v>
      </c>
      <c r="BA39" t="s">
        <v>69</v>
      </c>
      <c r="BB39">
        <v>5.3662728249194425</v>
      </c>
      <c r="BC39">
        <v>7.6</v>
      </c>
      <c r="BD39">
        <v>10</v>
      </c>
      <c r="BE39">
        <v>7.6</v>
      </c>
      <c r="BF39">
        <v>4.8240896358543424</v>
      </c>
      <c r="BG39" t="s">
        <v>192</v>
      </c>
      <c r="BH39">
        <v>1</v>
      </c>
      <c r="BI39" s="25">
        <v>45578</v>
      </c>
      <c r="BJ39">
        <v>45578</v>
      </c>
      <c r="BK39">
        <v>1.4162530024019213</v>
      </c>
      <c r="BL39">
        <v>1.4162530024019213</v>
      </c>
      <c r="BM39">
        <v>0.89896466192561886</v>
      </c>
      <c r="BN39" t="s">
        <v>160</v>
      </c>
      <c r="CI39"/>
      <c r="CJ39"/>
      <c r="CK39"/>
      <c r="CL39"/>
      <c r="CM39"/>
    </row>
    <row r="40" spans="1:91" x14ac:dyDescent="0.25">
      <c r="A40" s="31"/>
      <c r="B4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0" s="32">
        <f>IF(EffortOutcomesAG1_1DayShiftAB[[#This Row],[Ai]]=0,3,  IF(EffortOutcomesAG1_1DayShiftAB[[#This Row],[Ai]]&lt;ABGoal,1,    IF(EffortOutcomesAG1_1DayShiftAB[[#This Row],[Ai]]&gt;=ABGoal,2,   "???")))</f>
        <v>1</v>
      </c>
      <c r="D4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4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4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40" s="34">
        <f t="shared" si="0"/>
        <v>31111</v>
      </c>
      <c r="H4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4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0.14389665578616695</v>
      </c>
      <c r="Q4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0.3473862696143688</v>
      </c>
      <c r="U4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0.6526137303856312</v>
      </c>
      <c r="W4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0" s="41" cm="1">
        <f t="array" ref="Z4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0" s="38">
        <f t="shared" si="1"/>
        <v>1</v>
      </c>
      <c r="AC40" s="3">
        <f>EffortOutcomesAG1_1DayShiftAB[[#This Row],[D]]*H40</f>
        <v>0</v>
      </c>
      <c r="AD40" s="3">
        <f>EffortOutcomesAG1_1DayShiftAB[[#This Row],[D]]*I40</f>
        <v>0</v>
      </c>
      <c r="AE40" s="3">
        <f>EffortOutcomesAG1_1DayShiftAB[[#This Row],[D]]*J40</f>
        <v>0</v>
      </c>
      <c r="AF40" s="3">
        <f>EffortOutcomesAG1_1DayShiftAB[[#This Row],[D]]*K40</f>
        <v>0</v>
      </c>
      <c r="AG40" s="3">
        <f>EffortOutcomesAG1_1DayShiftAB[[#This Row],[D]]*L40</f>
        <v>0</v>
      </c>
      <c r="AH40" s="3">
        <f>EffortOutcomesAG1_1DayShiftAB[[#This Row],[D]]*M40</f>
        <v>0</v>
      </c>
      <c r="AI40" s="3">
        <f>EffortOutcomesAG1_1DayShiftAB[[#This Row],[D]]*N40</f>
        <v>0</v>
      </c>
      <c r="AJ40" s="3">
        <f>EffortOutcomesAG1_1DayShiftAB[[#This Row],[D]]*O40</f>
        <v>0</v>
      </c>
      <c r="AK40" s="3">
        <f>EffortOutcomesAG1_1DayShiftAB[[#This Row],[D]]*P40</f>
        <v>1.6730755460078721</v>
      </c>
      <c r="AL40" s="3">
        <f>EffortOutcomesAG1_1DayShiftAB[[#This Row],[D]]*Q40</f>
        <v>0</v>
      </c>
      <c r="AM40" s="3">
        <f>EffortOutcomesAG1_1DayShiftAB[[#This Row],[D]]*R40</f>
        <v>0</v>
      </c>
      <c r="AN40" s="3">
        <f>EffortOutcomesAG1_1DayShiftAB[[#This Row],[D]]*S40</f>
        <v>0</v>
      </c>
      <c r="AO40" s="3">
        <f>EffortOutcomesAG1_1DayShiftAB[[#This Row],[D]]*T40</f>
        <v>4.0390339131604067</v>
      </c>
      <c r="AP40" s="3">
        <f>EffortOutcomesAG1_1DayShiftAB[[#This Row],[D]]*U40</f>
        <v>0</v>
      </c>
      <c r="AQ40" s="3">
        <f>EffortOutcomesAG1_1DayShiftAB[[#This Row],[D]]*V40</f>
        <v>7.5878905408317197</v>
      </c>
      <c r="AR40" s="3">
        <f>EffortOutcomesAG1_1DayShiftAB[[#This Row],[D]]*W40</f>
        <v>0</v>
      </c>
      <c r="AS40" s="3">
        <f>EffortOutcomesAG1_1DayShiftAB[[#This Row],[D]]*X40</f>
        <v>0</v>
      </c>
      <c r="AT40" s="3">
        <f>EffortOutcomesAG1_1DayShiftAB[[#This Row],[D]]*Y40</f>
        <v>0</v>
      </c>
      <c r="AU40" s="3">
        <f>EffortOutcomesAG1_1DayShiftAB[[#This Row],[D]]*Z40</f>
        <v>0</v>
      </c>
      <c r="AV40" s="3">
        <f>EffortOutcomesAG1_1DayShiftAB[[#This Row],[D]]*AA40</f>
        <v>0</v>
      </c>
      <c r="AW40" s="3"/>
      <c r="AX40" s="3"/>
      <c r="AY40" t="s">
        <v>170</v>
      </c>
      <c r="AZ40" t="s">
        <v>172</v>
      </c>
      <c r="BA40" t="s">
        <v>70</v>
      </c>
      <c r="BB40">
        <v>11.626924453992126</v>
      </c>
      <c r="BC40">
        <v>13.3</v>
      </c>
      <c r="BD40">
        <v>10</v>
      </c>
      <c r="BE40">
        <v>13.3</v>
      </c>
      <c r="BF40">
        <v>7.5878905408317197</v>
      </c>
      <c r="BG40" t="s">
        <v>191</v>
      </c>
      <c r="BH40">
        <v>1</v>
      </c>
      <c r="BI40" s="25">
        <v>45578</v>
      </c>
      <c r="BJ40">
        <v>45578</v>
      </c>
      <c r="BK40">
        <v>1.1438966557861669</v>
      </c>
      <c r="BL40">
        <v>1.1438966557861669</v>
      </c>
      <c r="BM40">
        <v>0.6526137303856312</v>
      </c>
      <c r="BN40" t="s">
        <v>160</v>
      </c>
      <c r="CI40"/>
      <c r="CJ40"/>
      <c r="CK40"/>
      <c r="CL40"/>
      <c r="CM40"/>
    </row>
    <row r="41" spans="1:91" x14ac:dyDescent="0.25">
      <c r="A41" s="31"/>
      <c r="B4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1" s="32">
        <f>IF(EffortOutcomesAG1_1DayShiftAB[[#This Row],[Ai]]=0,3,  IF(EffortOutcomesAG1_1DayShiftAB[[#This Row],[Ai]]&lt;ABGoal,1,    IF(EffortOutcomesAG1_1DayShiftAB[[#This Row],[Ai]]&gt;=ABGoal,2,   "???")))</f>
        <v>1</v>
      </c>
      <c r="D4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4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4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41" s="34">
        <f t="shared" si="0"/>
        <v>31111</v>
      </c>
      <c r="H4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4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0.1430216229863337</v>
      </c>
      <c r="Q4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2.0143273902658132E-2</v>
      </c>
      <c r="U4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0.97985672609734187</v>
      </c>
      <c r="W4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1" s="41" cm="1">
        <f t="array" ref="Z4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1" s="38">
        <f t="shared" si="1"/>
        <v>1</v>
      </c>
      <c r="AC41" s="3">
        <f>EffortOutcomesAG1_1DayShiftAB[[#This Row],[D]]*H41</f>
        <v>0</v>
      </c>
      <c r="AD41" s="3">
        <f>EffortOutcomesAG1_1DayShiftAB[[#This Row],[D]]*I41</f>
        <v>0</v>
      </c>
      <c r="AE41" s="3">
        <f>EffortOutcomesAG1_1DayShiftAB[[#This Row],[D]]*J41</f>
        <v>0</v>
      </c>
      <c r="AF41" s="3">
        <f>EffortOutcomesAG1_1DayShiftAB[[#This Row],[D]]*K41</f>
        <v>0</v>
      </c>
      <c r="AG41" s="3">
        <f>EffortOutcomesAG1_1DayShiftAB[[#This Row],[D]]*L41</f>
        <v>0</v>
      </c>
      <c r="AH41" s="3">
        <f>EffortOutcomesAG1_1DayShiftAB[[#This Row],[D]]*M41</f>
        <v>0</v>
      </c>
      <c r="AI41" s="3">
        <f>EffortOutcomesAG1_1DayShiftAB[[#This Row],[D]]*N41</f>
        <v>0</v>
      </c>
      <c r="AJ41" s="3">
        <f>EffortOutcomesAG1_1DayShiftAB[[#This Row],[D]]*O41</f>
        <v>0</v>
      </c>
      <c r="AK41" s="3">
        <f>EffortOutcomesAG1_1DayShiftAB[[#This Row],[D]]*P41</f>
        <v>2.0207834784389775</v>
      </c>
      <c r="AL41" s="3">
        <f>EffortOutcomesAG1_1DayShiftAB[[#This Row],[D]]*Q41</f>
        <v>0</v>
      </c>
      <c r="AM41" s="3">
        <f>EffortOutcomesAG1_1DayShiftAB[[#This Row],[D]]*R41</f>
        <v>0</v>
      </c>
      <c r="AN41" s="3">
        <f>EffortOutcomesAG1_1DayShiftAB[[#This Row],[D]]*S41</f>
        <v>0</v>
      </c>
      <c r="AO41" s="3">
        <f>EffortOutcomesAG1_1DayShiftAB[[#This Row],[D]]*T41</f>
        <v>0.28460867842376619</v>
      </c>
      <c r="AP41" s="3">
        <f>EffortOutcomesAG1_1DayShiftAB[[#This Row],[D]]*U41</f>
        <v>0</v>
      </c>
      <c r="AQ41" s="3">
        <f>EffortOutcomesAG1_1DayShiftAB[[#This Row],[D]]*V41</f>
        <v>13.844607843137254</v>
      </c>
      <c r="AR41" s="3">
        <f>EffortOutcomesAG1_1DayShiftAB[[#This Row],[D]]*W41</f>
        <v>0</v>
      </c>
      <c r="AS41" s="3">
        <f>EffortOutcomesAG1_1DayShiftAB[[#This Row],[D]]*X41</f>
        <v>0</v>
      </c>
      <c r="AT41" s="3">
        <f>EffortOutcomesAG1_1DayShiftAB[[#This Row],[D]]*Y41</f>
        <v>0</v>
      </c>
      <c r="AU41" s="3">
        <f>EffortOutcomesAG1_1DayShiftAB[[#This Row],[D]]*Z41</f>
        <v>0</v>
      </c>
      <c r="AV41" s="3">
        <f>EffortOutcomesAG1_1DayShiftAB[[#This Row],[D]]*AA41</f>
        <v>0</v>
      </c>
      <c r="AW41" s="3"/>
      <c r="AX41" s="3"/>
      <c r="AY41" t="s">
        <v>217</v>
      </c>
      <c r="AZ41" t="s">
        <v>172</v>
      </c>
      <c r="BA41" t="s">
        <v>68</v>
      </c>
      <c r="BB41">
        <v>14.12921652156102</v>
      </c>
      <c r="BC41">
        <v>16.149999999999999</v>
      </c>
      <c r="BD41">
        <v>10</v>
      </c>
      <c r="BE41">
        <v>16.149999999999999</v>
      </c>
      <c r="BF41">
        <v>13.844607843137254</v>
      </c>
      <c r="BG41" t="s">
        <v>193</v>
      </c>
      <c r="BI41" s="25">
        <v>45578</v>
      </c>
      <c r="BJ41">
        <v>45578</v>
      </c>
      <c r="BK41">
        <v>1.1430216229863337</v>
      </c>
      <c r="BL41">
        <v>1.1430216229863337</v>
      </c>
      <c r="BM41">
        <v>0.97985672609734187</v>
      </c>
      <c r="BN41" t="s">
        <v>160</v>
      </c>
      <c r="CI41"/>
      <c r="CJ41"/>
      <c r="CK41"/>
      <c r="CL41"/>
      <c r="CM41"/>
    </row>
    <row r="42" spans="1:91" x14ac:dyDescent="0.25">
      <c r="A42" s="31"/>
      <c r="B4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2" s="32">
        <f>IF(EffortOutcomesAG1_1DayShiftAB[[#This Row],[Ai]]=0,3,  IF(EffortOutcomesAG1_1DayShiftAB[[#This Row],[Ai]]&lt;ABGoal,1,    IF(EffortOutcomesAG1_1DayShiftAB[[#This Row],[Ai]]&gt;=ABGoal,2,   "???")))</f>
        <v>2</v>
      </c>
      <c r="D4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4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4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42" s="34">
        <f t="shared" si="0"/>
        <v>32332</v>
      </c>
      <c r="H4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0.57788618351679255</v>
      </c>
      <c r="I4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4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0.37339159187529458</v>
      </c>
      <c r="M4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4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4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4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4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2" s="41" cm="1">
        <f t="array" ref="Z4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2" s="38">
        <f t="shared" si="1"/>
        <v>1</v>
      </c>
      <c r="AC42" s="3">
        <f>EffortOutcomesAG1_1DayShiftAB[[#This Row],[D]]*H42</f>
        <v>2.0290552584670229</v>
      </c>
      <c r="AD42" s="3">
        <f>EffortOutcomesAG1_1DayShiftAB[[#This Row],[D]]*I42</f>
        <v>0</v>
      </c>
      <c r="AE42" s="3">
        <f>EffortOutcomesAG1_1DayShiftAB[[#This Row],[D]]*J42</f>
        <v>0</v>
      </c>
      <c r="AF42" s="3">
        <f>EffortOutcomesAG1_1DayShiftAB[[#This Row],[D]]*K42</f>
        <v>0</v>
      </c>
      <c r="AG42" s="3">
        <f>EffortOutcomesAG1_1DayShiftAB[[#This Row],[D]]*L42</f>
        <v>1.3110404688191049</v>
      </c>
      <c r="AH42" s="3">
        <f>EffortOutcomesAG1_1DayShiftAB[[#This Row],[D]]*M42</f>
        <v>0</v>
      </c>
      <c r="AI42" s="3">
        <f>EffortOutcomesAG1_1DayShiftAB[[#This Row],[D]]*N42</f>
        <v>0.87779190623617898</v>
      </c>
      <c r="AJ42" s="3">
        <f>EffortOutcomesAG1_1DayShiftAB[[#This Row],[D]]*O42</f>
        <v>0</v>
      </c>
      <c r="AK42" s="3">
        <f>EffortOutcomesAG1_1DayShiftAB[[#This Row],[D]]*P42</f>
        <v>0</v>
      </c>
      <c r="AL42" s="3">
        <f>EffortOutcomesAG1_1DayShiftAB[[#This Row],[D]]*Q42</f>
        <v>0</v>
      </c>
      <c r="AM42" s="3">
        <f>EffortOutcomesAG1_1DayShiftAB[[#This Row],[D]]*R42</f>
        <v>0</v>
      </c>
      <c r="AN42" s="3">
        <f>EffortOutcomesAG1_1DayShiftAB[[#This Row],[D]]*S42</f>
        <v>0</v>
      </c>
      <c r="AO42" s="3">
        <f>EffortOutcomesAG1_1DayShiftAB[[#This Row],[D]]*T42</f>
        <v>0</v>
      </c>
      <c r="AP42" s="3">
        <f>EffortOutcomesAG1_1DayShiftAB[[#This Row],[D]]*U42</f>
        <v>0</v>
      </c>
      <c r="AQ42" s="3">
        <f>EffortOutcomesAG1_1DayShiftAB[[#This Row],[D]]*V42</f>
        <v>3.5111676249447159</v>
      </c>
      <c r="AR42" s="3">
        <f>EffortOutcomesAG1_1DayShiftAB[[#This Row],[D]]*W42</f>
        <v>0</v>
      </c>
      <c r="AS42" s="3">
        <f>EffortOutcomesAG1_1DayShiftAB[[#This Row],[D]]*X42</f>
        <v>0</v>
      </c>
      <c r="AT42" s="3">
        <f>EffortOutcomesAG1_1DayShiftAB[[#This Row],[D]]*Y42</f>
        <v>0</v>
      </c>
      <c r="AU42" s="3">
        <f>EffortOutcomesAG1_1DayShiftAB[[#This Row],[D]]*Z42</f>
        <v>0</v>
      </c>
      <c r="AV42" s="3">
        <f>EffortOutcomesAG1_1DayShiftAB[[#This Row],[D]]*AA42</f>
        <v>0</v>
      </c>
      <c r="AW42" s="3"/>
      <c r="AX42" s="3"/>
      <c r="AY42" t="s">
        <v>217</v>
      </c>
      <c r="AZ42" t="s">
        <v>172</v>
      </c>
      <c r="BA42" t="s">
        <v>69</v>
      </c>
      <c r="BB42">
        <v>3.5111676249447159</v>
      </c>
      <c r="BC42">
        <v>5.6999999999999993</v>
      </c>
      <c r="BD42">
        <v>10</v>
      </c>
      <c r="BE42">
        <v>5.6999999999999993</v>
      </c>
      <c r="BF42">
        <v>7.7290552584670227</v>
      </c>
      <c r="BG42" t="s">
        <v>192</v>
      </c>
      <c r="BI42" s="25">
        <v>45578</v>
      </c>
      <c r="BJ42">
        <v>45578</v>
      </c>
      <c r="BK42">
        <v>1.6233915918752946</v>
      </c>
      <c r="BL42">
        <v>1.6233915918752946</v>
      </c>
      <c r="BM42">
        <v>2.2012777753920871</v>
      </c>
      <c r="BN42" t="s">
        <v>160</v>
      </c>
      <c r="BP42" t="str">
        <f>IF(AND(EffortOutcomesAG1_1DayShiftAB[[#This Row],[D]]&gt;0,EffortOutcomesAG1_1DayShiftAB[[#This Row],[Cs]]=0),"X","Y")</f>
        <v>Y</v>
      </c>
      <c r="CI42"/>
      <c r="CJ42"/>
      <c r="CK42"/>
      <c r="CL42"/>
      <c r="CM42"/>
    </row>
    <row r="43" spans="1:91" x14ac:dyDescent="0.25">
      <c r="A43" s="31"/>
      <c r="B4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3" s="32">
        <f>IF(EffortOutcomesAG1_1DayShiftAB[[#This Row],[Ai]]=0,3,  IF(EffortOutcomesAG1_1DayShiftAB[[#This Row],[Ai]]&lt;ABGoal,1,    IF(EffortOutcomesAG1_1DayShiftAB[[#This Row],[Ai]]&gt;=ABGoal,2,   "???")))</f>
        <v>1</v>
      </c>
      <c r="D4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4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4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43" s="34">
        <f t="shared" si="0"/>
        <v>31111</v>
      </c>
      <c r="H4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4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0.147548937785972</v>
      </c>
      <c r="Q4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0.14916228020240807</v>
      </c>
      <c r="U4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0.85083771979759193</v>
      </c>
      <c r="W4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3" s="41" cm="1">
        <f t="array" ref="Z4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3" s="38">
        <f t="shared" si="1"/>
        <v>1</v>
      </c>
      <c r="AC43" s="3">
        <f>EffortOutcomesAG1_1DayShiftAB[[#This Row],[D]]*H43</f>
        <v>0</v>
      </c>
      <c r="AD43" s="3">
        <f>EffortOutcomesAG1_1DayShiftAB[[#This Row],[D]]*I43</f>
        <v>0</v>
      </c>
      <c r="AE43" s="3">
        <f>EffortOutcomesAG1_1DayShiftAB[[#This Row],[D]]*J43</f>
        <v>0</v>
      </c>
      <c r="AF43" s="3">
        <f>EffortOutcomesAG1_1DayShiftAB[[#This Row],[D]]*K43</f>
        <v>0</v>
      </c>
      <c r="AG43" s="3">
        <f>EffortOutcomesAG1_1DayShiftAB[[#This Row],[D]]*L43</f>
        <v>0</v>
      </c>
      <c r="AH43" s="3">
        <f>EffortOutcomesAG1_1DayShiftAB[[#This Row],[D]]*M43</f>
        <v>0</v>
      </c>
      <c r="AI43" s="3">
        <f>EffortOutcomesAG1_1DayShiftAB[[#This Row],[D]]*N43</f>
        <v>0</v>
      </c>
      <c r="AJ43" s="3">
        <f>EffortOutcomesAG1_1DayShiftAB[[#This Row],[D]]*O43</f>
        <v>0</v>
      </c>
      <c r="AK43" s="3">
        <f>EffortOutcomesAG1_1DayShiftAB[[#This Row],[D]]*P43</f>
        <v>1.8322289309131403</v>
      </c>
      <c r="AL43" s="3">
        <f>EffortOutcomesAG1_1DayShiftAB[[#This Row],[D]]*Q43</f>
        <v>0</v>
      </c>
      <c r="AM43" s="3">
        <f>EffortOutcomesAG1_1DayShiftAB[[#This Row],[D]]*R43</f>
        <v>0</v>
      </c>
      <c r="AN43" s="3">
        <f>EffortOutcomesAG1_1DayShiftAB[[#This Row],[D]]*S43</f>
        <v>0</v>
      </c>
      <c r="AO43" s="3">
        <f>EffortOutcomesAG1_1DayShiftAB[[#This Row],[D]]*T43</f>
        <v>1.8522630476964907</v>
      </c>
      <c r="AP43" s="3">
        <f>EffortOutcomesAG1_1DayShiftAB[[#This Row],[D]]*U43</f>
        <v>0</v>
      </c>
      <c r="AQ43" s="3">
        <f>EffortOutcomesAG1_1DayShiftAB[[#This Row],[D]]*V43</f>
        <v>10.56550802139037</v>
      </c>
      <c r="AR43" s="3">
        <f>EffortOutcomesAG1_1DayShiftAB[[#This Row],[D]]*W43</f>
        <v>0</v>
      </c>
      <c r="AS43" s="3">
        <f>EffortOutcomesAG1_1DayShiftAB[[#This Row],[D]]*X43</f>
        <v>0</v>
      </c>
      <c r="AT43" s="3">
        <f>EffortOutcomesAG1_1DayShiftAB[[#This Row],[D]]*Y43</f>
        <v>0</v>
      </c>
      <c r="AU43" s="3">
        <f>EffortOutcomesAG1_1DayShiftAB[[#This Row],[D]]*Z43</f>
        <v>0</v>
      </c>
      <c r="AV43" s="3">
        <f>EffortOutcomesAG1_1DayShiftAB[[#This Row],[D]]*AA43</f>
        <v>0</v>
      </c>
      <c r="AW43" s="3"/>
      <c r="AX43" s="3"/>
      <c r="AY43" t="s">
        <v>217</v>
      </c>
      <c r="AZ43" t="s">
        <v>172</v>
      </c>
      <c r="BA43" t="s">
        <v>70</v>
      </c>
      <c r="BB43">
        <v>12.417771069086861</v>
      </c>
      <c r="BC43">
        <v>14.25</v>
      </c>
      <c r="BD43">
        <v>10</v>
      </c>
      <c r="BE43">
        <v>14.25</v>
      </c>
      <c r="BF43">
        <v>10.56550802139037</v>
      </c>
      <c r="BG43" t="s">
        <v>191</v>
      </c>
      <c r="BI43" s="25">
        <v>45578</v>
      </c>
      <c r="BJ43">
        <v>45578</v>
      </c>
      <c r="BK43">
        <v>1.147548937785972</v>
      </c>
      <c r="BL43">
        <v>1.147548937785972</v>
      </c>
      <c r="BM43">
        <v>0.85083771979759193</v>
      </c>
      <c r="BN43" t="s">
        <v>160</v>
      </c>
      <c r="CI43"/>
      <c r="CJ43"/>
      <c r="CK43"/>
      <c r="CL43"/>
      <c r="CM43"/>
    </row>
    <row r="44" spans="1:91" x14ac:dyDescent="0.25">
      <c r="A44" s="31"/>
      <c r="B4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4" s="32">
        <f>IF(EffortOutcomesAG1_1DayShiftAB[[#This Row],[Ai]]=0,3,  IF(EffortOutcomesAG1_1DayShiftAB[[#This Row],[Ai]]&lt;ABGoal,1,    IF(EffortOutcomesAG1_1DayShiftAB[[#This Row],[Ai]]&gt;=ABGoal,2,   "???")))</f>
        <v>1</v>
      </c>
      <c r="D4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4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4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44" s="34">
        <f t="shared" si="0"/>
        <v>31131</v>
      </c>
      <c r="H4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7.773718975180155E-2</v>
      </c>
      <c r="K4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4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0.35174650415519615</v>
      </c>
      <c r="U4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0.64825349584480385</v>
      </c>
      <c r="W4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4" s="41" cm="1">
        <f t="array" ref="Z4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4" s="38">
        <f t="shared" si="1"/>
        <v>1</v>
      </c>
      <c r="AC44" s="3">
        <f>EffortOutcomesAG1_1DayShiftAB[[#This Row],[D]]*H44</f>
        <v>0</v>
      </c>
      <c r="AD44" s="3">
        <f>EffortOutcomesAG1_1DayShiftAB[[#This Row],[D]]*I44</f>
        <v>0</v>
      </c>
      <c r="AE44" s="3">
        <f>EffortOutcomesAG1_1DayShiftAB[[#This Row],[D]]*J44</f>
        <v>1.1124239169351966</v>
      </c>
      <c r="AF44" s="3">
        <f>EffortOutcomesAG1_1DayShiftAB[[#This Row],[D]]*K44</f>
        <v>0</v>
      </c>
      <c r="AG44" s="3">
        <f>EffortOutcomesAG1_1DayShiftAB[[#This Row],[D]]*L44</f>
        <v>0</v>
      </c>
      <c r="AH44" s="3">
        <f>EffortOutcomesAG1_1DayShiftAB[[#This Row],[D]]*M44</f>
        <v>0</v>
      </c>
      <c r="AI44" s="3">
        <f>EffortOutcomesAG1_1DayShiftAB[[#This Row],[D]]*N44</f>
        <v>0</v>
      </c>
      <c r="AJ44" s="3">
        <f>EffortOutcomesAG1_1DayShiftAB[[#This Row],[D]]*O44</f>
        <v>0</v>
      </c>
      <c r="AK44" s="3">
        <f>EffortOutcomesAG1_1DayShiftAB[[#This Row],[D]]*P44</f>
        <v>3.5775152166129609</v>
      </c>
      <c r="AL44" s="3">
        <f>EffortOutcomesAG1_1DayShiftAB[[#This Row],[D]]*Q44</f>
        <v>0</v>
      </c>
      <c r="AM44" s="3">
        <f>EffortOutcomesAG1_1DayShiftAB[[#This Row],[D]]*R44</f>
        <v>0</v>
      </c>
      <c r="AN44" s="3">
        <f>EffortOutcomesAG1_1DayShiftAB[[#This Row],[D]]*S44</f>
        <v>0</v>
      </c>
      <c r="AO44" s="3">
        <f>EffortOutcomesAG1_1DayShiftAB[[#This Row],[D]]*T44</f>
        <v>5.0335138840225131</v>
      </c>
      <c r="AP44" s="3">
        <f>EffortOutcomesAG1_1DayShiftAB[[#This Row],[D]]*U44</f>
        <v>0</v>
      </c>
      <c r="AQ44" s="3">
        <f>EffortOutcomesAG1_1DayShiftAB[[#This Row],[D]]*V44</f>
        <v>9.2765469824293305</v>
      </c>
      <c r="AR44" s="3">
        <f>EffortOutcomesAG1_1DayShiftAB[[#This Row],[D]]*W44</f>
        <v>0</v>
      </c>
      <c r="AS44" s="3">
        <f>EffortOutcomesAG1_1DayShiftAB[[#This Row],[D]]*X44</f>
        <v>0</v>
      </c>
      <c r="AT44" s="3">
        <f>EffortOutcomesAG1_1DayShiftAB[[#This Row],[D]]*Y44</f>
        <v>0</v>
      </c>
      <c r="AU44" s="3">
        <f>EffortOutcomesAG1_1DayShiftAB[[#This Row],[D]]*Z44</f>
        <v>0</v>
      </c>
      <c r="AV44" s="3">
        <f>EffortOutcomesAG1_1DayShiftAB[[#This Row],[D]]*AA44</f>
        <v>0</v>
      </c>
      <c r="AW44" s="3"/>
      <c r="AX44" s="3"/>
      <c r="AY44" t="s">
        <v>170</v>
      </c>
      <c r="AZ44" t="s">
        <v>172</v>
      </c>
      <c r="BA44" t="s">
        <v>68</v>
      </c>
      <c r="BB44">
        <v>14.310060866451844</v>
      </c>
      <c r="BC44">
        <v>19</v>
      </c>
      <c r="BD44">
        <v>10</v>
      </c>
      <c r="BE44">
        <v>19</v>
      </c>
      <c r="BF44">
        <v>9.2765469824293305</v>
      </c>
      <c r="BG44" t="s">
        <v>194</v>
      </c>
      <c r="BH44">
        <v>1</v>
      </c>
      <c r="BI44" s="25">
        <v>45579</v>
      </c>
      <c r="BJ44">
        <v>45579</v>
      </c>
      <c r="BK44">
        <v>1.3277371897518015</v>
      </c>
      <c r="BL44">
        <v>1.3277371897518015</v>
      </c>
      <c r="BM44">
        <v>0.64825349584480385</v>
      </c>
      <c r="BN44" t="s">
        <v>160</v>
      </c>
      <c r="CI44"/>
      <c r="CJ44"/>
      <c r="CK44"/>
      <c r="CL44"/>
      <c r="CM44"/>
    </row>
    <row r="45" spans="1:91" x14ac:dyDescent="0.25">
      <c r="A45" s="31"/>
      <c r="B4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5" s="32">
        <f>IF(EffortOutcomesAG1_1DayShiftAB[[#This Row],[Ai]]=0,3,  IF(EffortOutcomesAG1_1DayShiftAB[[#This Row],[Ai]]&lt;ABGoal,1,    IF(EffortOutcomesAG1_1DayShiftAB[[#This Row],[Ai]]&gt;=ABGoal,2,   "???")))</f>
        <v>1</v>
      </c>
      <c r="D4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4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4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45" s="34">
        <f t="shared" si="0"/>
        <v>31131</v>
      </c>
      <c r="H4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5.7310463755619434E-2</v>
      </c>
      <c r="K4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4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0.13739188573514516</v>
      </c>
      <c r="U4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0.86260811426485484</v>
      </c>
      <c r="W4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5" s="41" cm="1">
        <f t="array" ref="Z4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5" s="38">
        <f t="shared" si="1"/>
        <v>1</v>
      </c>
      <c r="AC45" s="3">
        <f>EffortOutcomesAG1_1DayShiftAB[[#This Row],[D]]*H45</f>
        <v>0</v>
      </c>
      <c r="AD45" s="3">
        <f>EffortOutcomesAG1_1DayShiftAB[[#This Row],[D]]*I45</f>
        <v>0</v>
      </c>
      <c r="AE45" s="3">
        <f>EffortOutcomesAG1_1DayShiftAB[[#This Row],[D]]*J45</f>
        <v>0.66634443250984099</v>
      </c>
      <c r="AF45" s="3">
        <f>EffortOutcomesAG1_1DayShiftAB[[#This Row],[D]]*K45</f>
        <v>0</v>
      </c>
      <c r="AG45" s="3">
        <f>EffortOutcomesAG1_1DayShiftAB[[#This Row],[D]]*L45</f>
        <v>0</v>
      </c>
      <c r="AH45" s="3">
        <f>EffortOutcomesAG1_1DayShiftAB[[#This Row],[D]]*M45</f>
        <v>0</v>
      </c>
      <c r="AI45" s="3">
        <f>EffortOutcomesAG1_1DayShiftAB[[#This Row],[D]]*N45</f>
        <v>0</v>
      </c>
      <c r="AJ45" s="3">
        <f>EffortOutcomesAG1_1DayShiftAB[[#This Row],[D]]*O45</f>
        <v>0</v>
      </c>
      <c r="AK45" s="3">
        <f>EffortOutcomesAG1_1DayShiftAB[[#This Row],[D]]*P45</f>
        <v>2.9067311134980316</v>
      </c>
      <c r="AL45" s="3">
        <f>EffortOutcomesAG1_1DayShiftAB[[#This Row],[D]]*Q45</f>
        <v>0</v>
      </c>
      <c r="AM45" s="3">
        <f>EffortOutcomesAG1_1DayShiftAB[[#This Row],[D]]*R45</f>
        <v>0</v>
      </c>
      <c r="AN45" s="3">
        <f>EffortOutcomesAG1_1DayShiftAB[[#This Row],[D]]*S45</f>
        <v>0</v>
      </c>
      <c r="AO45" s="3">
        <f>EffortOutcomesAG1_1DayShiftAB[[#This Row],[D]]*T45</f>
        <v>1.5974450760340513</v>
      </c>
      <c r="AP45" s="3">
        <f>EffortOutcomesAG1_1DayShiftAB[[#This Row],[D]]*U45</f>
        <v>0</v>
      </c>
      <c r="AQ45" s="3">
        <f>EffortOutcomesAG1_1DayShiftAB[[#This Row],[D]]*V45</f>
        <v>10.029479377958076</v>
      </c>
      <c r="AR45" s="3">
        <f>EffortOutcomesAG1_1DayShiftAB[[#This Row],[D]]*W45</f>
        <v>0</v>
      </c>
      <c r="AS45" s="3">
        <f>EffortOutcomesAG1_1DayShiftAB[[#This Row],[D]]*X45</f>
        <v>0</v>
      </c>
      <c r="AT45" s="3">
        <f>EffortOutcomesAG1_1DayShiftAB[[#This Row],[D]]*Y45</f>
        <v>0</v>
      </c>
      <c r="AU45" s="3">
        <f>EffortOutcomesAG1_1DayShiftAB[[#This Row],[D]]*Z45</f>
        <v>0</v>
      </c>
      <c r="AV45" s="3">
        <f>EffortOutcomesAG1_1DayShiftAB[[#This Row],[D]]*AA45</f>
        <v>0</v>
      </c>
      <c r="AW45" s="3"/>
      <c r="AX45" s="3"/>
      <c r="AY45" t="s">
        <v>170</v>
      </c>
      <c r="AZ45" t="s">
        <v>172</v>
      </c>
      <c r="BA45" t="s">
        <v>70</v>
      </c>
      <c r="BB45">
        <v>11.626924453992126</v>
      </c>
      <c r="BC45">
        <v>15.2</v>
      </c>
      <c r="BD45">
        <v>10</v>
      </c>
      <c r="BE45">
        <v>15.2</v>
      </c>
      <c r="BF45">
        <v>10.029479377958076</v>
      </c>
      <c r="BG45" t="s">
        <v>196</v>
      </c>
      <c r="BH45">
        <v>1</v>
      </c>
      <c r="BI45" s="25">
        <v>45579</v>
      </c>
      <c r="BJ45">
        <v>45579</v>
      </c>
      <c r="BK45">
        <v>1.3073104637556194</v>
      </c>
      <c r="BL45">
        <v>1.3073104637556194</v>
      </c>
      <c r="BM45">
        <v>0.86260811426485484</v>
      </c>
      <c r="BN45" t="s">
        <v>160</v>
      </c>
      <c r="CI45"/>
      <c r="CJ45"/>
      <c r="CK45"/>
      <c r="CL45"/>
      <c r="CM45"/>
    </row>
    <row r="46" spans="1:91" x14ac:dyDescent="0.25">
      <c r="A46" s="31"/>
      <c r="B4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6" s="32">
        <f>IF(EffortOutcomesAG1_1DayShiftAB[[#This Row],[Ai]]=0,3,  IF(EffortOutcomesAG1_1DayShiftAB[[#This Row],[Ai]]&lt;ABGoal,1,    IF(EffortOutcomesAG1_1DayShiftAB[[#This Row],[Ai]]&gt;=ABGoal,2,   "???")))</f>
        <v>2</v>
      </c>
      <c r="D4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4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4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46" s="34">
        <f t="shared" si="0"/>
        <v>32311</v>
      </c>
      <c r="H4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1.2475470572536729E-2</v>
      </c>
      <c r="I4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4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6.2189751801440929E-2</v>
      </c>
      <c r="O4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4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4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4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6" s="41" cm="1">
        <f t="array" ref="Z4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6" s="38">
        <f t="shared" si="1"/>
        <v>1</v>
      </c>
      <c r="AC46" s="3">
        <f>EffortOutcomesAG1_1DayShiftAB[[#This Row],[D]]*H46</f>
        <v>6.6946778711486049E-2</v>
      </c>
      <c r="AD46" s="3">
        <f>EffortOutcomesAG1_1DayShiftAB[[#This Row],[D]]*I46</f>
        <v>0</v>
      </c>
      <c r="AE46" s="3">
        <f>EffortOutcomesAG1_1DayShiftAB[[#This Row],[D]]*J46</f>
        <v>0</v>
      </c>
      <c r="AF46" s="3">
        <f>EffortOutcomesAG1_1DayShiftAB[[#This Row],[D]]*K46</f>
        <v>0</v>
      </c>
      <c r="AG46" s="3">
        <f>EffortOutcomesAG1_1DayShiftAB[[#This Row],[D]]*L46</f>
        <v>0</v>
      </c>
      <c r="AH46" s="3">
        <f>EffortOutcomesAG1_1DayShiftAB[[#This Row],[D]]*M46</f>
        <v>0</v>
      </c>
      <c r="AI46" s="3">
        <f>EffortOutcomesAG1_1DayShiftAB[[#This Row],[D]]*N46</f>
        <v>0.33372717508055738</v>
      </c>
      <c r="AJ46" s="3">
        <f>EffortOutcomesAG1_1DayShiftAB[[#This Row],[D]]*O46</f>
        <v>0</v>
      </c>
      <c r="AK46" s="3">
        <f>EffortOutcomesAG1_1DayShiftAB[[#This Row],[D]]*P46</f>
        <v>0</v>
      </c>
      <c r="AL46" s="3">
        <f>EffortOutcomesAG1_1DayShiftAB[[#This Row],[D]]*Q46</f>
        <v>0</v>
      </c>
      <c r="AM46" s="3">
        <f>EffortOutcomesAG1_1DayShiftAB[[#This Row],[D]]*R46</f>
        <v>0</v>
      </c>
      <c r="AN46" s="3">
        <f>EffortOutcomesAG1_1DayShiftAB[[#This Row],[D]]*S46</f>
        <v>0</v>
      </c>
      <c r="AO46" s="3">
        <f>EffortOutcomesAG1_1DayShiftAB[[#This Row],[D]]*T46</f>
        <v>0</v>
      </c>
      <c r="AP46" s="3">
        <f>EffortOutcomesAG1_1DayShiftAB[[#This Row],[D]]*U46</f>
        <v>0</v>
      </c>
      <c r="AQ46" s="3">
        <f>EffortOutcomesAG1_1DayShiftAB[[#This Row],[D]]*V46</f>
        <v>5.3662728249194425</v>
      </c>
      <c r="AR46" s="3">
        <f>EffortOutcomesAG1_1DayShiftAB[[#This Row],[D]]*W46</f>
        <v>0</v>
      </c>
      <c r="AS46" s="3">
        <f>EffortOutcomesAG1_1DayShiftAB[[#This Row],[D]]*X46</f>
        <v>0</v>
      </c>
      <c r="AT46" s="3">
        <f>EffortOutcomesAG1_1DayShiftAB[[#This Row],[D]]*Y46</f>
        <v>0</v>
      </c>
      <c r="AU46" s="3">
        <f>EffortOutcomesAG1_1DayShiftAB[[#This Row],[D]]*Z46</f>
        <v>0</v>
      </c>
      <c r="AV46" s="3">
        <f>EffortOutcomesAG1_1DayShiftAB[[#This Row],[D]]*AA46</f>
        <v>0</v>
      </c>
      <c r="AW46" s="3"/>
      <c r="AX46" s="3"/>
      <c r="AY46" t="s">
        <v>170</v>
      </c>
      <c r="AZ46" t="s">
        <v>172</v>
      </c>
      <c r="BA46" t="s">
        <v>69</v>
      </c>
      <c r="BB46">
        <v>5.3662728249194425</v>
      </c>
      <c r="BC46">
        <v>5.6999999999999993</v>
      </c>
      <c r="BD46">
        <v>10</v>
      </c>
      <c r="BE46">
        <v>5.6999999999999993</v>
      </c>
      <c r="BF46">
        <v>5.7669467787114854</v>
      </c>
      <c r="BG46" t="s">
        <v>195</v>
      </c>
      <c r="BH46">
        <v>1</v>
      </c>
      <c r="BI46" s="25">
        <v>45579</v>
      </c>
      <c r="BJ46">
        <v>45579</v>
      </c>
      <c r="BK46">
        <v>1.0621897518014409</v>
      </c>
      <c r="BL46">
        <v>1.0621897518014409</v>
      </c>
      <c r="BM46">
        <v>1.0746652223739777</v>
      </c>
      <c r="BN46" t="s">
        <v>160</v>
      </c>
      <c r="CI46"/>
      <c r="CJ46"/>
      <c r="CK46"/>
      <c r="CL46"/>
      <c r="CM46"/>
    </row>
    <row r="47" spans="1:91" x14ac:dyDescent="0.25">
      <c r="A47" s="31"/>
      <c r="B4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7" s="32">
        <f>IF(EffortOutcomesAG1_1DayShiftAB[[#This Row],[Ai]]=0,3,  IF(EffortOutcomesAG1_1DayShiftAB[[#This Row],[Ai]]&lt;ABGoal,1,    IF(EffortOutcomesAG1_1DayShiftAB[[#This Row],[Ai]]&gt;=ABGoal,2,   "???")))</f>
        <v>1</v>
      </c>
      <c r="D4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4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4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47" s="34">
        <f t="shared" si="0"/>
        <v>31131</v>
      </c>
      <c r="H4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0.43091415145049061</v>
      </c>
      <c r="K4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4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7.016180734343247E-2</v>
      </c>
      <c r="U4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0.92983819265656753</v>
      </c>
      <c r="W4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7" s="41" cm="1">
        <f t="array" ref="Z4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7" s="38">
        <f t="shared" si="1"/>
        <v>1</v>
      </c>
      <c r="AC47" s="3">
        <f>EffortOutcomesAG1_1DayShiftAB[[#This Row],[D]]*H47</f>
        <v>0</v>
      </c>
      <c r="AD47" s="3">
        <f>EffortOutcomesAG1_1DayShiftAB[[#This Row],[D]]*I47</f>
        <v>0</v>
      </c>
      <c r="AE47" s="3">
        <f>EffortOutcomesAG1_1DayShiftAB[[#This Row],[D]]*J47</f>
        <v>6.0884793480487209</v>
      </c>
      <c r="AF47" s="3">
        <f>EffortOutcomesAG1_1DayShiftAB[[#This Row],[D]]*K47</f>
        <v>0</v>
      </c>
      <c r="AG47" s="3">
        <f>EffortOutcomesAG1_1DayShiftAB[[#This Row],[D]]*L47</f>
        <v>0</v>
      </c>
      <c r="AH47" s="3">
        <f>EffortOutcomesAG1_1DayShiftAB[[#This Row],[D]]*M47</f>
        <v>0</v>
      </c>
      <c r="AI47" s="3">
        <f>EffortOutcomesAG1_1DayShiftAB[[#This Row],[D]]*N47</f>
        <v>0</v>
      </c>
      <c r="AJ47" s="3">
        <f>EffortOutcomesAG1_1DayShiftAB[[#This Row],[D]]*O47</f>
        <v>0</v>
      </c>
      <c r="AK47" s="3">
        <f>EffortOutcomesAG1_1DayShiftAB[[#This Row],[D]]*P47</f>
        <v>3.5323041303902558</v>
      </c>
      <c r="AL47" s="3">
        <f>EffortOutcomesAG1_1DayShiftAB[[#This Row],[D]]*Q47</f>
        <v>0</v>
      </c>
      <c r="AM47" s="3">
        <f>EffortOutcomesAG1_1DayShiftAB[[#This Row],[D]]*R47</f>
        <v>0</v>
      </c>
      <c r="AN47" s="3">
        <f>EffortOutcomesAG1_1DayShiftAB[[#This Row],[D]]*S47</f>
        <v>0</v>
      </c>
      <c r="AO47" s="3">
        <f>EffortOutcomesAG1_1DayShiftAB[[#This Row],[D]]*T47</f>
        <v>0.99133136749940753</v>
      </c>
      <c r="AP47" s="3">
        <f>EffortOutcomesAG1_1DayShiftAB[[#This Row],[D]]*U47</f>
        <v>0</v>
      </c>
      <c r="AQ47" s="3">
        <f>EffortOutcomesAG1_1DayShiftAB[[#This Row],[D]]*V47</f>
        <v>13.137885154061616</v>
      </c>
      <c r="AR47" s="3">
        <f>EffortOutcomesAG1_1DayShiftAB[[#This Row],[D]]*W47</f>
        <v>0</v>
      </c>
      <c r="AS47" s="3">
        <f>EffortOutcomesAG1_1DayShiftAB[[#This Row],[D]]*X47</f>
        <v>0</v>
      </c>
      <c r="AT47" s="3">
        <f>EffortOutcomesAG1_1DayShiftAB[[#This Row],[D]]*Y47</f>
        <v>0</v>
      </c>
      <c r="AU47" s="3">
        <f>EffortOutcomesAG1_1DayShiftAB[[#This Row],[D]]*Z47</f>
        <v>0</v>
      </c>
      <c r="AV47" s="3">
        <f>EffortOutcomesAG1_1DayShiftAB[[#This Row],[D]]*AA47</f>
        <v>0</v>
      </c>
      <c r="AW47" s="3"/>
      <c r="AX47" s="3"/>
      <c r="AY47" t="s">
        <v>217</v>
      </c>
      <c r="AZ47" t="s">
        <v>172</v>
      </c>
      <c r="BA47" t="s">
        <v>68</v>
      </c>
      <c r="BB47">
        <v>14.129216521561023</v>
      </c>
      <c r="BC47">
        <v>23.75</v>
      </c>
      <c r="BD47">
        <v>10</v>
      </c>
      <c r="BE47">
        <v>23.75</v>
      </c>
      <c r="BF47">
        <v>13.137885154061616</v>
      </c>
      <c r="BG47" t="s">
        <v>194</v>
      </c>
      <c r="BI47" s="25">
        <v>45579</v>
      </c>
      <c r="BJ47">
        <v>45579</v>
      </c>
      <c r="BK47">
        <v>1.6809141514504906</v>
      </c>
      <c r="BL47">
        <v>1.6809141514504906</v>
      </c>
      <c r="BM47">
        <v>0.92983819265656753</v>
      </c>
      <c r="BN47" t="s">
        <v>160</v>
      </c>
      <c r="CI47"/>
      <c r="CJ47"/>
      <c r="CK47"/>
      <c r="CL47"/>
      <c r="CM47"/>
    </row>
    <row r="48" spans="1:91" x14ac:dyDescent="0.25">
      <c r="A48" s="31"/>
      <c r="B4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48" s="32">
        <f>IF(EffortOutcomesAG1_1DayShiftAB[[#This Row],[Ai]]=0,3,  IF(EffortOutcomesAG1_1DayShiftAB[[#This Row],[Ai]]&lt;ABGoal,1,    IF(EffortOutcomesAG1_1DayShiftAB[[#This Row],[Ai]]&gt;=ABGoal,2,   "???")))</f>
        <v>1</v>
      </c>
      <c r="D4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4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4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48" s="34">
        <f t="shared" si="0"/>
        <v>11310</v>
      </c>
      <c r="H4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4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4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4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4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8.6153708243394633E-2</v>
      </c>
      <c r="R4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0.1488136665659574</v>
      </c>
      <c r="S4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4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0.76503262519064796</v>
      </c>
      <c r="W4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8" s="41" cm="1">
        <f t="array" ref="Z4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8" s="38">
        <f t="shared" si="1"/>
        <v>1</v>
      </c>
      <c r="AC48" s="3">
        <f>EffortOutcomesAG1_1DayShiftAB[[#This Row],[D]]*H48</f>
        <v>0</v>
      </c>
      <c r="AD48" s="3">
        <f>EffortOutcomesAG1_1DayShiftAB[[#This Row],[D]]*I48</f>
        <v>0</v>
      </c>
      <c r="AE48" s="3">
        <f>EffortOutcomesAG1_1DayShiftAB[[#This Row],[D]]*J48</f>
        <v>0</v>
      </c>
      <c r="AF48" s="3">
        <f>EffortOutcomesAG1_1DayShiftAB[[#This Row],[D]]*K48</f>
        <v>0</v>
      </c>
      <c r="AG48" s="3">
        <f>EffortOutcomesAG1_1DayShiftAB[[#This Row],[D]]*L48</f>
        <v>0</v>
      </c>
      <c r="AH48" s="3">
        <f>EffortOutcomesAG1_1DayShiftAB[[#This Row],[D]]*M48</f>
        <v>0</v>
      </c>
      <c r="AI48" s="3">
        <f>EffortOutcomesAG1_1DayShiftAB[[#This Row],[D]]*N48</f>
        <v>0</v>
      </c>
      <c r="AJ48" s="3">
        <f>EffortOutcomesAG1_1DayShiftAB[[#This Row],[D]]*O48</f>
        <v>0</v>
      </c>
      <c r="AK48" s="3">
        <f>EffortOutcomesAG1_1DayShiftAB[[#This Row],[D]]*P48</f>
        <v>0</v>
      </c>
      <c r="AL48" s="3">
        <f>EffortOutcomesAG1_1DayShiftAB[[#This Row],[D]]*Q48</f>
        <v>1.0698370257193761</v>
      </c>
      <c r="AM48" s="3">
        <f>EffortOutcomesAG1_1DayShiftAB[[#This Row],[D]]*R48</f>
        <v>1.8479340433674845</v>
      </c>
      <c r="AN48" s="3">
        <f>EffortOutcomesAG1_1DayShiftAB[[#This Row],[D]]*S48</f>
        <v>0</v>
      </c>
      <c r="AO48" s="3">
        <f>EffortOutcomesAG1_1DayShiftAB[[#This Row],[D]]*T48</f>
        <v>0</v>
      </c>
      <c r="AP48" s="3">
        <f>EffortOutcomesAG1_1DayShiftAB[[#This Row],[D]]*U48</f>
        <v>0</v>
      </c>
      <c r="AQ48" s="3">
        <f>EffortOutcomesAG1_1DayShiftAB[[#This Row],[D]]*V48</f>
        <v>9.5</v>
      </c>
      <c r="AR48" s="3">
        <f>EffortOutcomesAG1_1DayShiftAB[[#This Row],[D]]*W48</f>
        <v>0</v>
      </c>
      <c r="AS48" s="3">
        <f>EffortOutcomesAG1_1DayShiftAB[[#This Row],[D]]*X48</f>
        <v>0</v>
      </c>
      <c r="AT48" s="3">
        <f>EffortOutcomesAG1_1DayShiftAB[[#This Row],[D]]*Y48</f>
        <v>0</v>
      </c>
      <c r="AU48" s="3">
        <f>EffortOutcomesAG1_1DayShiftAB[[#This Row],[D]]*Z48</f>
        <v>0</v>
      </c>
      <c r="AV48" s="3">
        <f>EffortOutcomesAG1_1DayShiftAB[[#This Row],[D]]*AA48</f>
        <v>0</v>
      </c>
      <c r="AW48" s="3"/>
      <c r="AX48" s="3"/>
      <c r="AY48" t="s">
        <v>217</v>
      </c>
      <c r="AZ48" t="s">
        <v>172</v>
      </c>
      <c r="BA48" t="s">
        <v>70</v>
      </c>
      <c r="BB48">
        <v>12.417771069086861</v>
      </c>
      <c r="BC48">
        <v>9.5</v>
      </c>
      <c r="BD48">
        <v>10</v>
      </c>
      <c r="BE48">
        <v>9.5</v>
      </c>
      <c r="BF48">
        <v>10.569837025719377</v>
      </c>
      <c r="BG48" t="s">
        <v>196</v>
      </c>
      <c r="BI48" s="25">
        <v>45579</v>
      </c>
      <c r="BJ48">
        <v>45579</v>
      </c>
      <c r="BK48">
        <v>0.76503262519064796</v>
      </c>
      <c r="BL48">
        <v>0.76503262519064796</v>
      </c>
      <c r="BM48">
        <v>0.8511863334340426</v>
      </c>
      <c r="BN48" t="s">
        <v>160</v>
      </c>
      <c r="CI48"/>
      <c r="CJ48"/>
      <c r="CK48"/>
      <c r="CL48"/>
      <c r="CM48"/>
    </row>
    <row r="49" spans="1:91" x14ac:dyDescent="0.25">
      <c r="A49" s="31"/>
      <c r="B4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49" s="32">
        <f>IF(EffortOutcomesAG1_1DayShiftAB[[#This Row],[Ai]]=0,3,  IF(EffortOutcomesAG1_1DayShiftAB[[#This Row],[Ai]]&lt;ABGoal,1,    IF(EffortOutcomesAG1_1DayShiftAB[[#This Row],[Ai]]&gt;=ABGoal,2,   "???")))</f>
        <v>2</v>
      </c>
      <c r="D4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4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4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49" s="34">
        <f t="shared" si="0"/>
        <v>32132</v>
      </c>
      <c r="H4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4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4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0.77242715296565079</v>
      </c>
      <c r="K4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4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0.6832255001598404</v>
      </c>
      <c r="M4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4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4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4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4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4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4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4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4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4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4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4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4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49" s="41" cm="1">
        <f t="array" ref="Z4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4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49" s="38">
        <f t="shared" si="1"/>
        <v>1</v>
      </c>
      <c r="AC49" s="3">
        <f>EffortOutcomesAG1_1DayShiftAB[[#This Row],[D]]*H49</f>
        <v>0</v>
      </c>
      <c r="AD49" s="3">
        <f>EffortOutcomesAG1_1DayShiftAB[[#This Row],[D]]*I49</f>
        <v>0</v>
      </c>
      <c r="AE49" s="3">
        <f>EffortOutcomesAG1_1DayShiftAB[[#This Row],[D]]*J49</f>
        <v>2.7121212121212128</v>
      </c>
      <c r="AF49" s="3">
        <f>EffortOutcomesAG1_1DayShiftAB[[#This Row],[D]]*K49</f>
        <v>0</v>
      </c>
      <c r="AG49" s="3">
        <f>EffortOutcomesAG1_1DayShiftAB[[#This Row],[D]]*L49</f>
        <v>2.3989192566978925</v>
      </c>
      <c r="AH49" s="3">
        <f>EffortOutcomesAG1_1DayShiftAB[[#This Row],[D]]*M49</f>
        <v>0</v>
      </c>
      <c r="AI49" s="3">
        <f>EffortOutcomesAG1_1DayShiftAB[[#This Row],[D]]*N49</f>
        <v>0.87779190623617898</v>
      </c>
      <c r="AJ49" s="3">
        <f>EffortOutcomesAG1_1DayShiftAB[[#This Row],[D]]*O49</f>
        <v>0</v>
      </c>
      <c r="AK49" s="3">
        <f>EffortOutcomesAG1_1DayShiftAB[[#This Row],[D]]*P49</f>
        <v>0</v>
      </c>
      <c r="AL49" s="3">
        <f>EffortOutcomesAG1_1DayShiftAB[[#This Row],[D]]*Q49</f>
        <v>0</v>
      </c>
      <c r="AM49" s="3">
        <f>EffortOutcomesAG1_1DayShiftAB[[#This Row],[D]]*R49</f>
        <v>0</v>
      </c>
      <c r="AN49" s="3">
        <f>EffortOutcomesAG1_1DayShiftAB[[#This Row],[D]]*S49</f>
        <v>0</v>
      </c>
      <c r="AO49" s="3">
        <f>EffortOutcomesAG1_1DayShiftAB[[#This Row],[D]]*T49</f>
        <v>0</v>
      </c>
      <c r="AP49" s="3">
        <f>EffortOutcomesAG1_1DayShiftAB[[#This Row],[D]]*U49</f>
        <v>0</v>
      </c>
      <c r="AQ49" s="3">
        <f>EffortOutcomesAG1_1DayShiftAB[[#This Row],[D]]*V49</f>
        <v>3.5111676249447159</v>
      </c>
      <c r="AR49" s="3">
        <f>EffortOutcomesAG1_1DayShiftAB[[#This Row],[D]]*W49</f>
        <v>0</v>
      </c>
      <c r="AS49" s="3">
        <f>EffortOutcomesAG1_1DayShiftAB[[#This Row],[D]]*X49</f>
        <v>0</v>
      </c>
      <c r="AT49" s="3">
        <f>EffortOutcomesAG1_1DayShiftAB[[#This Row],[D]]*Y49</f>
        <v>0</v>
      </c>
      <c r="AU49" s="3">
        <f>EffortOutcomesAG1_1DayShiftAB[[#This Row],[D]]*Z49</f>
        <v>0</v>
      </c>
      <c r="AV49" s="3">
        <f>EffortOutcomesAG1_1DayShiftAB[[#This Row],[D]]*AA49</f>
        <v>0</v>
      </c>
      <c r="AW49" s="3"/>
      <c r="AX49" s="3"/>
      <c r="AY49" t="s">
        <v>217</v>
      </c>
      <c r="AZ49" t="s">
        <v>172</v>
      </c>
      <c r="BA49" t="s">
        <v>69</v>
      </c>
      <c r="BB49">
        <v>3.5111676249447159</v>
      </c>
      <c r="BC49">
        <v>9.5</v>
      </c>
      <c r="BD49">
        <v>10</v>
      </c>
      <c r="BE49">
        <v>9.5</v>
      </c>
      <c r="BF49">
        <v>6.7878787878787872</v>
      </c>
      <c r="BG49" t="s">
        <v>195</v>
      </c>
      <c r="BI49" s="25">
        <v>45579</v>
      </c>
      <c r="BJ49">
        <v>45579</v>
      </c>
      <c r="BK49">
        <v>2.7056526531254912</v>
      </c>
      <c r="BL49">
        <v>2.7056526531254912</v>
      </c>
      <c r="BM49">
        <v>1.9332255001598404</v>
      </c>
      <c r="BN49" t="s">
        <v>160</v>
      </c>
      <c r="CI49"/>
      <c r="CJ49"/>
      <c r="CK49"/>
      <c r="CL49"/>
      <c r="CM49"/>
    </row>
    <row r="50" spans="1:91" x14ac:dyDescent="0.25">
      <c r="A50" s="31"/>
      <c r="B5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0" s="32">
        <f>IF(EffortOutcomesAG1_1DayShiftAB[[#This Row],[Ai]]=0,3,  IF(EffortOutcomesAG1_1DayShiftAB[[#This Row],[Ai]]&lt;ABGoal,1,    IF(EffortOutcomesAG1_1DayShiftAB[[#This Row],[Ai]]&gt;=ABGoal,2,   "???")))</f>
        <v>1</v>
      </c>
      <c r="D5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5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0" s="34">
        <f t="shared" si="0"/>
        <v>31111</v>
      </c>
      <c r="H5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5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0.22560355977089319</v>
      </c>
      <c r="Q5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3.3717946427667789E-2</v>
      </c>
      <c r="U5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0.96628205357233221</v>
      </c>
      <c r="W5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0" s="41" cm="1">
        <f t="array" ref="Z5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0" s="38">
        <f t="shared" si="1"/>
        <v>1</v>
      </c>
      <c r="AC50" s="3">
        <f>EffortOutcomesAG1_1DayShiftAB[[#This Row],[D]]*H50</f>
        <v>0</v>
      </c>
      <c r="AD50" s="3">
        <f>EffortOutcomesAG1_1DayShiftAB[[#This Row],[D]]*I50</f>
        <v>0</v>
      </c>
      <c r="AE50" s="3">
        <f>EffortOutcomesAG1_1DayShiftAB[[#This Row],[D]]*J50</f>
        <v>0</v>
      </c>
      <c r="AF50" s="3">
        <f>EffortOutcomesAG1_1DayShiftAB[[#This Row],[D]]*K50</f>
        <v>0</v>
      </c>
      <c r="AG50" s="3">
        <f>EffortOutcomesAG1_1DayShiftAB[[#This Row],[D]]*L50</f>
        <v>0</v>
      </c>
      <c r="AH50" s="3">
        <f>EffortOutcomesAG1_1DayShiftAB[[#This Row],[D]]*M50</f>
        <v>0</v>
      </c>
      <c r="AI50" s="3">
        <f>EffortOutcomesAG1_1DayShiftAB[[#This Row],[D]]*N50</f>
        <v>0</v>
      </c>
      <c r="AJ50" s="3">
        <f>EffortOutcomesAG1_1DayShiftAB[[#This Row],[D]]*O50</f>
        <v>0</v>
      </c>
      <c r="AK50" s="3">
        <f>EffortOutcomesAG1_1DayShiftAB[[#This Row],[D]]*P50</f>
        <v>2.6230755460078723</v>
      </c>
      <c r="AL50" s="3">
        <f>EffortOutcomesAG1_1DayShiftAB[[#This Row],[D]]*Q50</f>
        <v>0</v>
      </c>
      <c r="AM50" s="3">
        <f>EffortOutcomesAG1_1DayShiftAB[[#This Row],[D]]*R50</f>
        <v>0</v>
      </c>
      <c r="AN50" s="3">
        <f>EffortOutcomesAG1_1DayShiftAB[[#This Row],[D]]*S50</f>
        <v>0</v>
      </c>
      <c r="AO50" s="3">
        <f>EffortOutcomesAG1_1DayShiftAB[[#This Row],[D]]*T50</f>
        <v>0.3920360158582471</v>
      </c>
      <c r="AP50" s="3">
        <f>EffortOutcomesAG1_1DayShiftAB[[#This Row],[D]]*U50</f>
        <v>0</v>
      </c>
      <c r="AQ50" s="3">
        <f>EffortOutcomesAG1_1DayShiftAB[[#This Row],[D]]*V50</f>
        <v>11.234888438133879</v>
      </c>
      <c r="AR50" s="3">
        <f>EffortOutcomesAG1_1DayShiftAB[[#This Row],[D]]*W50</f>
        <v>0</v>
      </c>
      <c r="AS50" s="3">
        <f>EffortOutcomesAG1_1DayShiftAB[[#This Row],[D]]*X50</f>
        <v>0</v>
      </c>
      <c r="AT50" s="3">
        <f>EffortOutcomesAG1_1DayShiftAB[[#This Row],[D]]*Y50</f>
        <v>0</v>
      </c>
      <c r="AU50" s="3">
        <f>EffortOutcomesAG1_1DayShiftAB[[#This Row],[D]]*Z50</f>
        <v>0</v>
      </c>
      <c r="AV50" s="3">
        <f>EffortOutcomesAG1_1DayShiftAB[[#This Row],[D]]*AA50</f>
        <v>0</v>
      </c>
      <c r="AW50" s="3"/>
      <c r="AX50" s="3"/>
      <c r="AY50" t="s">
        <v>170</v>
      </c>
      <c r="AZ50" t="s">
        <v>172</v>
      </c>
      <c r="BA50" t="s">
        <v>70</v>
      </c>
      <c r="BB50">
        <v>11.626924453992126</v>
      </c>
      <c r="BC50">
        <v>14.25</v>
      </c>
      <c r="BD50">
        <v>10</v>
      </c>
      <c r="BE50">
        <v>14.25</v>
      </c>
      <c r="BF50">
        <v>11.234888438133879</v>
      </c>
      <c r="BG50" t="s">
        <v>197</v>
      </c>
      <c r="BH50">
        <v>1</v>
      </c>
      <c r="BI50" s="25">
        <v>45580</v>
      </c>
      <c r="BJ50">
        <v>45580</v>
      </c>
      <c r="BK50">
        <v>1.2256035597708932</v>
      </c>
      <c r="BL50">
        <v>1.2256035597708932</v>
      </c>
      <c r="BM50">
        <v>0.96628205357233221</v>
      </c>
      <c r="BN50" t="s">
        <v>160</v>
      </c>
      <c r="CI50"/>
      <c r="CJ50"/>
      <c r="CK50"/>
      <c r="CL50"/>
      <c r="CM50"/>
    </row>
    <row r="51" spans="1:91" x14ac:dyDescent="0.25">
      <c r="A51" s="31"/>
      <c r="B5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1" s="32">
        <f>IF(EffortOutcomesAG1_1DayShiftAB[[#This Row],[Ai]]=0,3,  IF(EffortOutcomesAG1_1DayShiftAB[[#This Row],[Ai]]&lt;ABGoal,1,    IF(EffortOutcomesAG1_1DayShiftAB[[#This Row],[Ai]]&gt;=ABGoal,2,   "???")))</f>
        <v>1</v>
      </c>
      <c r="D5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5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1" s="34">
        <f t="shared" si="0"/>
        <v>31131</v>
      </c>
      <c r="H5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7.773718975180155E-2</v>
      </c>
      <c r="K5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5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0.17785035515043091</v>
      </c>
      <c r="U5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0.82214964484956909</v>
      </c>
      <c r="W5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1" s="41" cm="1">
        <f t="array" ref="Z5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1" s="38">
        <f t="shared" si="1"/>
        <v>1</v>
      </c>
      <c r="AC51" s="3">
        <f>EffortOutcomesAG1_1DayShiftAB[[#This Row],[D]]*H51</f>
        <v>0</v>
      </c>
      <c r="AD51" s="3">
        <f>EffortOutcomesAG1_1DayShiftAB[[#This Row],[D]]*I51</f>
        <v>0</v>
      </c>
      <c r="AE51" s="3">
        <f>EffortOutcomesAG1_1DayShiftAB[[#This Row],[D]]*J51</f>
        <v>1.1124239169351966</v>
      </c>
      <c r="AF51" s="3">
        <f>EffortOutcomesAG1_1DayShiftAB[[#This Row],[D]]*K51</f>
        <v>0</v>
      </c>
      <c r="AG51" s="3">
        <f>EffortOutcomesAG1_1DayShiftAB[[#This Row],[D]]*L51</f>
        <v>0</v>
      </c>
      <c r="AH51" s="3">
        <f>EffortOutcomesAG1_1DayShiftAB[[#This Row],[D]]*M51</f>
        <v>0</v>
      </c>
      <c r="AI51" s="3">
        <f>EffortOutcomesAG1_1DayShiftAB[[#This Row],[D]]*N51</f>
        <v>0</v>
      </c>
      <c r="AJ51" s="3">
        <f>EffortOutcomesAG1_1DayShiftAB[[#This Row],[D]]*O51</f>
        <v>0</v>
      </c>
      <c r="AK51" s="3">
        <f>EffortOutcomesAG1_1DayShiftAB[[#This Row],[D]]*P51</f>
        <v>3.5775152166129609</v>
      </c>
      <c r="AL51" s="3">
        <f>EffortOutcomesAG1_1DayShiftAB[[#This Row],[D]]*Q51</f>
        <v>0</v>
      </c>
      <c r="AM51" s="3">
        <f>EffortOutcomesAG1_1DayShiftAB[[#This Row],[D]]*R51</f>
        <v>0</v>
      </c>
      <c r="AN51" s="3">
        <f>EffortOutcomesAG1_1DayShiftAB[[#This Row],[D]]*S51</f>
        <v>0</v>
      </c>
      <c r="AO51" s="3">
        <f>EffortOutcomesAG1_1DayShiftAB[[#This Row],[D]]*T51</f>
        <v>2.5450494073227432</v>
      </c>
      <c r="AP51" s="3">
        <f>EffortOutcomesAG1_1DayShiftAB[[#This Row],[D]]*U51</f>
        <v>0</v>
      </c>
      <c r="AQ51" s="3">
        <f>EffortOutcomesAG1_1DayShiftAB[[#This Row],[D]]*V51</f>
        <v>11.7650114591291</v>
      </c>
      <c r="AR51" s="3">
        <f>EffortOutcomesAG1_1DayShiftAB[[#This Row],[D]]*W51</f>
        <v>0</v>
      </c>
      <c r="AS51" s="3">
        <f>EffortOutcomesAG1_1DayShiftAB[[#This Row],[D]]*X51</f>
        <v>0</v>
      </c>
      <c r="AT51" s="3">
        <f>EffortOutcomesAG1_1DayShiftAB[[#This Row],[D]]*Y51</f>
        <v>0</v>
      </c>
      <c r="AU51" s="3">
        <f>EffortOutcomesAG1_1DayShiftAB[[#This Row],[D]]*Z51</f>
        <v>0</v>
      </c>
      <c r="AV51" s="3">
        <f>EffortOutcomesAG1_1DayShiftAB[[#This Row],[D]]*AA51</f>
        <v>0</v>
      </c>
      <c r="AW51" s="3"/>
      <c r="AX51" s="3"/>
      <c r="AY51" t="s">
        <v>170</v>
      </c>
      <c r="AZ51" t="s">
        <v>172</v>
      </c>
      <c r="BA51" t="s">
        <v>68</v>
      </c>
      <c r="BB51">
        <v>14.310060866451844</v>
      </c>
      <c r="BC51">
        <v>19</v>
      </c>
      <c r="BD51">
        <v>10</v>
      </c>
      <c r="BE51">
        <v>19</v>
      </c>
      <c r="BF51">
        <v>11.7650114591291</v>
      </c>
      <c r="BG51" t="s">
        <v>199</v>
      </c>
      <c r="BH51">
        <v>1</v>
      </c>
      <c r="BI51" s="25">
        <v>45580</v>
      </c>
      <c r="BJ51">
        <v>45580</v>
      </c>
      <c r="BK51">
        <v>1.3277371897518015</v>
      </c>
      <c r="BL51">
        <v>1.3277371897518015</v>
      </c>
      <c r="BM51">
        <v>0.82214964484956909</v>
      </c>
      <c r="BN51" t="s">
        <v>160</v>
      </c>
      <c r="CI51"/>
      <c r="CJ51"/>
      <c r="CK51"/>
      <c r="CL51"/>
      <c r="CM51"/>
    </row>
    <row r="52" spans="1:91" x14ac:dyDescent="0.25">
      <c r="A52" s="31"/>
      <c r="B5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2" s="32">
        <f>IF(EffortOutcomesAG1_1DayShiftAB[[#This Row],[Ai]]=0,3,  IF(EffortOutcomesAG1_1DayShiftAB[[#This Row],[Ai]]&lt;ABGoal,1,    IF(EffortOutcomesAG1_1DayShiftAB[[#This Row],[Ai]]&gt;=ABGoal,2,   "???")))</f>
        <v>2</v>
      </c>
      <c r="D5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5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2" s="34">
        <f t="shared" si="0"/>
        <v>32111</v>
      </c>
      <c r="H5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5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8.4896152215890419E-2</v>
      </c>
      <c r="O5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0.1543252248857907</v>
      </c>
      <c r="Q5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5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5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2" s="41" cm="1">
        <f t="array" ref="Z5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2" s="38">
        <f t="shared" si="1"/>
        <v>1</v>
      </c>
      <c r="AC52" s="3">
        <f>EffortOutcomesAG1_1DayShiftAB[[#This Row],[D]]*H52</f>
        <v>0</v>
      </c>
      <c r="AD52" s="3">
        <f>EffortOutcomesAG1_1DayShiftAB[[#This Row],[D]]*I52</f>
        <v>0</v>
      </c>
      <c r="AE52" s="3">
        <f>EffortOutcomesAG1_1DayShiftAB[[#This Row],[D]]*J52</f>
        <v>0</v>
      </c>
      <c r="AF52" s="3">
        <f>EffortOutcomesAG1_1DayShiftAB[[#This Row],[D]]*K52</f>
        <v>0</v>
      </c>
      <c r="AG52" s="3">
        <f>EffortOutcomesAG1_1DayShiftAB[[#This Row],[D]]*L52</f>
        <v>0</v>
      </c>
      <c r="AH52" s="3">
        <f>EffortOutcomesAG1_1DayShiftAB[[#This Row],[D]]*M52</f>
        <v>0</v>
      </c>
      <c r="AI52" s="3">
        <f>EffortOutcomesAG1_1DayShiftAB[[#This Row],[D]]*N52</f>
        <v>0.45557591457635727</v>
      </c>
      <c r="AJ52" s="3">
        <f>EffortOutcomesAG1_1DayShiftAB[[#This Row],[D]]*O52</f>
        <v>0</v>
      </c>
      <c r="AK52" s="3">
        <f>EffortOutcomesAG1_1DayShiftAB[[#This Row],[D]]*P52</f>
        <v>0.82815126050420029</v>
      </c>
      <c r="AL52" s="3">
        <f>EffortOutcomesAG1_1DayShiftAB[[#This Row],[D]]*Q52</f>
        <v>0</v>
      </c>
      <c r="AM52" s="3">
        <f>EffortOutcomesAG1_1DayShiftAB[[#This Row],[D]]*R52</f>
        <v>0</v>
      </c>
      <c r="AN52" s="3">
        <f>EffortOutcomesAG1_1DayShiftAB[[#This Row],[D]]*S52</f>
        <v>0</v>
      </c>
      <c r="AO52" s="3">
        <f>EffortOutcomesAG1_1DayShiftAB[[#This Row],[D]]*T52</f>
        <v>0</v>
      </c>
      <c r="AP52" s="3">
        <f>EffortOutcomesAG1_1DayShiftAB[[#This Row],[D]]*U52</f>
        <v>0</v>
      </c>
      <c r="AQ52" s="3">
        <f>EffortOutcomesAG1_1DayShiftAB[[#This Row],[D]]*V52</f>
        <v>5.3662728249194425</v>
      </c>
      <c r="AR52" s="3">
        <f>EffortOutcomesAG1_1DayShiftAB[[#This Row],[D]]*W52</f>
        <v>0</v>
      </c>
      <c r="AS52" s="3">
        <f>EffortOutcomesAG1_1DayShiftAB[[#This Row],[D]]*X52</f>
        <v>0</v>
      </c>
      <c r="AT52" s="3">
        <f>EffortOutcomesAG1_1DayShiftAB[[#This Row],[D]]*Y52</f>
        <v>0</v>
      </c>
      <c r="AU52" s="3">
        <f>EffortOutcomesAG1_1DayShiftAB[[#This Row],[D]]*Z52</f>
        <v>0</v>
      </c>
      <c r="AV52" s="3">
        <f>EffortOutcomesAG1_1DayShiftAB[[#This Row],[D]]*AA52</f>
        <v>0</v>
      </c>
      <c r="AW52" s="3"/>
      <c r="AX52" s="3"/>
      <c r="AY52" t="s">
        <v>170</v>
      </c>
      <c r="AZ52" t="s">
        <v>172</v>
      </c>
      <c r="BA52" t="s">
        <v>69</v>
      </c>
      <c r="BB52">
        <v>5.3662728249194425</v>
      </c>
      <c r="BC52">
        <v>6.6499999999999995</v>
      </c>
      <c r="BD52">
        <v>10</v>
      </c>
      <c r="BE52">
        <v>6.6499999999999995</v>
      </c>
      <c r="BF52">
        <v>5.8218487394957998</v>
      </c>
      <c r="BG52" t="s">
        <v>198</v>
      </c>
      <c r="BH52">
        <v>1</v>
      </c>
      <c r="BI52" s="25">
        <v>45580</v>
      </c>
      <c r="BJ52">
        <v>45580</v>
      </c>
      <c r="BK52">
        <v>1.2392213771016811</v>
      </c>
      <c r="BL52">
        <v>1.2392213771016811</v>
      </c>
      <c r="BM52">
        <v>1.0848961522158904</v>
      </c>
      <c r="BN52" t="s">
        <v>160</v>
      </c>
      <c r="CI52"/>
      <c r="CJ52"/>
      <c r="CK52"/>
      <c r="CL52"/>
      <c r="CM52"/>
    </row>
    <row r="53" spans="1:91" x14ac:dyDescent="0.25">
      <c r="A53" s="31"/>
      <c r="B5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53" s="32">
        <f>IF(EffortOutcomesAG1_1DayShiftAB[[#This Row],[Ai]]=0,3,  IF(EffortOutcomesAG1_1DayShiftAB[[#This Row],[Ai]]&lt;ABGoal,1,    IF(EffortOutcomesAG1_1DayShiftAB[[#This Row],[Ai]]&gt;=ABGoal,2,   "???")))</f>
        <v>1</v>
      </c>
      <c r="D5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5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53" s="34">
        <f t="shared" si="0"/>
        <v>11110</v>
      </c>
      <c r="H5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5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5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8.1960849771222533E-2</v>
      </c>
      <c r="S5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5.4571705227503431E-2</v>
      </c>
      <c r="U5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0.86346744500127404</v>
      </c>
      <c r="W5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3" s="41" cm="1">
        <f t="array" ref="Z5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3" s="38">
        <f t="shared" si="1"/>
        <v>1</v>
      </c>
      <c r="AC53" s="3">
        <f>EffortOutcomesAG1_1DayShiftAB[[#This Row],[D]]*H53</f>
        <v>0</v>
      </c>
      <c r="AD53" s="3">
        <f>EffortOutcomesAG1_1DayShiftAB[[#This Row],[D]]*I53</f>
        <v>0</v>
      </c>
      <c r="AE53" s="3">
        <f>EffortOutcomesAG1_1DayShiftAB[[#This Row],[D]]*J53</f>
        <v>0</v>
      </c>
      <c r="AF53" s="3">
        <f>EffortOutcomesAG1_1DayShiftAB[[#This Row],[D]]*K53</f>
        <v>0</v>
      </c>
      <c r="AG53" s="3">
        <f>EffortOutcomesAG1_1DayShiftAB[[#This Row],[D]]*L53</f>
        <v>0</v>
      </c>
      <c r="AH53" s="3">
        <f>EffortOutcomesAG1_1DayShiftAB[[#This Row],[D]]*M53</f>
        <v>0</v>
      </c>
      <c r="AI53" s="3">
        <f>EffortOutcomesAG1_1DayShiftAB[[#This Row],[D]]*N53</f>
        <v>0</v>
      </c>
      <c r="AJ53" s="3">
        <f>EffortOutcomesAG1_1DayShiftAB[[#This Row],[D]]*O53</f>
        <v>0</v>
      </c>
      <c r="AK53" s="3">
        <f>EffortOutcomesAG1_1DayShiftAB[[#This Row],[D]]*P53</f>
        <v>0</v>
      </c>
      <c r="AL53" s="3">
        <f>EffortOutcomesAG1_1DayShiftAB[[#This Row],[D]]*Q53</f>
        <v>0</v>
      </c>
      <c r="AM53" s="3">
        <f>EffortOutcomesAG1_1DayShiftAB[[#This Row],[D]]*R53</f>
        <v>1.0177710690868615</v>
      </c>
      <c r="AN53" s="3">
        <f>EffortOutcomesAG1_1DayShiftAB[[#This Row],[D]]*S53</f>
        <v>0</v>
      </c>
      <c r="AO53" s="3">
        <f>EffortOutcomesAG1_1DayShiftAB[[#This Row],[D]]*T53</f>
        <v>0.67765894236482827</v>
      </c>
      <c r="AP53" s="3">
        <f>EffortOutcomesAG1_1DayShiftAB[[#This Row],[D]]*U53</f>
        <v>0</v>
      </c>
      <c r="AQ53" s="3">
        <f>EffortOutcomesAG1_1DayShiftAB[[#This Row],[D]]*V53</f>
        <v>10.722341057635171</v>
      </c>
      <c r="AR53" s="3">
        <f>EffortOutcomesAG1_1DayShiftAB[[#This Row],[D]]*W53</f>
        <v>0</v>
      </c>
      <c r="AS53" s="3">
        <f>EffortOutcomesAG1_1DayShiftAB[[#This Row],[D]]*X53</f>
        <v>0</v>
      </c>
      <c r="AT53" s="3">
        <f>EffortOutcomesAG1_1DayShiftAB[[#This Row],[D]]*Y53</f>
        <v>0</v>
      </c>
      <c r="AU53" s="3">
        <f>EffortOutcomesAG1_1DayShiftAB[[#This Row],[D]]*Z53</f>
        <v>0</v>
      </c>
      <c r="AV53" s="3">
        <f>EffortOutcomesAG1_1DayShiftAB[[#This Row],[D]]*AA53</f>
        <v>0</v>
      </c>
      <c r="AW53" s="3"/>
      <c r="AX53" s="3"/>
      <c r="AY53" t="s">
        <v>217</v>
      </c>
      <c r="AZ53" t="s">
        <v>172</v>
      </c>
      <c r="BA53" t="s">
        <v>70</v>
      </c>
      <c r="BB53">
        <v>12.417771069086861</v>
      </c>
      <c r="BC53">
        <v>11.4</v>
      </c>
      <c r="BD53">
        <v>10</v>
      </c>
      <c r="BE53">
        <v>11.4</v>
      </c>
      <c r="BF53">
        <v>10.722341057635171</v>
      </c>
      <c r="BG53" t="s">
        <v>197</v>
      </c>
      <c r="BI53" s="25">
        <v>45580</v>
      </c>
      <c r="BJ53">
        <v>45580</v>
      </c>
      <c r="BK53">
        <v>0.91803915022877747</v>
      </c>
      <c r="BL53">
        <v>0.91803915022877747</v>
      </c>
      <c r="BM53">
        <v>0.86346744500127404</v>
      </c>
      <c r="BN53" t="s">
        <v>160</v>
      </c>
      <c r="CI53"/>
      <c r="CJ53"/>
      <c r="CK53"/>
      <c r="CL53"/>
      <c r="CM53"/>
    </row>
    <row r="54" spans="1:91" x14ac:dyDescent="0.25">
      <c r="A54" s="31"/>
      <c r="B5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4" s="32">
        <f>IF(EffortOutcomesAG1_1DayShiftAB[[#This Row],[Ai]]=0,3,  IF(EffortOutcomesAG1_1DayShiftAB[[#This Row],[Ai]]&lt;ABGoal,1,    IF(EffortOutcomesAG1_1DayShiftAB[[#This Row],[Ai]]&gt;=ABGoal,2,   "???")))</f>
        <v>1</v>
      </c>
      <c r="D5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5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4" s="34">
        <f t="shared" si="0"/>
        <v>31131</v>
      </c>
      <c r="H5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0.22920445327643169</v>
      </c>
      <c r="K5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5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0.20915273182131333</v>
      </c>
      <c r="U5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0.79084726817868667</v>
      </c>
      <c r="W5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4" s="41" cm="1">
        <f t="array" ref="Z5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4" s="38">
        <f t="shared" si="1"/>
        <v>1</v>
      </c>
      <c r="AC54" s="3">
        <f>EffortOutcomesAG1_1DayShiftAB[[#This Row],[D]]*H54</f>
        <v>0</v>
      </c>
      <c r="AD54" s="3">
        <f>EffortOutcomesAG1_1DayShiftAB[[#This Row],[D]]*I54</f>
        <v>0</v>
      </c>
      <c r="AE54" s="3">
        <f>EffortOutcomesAG1_1DayShiftAB[[#This Row],[D]]*J54</f>
        <v>3.2384793480487204</v>
      </c>
      <c r="AF54" s="3">
        <f>EffortOutcomesAG1_1DayShiftAB[[#This Row],[D]]*K54</f>
        <v>0</v>
      </c>
      <c r="AG54" s="3">
        <f>EffortOutcomesAG1_1DayShiftAB[[#This Row],[D]]*L54</f>
        <v>0</v>
      </c>
      <c r="AH54" s="3">
        <f>EffortOutcomesAG1_1DayShiftAB[[#This Row],[D]]*M54</f>
        <v>0</v>
      </c>
      <c r="AI54" s="3">
        <f>EffortOutcomesAG1_1DayShiftAB[[#This Row],[D]]*N54</f>
        <v>0</v>
      </c>
      <c r="AJ54" s="3">
        <f>EffortOutcomesAG1_1DayShiftAB[[#This Row],[D]]*O54</f>
        <v>0</v>
      </c>
      <c r="AK54" s="3">
        <f>EffortOutcomesAG1_1DayShiftAB[[#This Row],[D]]*P54</f>
        <v>3.5323041303902558</v>
      </c>
      <c r="AL54" s="3">
        <f>EffortOutcomesAG1_1DayShiftAB[[#This Row],[D]]*Q54</f>
        <v>0</v>
      </c>
      <c r="AM54" s="3">
        <f>EffortOutcomesAG1_1DayShiftAB[[#This Row],[D]]*R54</f>
        <v>0</v>
      </c>
      <c r="AN54" s="3">
        <f>EffortOutcomesAG1_1DayShiftAB[[#This Row],[D]]*S54</f>
        <v>0</v>
      </c>
      <c r="AO54" s="3">
        <f>EffortOutcomesAG1_1DayShiftAB[[#This Row],[D]]*T54</f>
        <v>2.9551642339793225</v>
      </c>
      <c r="AP54" s="3">
        <f>EffortOutcomesAG1_1DayShiftAB[[#This Row],[D]]*U54</f>
        <v>0</v>
      </c>
      <c r="AQ54" s="3">
        <f>EffortOutcomesAG1_1DayShiftAB[[#This Row],[D]]*V54</f>
        <v>11.1740522875817</v>
      </c>
      <c r="AR54" s="3">
        <f>EffortOutcomesAG1_1DayShiftAB[[#This Row],[D]]*W54</f>
        <v>0</v>
      </c>
      <c r="AS54" s="3">
        <f>EffortOutcomesAG1_1DayShiftAB[[#This Row],[D]]*X54</f>
        <v>0</v>
      </c>
      <c r="AT54" s="3">
        <f>EffortOutcomesAG1_1DayShiftAB[[#This Row],[D]]*Y54</f>
        <v>0</v>
      </c>
      <c r="AU54" s="3">
        <f>EffortOutcomesAG1_1DayShiftAB[[#This Row],[D]]*Z54</f>
        <v>0</v>
      </c>
      <c r="AV54" s="3">
        <f>EffortOutcomesAG1_1DayShiftAB[[#This Row],[D]]*AA54</f>
        <v>0</v>
      </c>
      <c r="AW54" s="3"/>
      <c r="AX54" s="3"/>
      <c r="AY54" t="s">
        <v>217</v>
      </c>
      <c r="AZ54" t="s">
        <v>172</v>
      </c>
      <c r="BA54" t="s">
        <v>68</v>
      </c>
      <c r="BB54">
        <v>14.129216521561023</v>
      </c>
      <c r="BC54">
        <v>20.9</v>
      </c>
      <c r="BD54">
        <v>10</v>
      </c>
      <c r="BE54">
        <v>20.9</v>
      </c>
      <c r="BF54">
        <v>11.1740522875817</v>
      </c>
      <c r="BG54" t="s">
        <v>199</v>
      </c>
      <c r="BI54" s="25">
        <v>45580</v>
      </c>
      <c r="BJ54">
        <v>45580</v>
      </c>
      <c r="BK54">
        <v>1.4792044532764317</v>
      </c>
      <c r="BL54">
        <v>1.4792044532764317</v>
      </c>
      <c r="BM54">
        <v>0.79084726817868667</v>
      </c>
      <c r="BN54" t="s">
        <v>160</v>
      </c>
      <c r="CI54"/>
      <c r="CJ54"/>
      <c r="CK54"/>
      <c r="CL54"/>
      <c r="CM54"/>
    </row>
    <row r="55" spans="1:91" x14ac:dyDescent="0.25">
      <c r="A55" s="31"/>
      <c r="B5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5" s="32">
        <f>IF(EffortOutcomesAG1_1DayShiftAB[[#This Row],[Ai]]=0,3,  IF(EffortOutcomesAG1_1DayShiftAB[[#This Row],[Ai]]&lt;ABGoal,1,    IF(EffortOutcomesAG1_1DayShiftAB[[#This Row],[Ai]]&gt;=ABGoal,2,   "???")))</f>
        <v>2</v>
      </c>
      <c r="D5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5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55" s="34">
        <f t="shared" si="0"/>
        <v>32132</v>
      </c>
      <c r="H5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0.22317382612139358</v>
      </c>
      <c r="K5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0.69134829637899919</v>
      </c>
      <c r="M5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5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5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5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5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5" s="41" cm="1">
        <f t="array" ref="Z5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5" s="38">
        <f t="shared" si="1"/>
        <v>1</v>
      </c>
      <c r="AC55" s="3">
        <f>EffortOutcomesAG1_1DayShiftAB[[#This Row],[D]]*H55</f>
        <v>0</v>
      </c>
      <c r="AD55" s="3">
        <f>EffortOutcomesAG1_1DayShiftAB[[#This Row],[D]]*I55</f>
        <v>0</v>
      </c>
      <c r="AE55" s="3">
        <f>EffortOutcomesAG1_1DayShiftAB[[#This Row],[D]]*J55</f>
        <v>0.78360071301247847</v>
      </c>
      <c r="AF55" s="3">
        <f>EffortOutcomesAG1_1DayShiftAB[[#This Row],[D]]*K55</f>
        <v>0</v>
      </c>
      <c r="AG55" s="3">
        <f>EffortOutcomesAG1_1DayShiftAB[[#This Row],[D]]*L55</f>
        <v>2.4274397558066263</v>
      </c>
      <c r="AH55" s="3">
        <f>EffortOutcomesAG1_1DayShiftAB[[#This Row],[D]]*M55</f>
        <v>0</v>
      </c>
      <c r="AI55" s="3">
        <f>EffortOutcomesAG1_1DayShiftAB[[#This Row],[D]]*N55</f>
        <v>0.87779190623617898</v>
      </c>
      <c r="AJ55" s="3">
        <f>EffortOutcomesAG1_1DayShiftAB[[#This Row],[D]]*O55</f>
        <v>0</v>
      </c>
      <c r="AK55" s="3">
        <f>EffortOutcomesAG1_1DayShiftAB[[#This Row],[D]]*P55</f>
        <v>0</v>
      </c>
      <c r="AL55" s="3">
        <f>EffortOutcomesAG1_1DayShiftAB[[#This Row],[D]]*Q55</f>
        <v>0</v>
      </c>
      <c r="AM55" s="3">
        <f>EffortOutcomesAG1_1DayShiftAB[[#This Row],[D]]*R55</f>
        <v>0</v>
      </c>
      <c r="AN55" s="3">
        <f>EffortOutcomesAG1_1DayShiftAB[[#This Row],[D]]*S55</f>
        <v>0</v>
      </c>
      <c r="AO55" s="3">
        <f>EffortOutcomesAG1_1DayShiftAB[[#This Row],[D]]*T55</f>
        <v>0</v>
      </c>
      <c r="AP55" s="3">
        <f>EffortOutcomesAG1_1DayShiftAB[[#This Row],[D]]*U55</f>
        <v>0</v>
      </c>
      <c r="AQ55" s="3">
        <f>EffortOutcomesAG1_1DayShiftAB[[#This Row],[D]]*V55</f>
        <v>3.5111676249447159</v>
      </c>
      <c r="AR55" s="3">
        <f>EffortOutcomesAG1_1DayShiftAB[[#This Row],[D]]*W55</f>
        <v>0</v>
      </c>
      <c r="AS55" s="3">
        <f>EffortOutcomesAG1_1DayShiftAB[[#This Row],[D]]*X55</f>
        <v>0</v>
      </c>
      <c r="AT55" s="3">
        <f>EffortOutcomesAG1_1DayShiftAB[[#This Row],[D]]*Y55</f>
        <v>0</v>
      </c>
      <c r="AU55" s="3">
        <f>EffortOutcomesAG1_1DayShiftAB[[#This Row],[D]]*Z55</f>
        <v>0</v>
      </c>
      <c r="AV55" s="3">
        <f>EffortOutcomesAG1_1DayShiftAB[[#This Row],[D]]*AA55</f>
        <v>0</v>
      </c>
      <c r="AW55" s="3"/>
      <c r="AX55" s="3"/>
      <c r="AY55" t="s">
        <v>217</v>
      </c>
      <c r="AZ55" t="s">
        <v>172</v>
      </c>
      <c r="BA55" t="s">
        <v>69</v>
      </c>
      <c r="BB55">
        <v>3.5111676249447159</v>
      </c>
      <c r="BC55">
        <v>7.6</v>
      </c>
      <c r="BD55">
        <v>10</v>
      </c>
      <c r="BE55">
        <v>7.6</v>
      </c>
      <c r="BF55">
        <v>6.8163992869875214</v>
      </c>
      <c r="BG55" t="s">
        <v>198</v>
      </c>
      <c r="BI55" s="25">
        <v>45580</v>
      </c>
      <c r="BJ55">
        <v>45580</v>
      </c>
      <c r="BK55">
        <v>2.1645221225003928</v>
      </c>
      <c r="BL55">
        <v>2.1645221225003928</v>
      </c>
      <c r="BM55">
        <v>1.9413482963789992</v>
      </c>
      <c r="BN55" t="s">
        <v>160</v>
      </c>
      <c r="CI55"/>
      <c r="CJ55"/>
      <c r="CK55"/>
      <c r="CL55"/>
      <c r="CM55"/>
    </row>
    <row r="56" spans="1:91" x14ac:dyDescent="0.25">
      <c r="A56" s="31"/>
      <c r="B5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6" s="32">
        <f>IF(EffortOutcomesAG1_1DayShiftAB[[#This Row],[Ai]]=0,3,  IF(EffortOutcomesAG1_1DayShiftAB[[#This Row],[Ai]]&lt;ABGoal,1,    IF(EffortOutcomesAG1_1DayShiftAB[[#This Row],[Ai]]&gt;=ABGoal,2,   "???")))</f>
        <v>1</v>
      </c>
      <c r="D5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5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6" s="34">
        <f t="shared" si="0"/>
        <v>31131</v>
      </c>
      <c r="H5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1.1350330264211506E-2</v>
      </c>
      <c r="K5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5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0.30939088168930906</v>
      </c>
      <c r="U5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0.69060911831069094</v>
      </c>
      <c r="W5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6" s="41" cm="1">
        <f t="array" ref="Z5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6" s="38">
        <f t="shared" si="1"/>
        <v>1</v>
      </c>
      <c r="AC56" s="3">
        <f>EffortOutcomesAG1_1DayShiftAB[[#This Row],[D]]*H56</f>
        <v>0</v>
      </c>
      <c r="AD56" s="3">
        <f>EffortOutcomesAG1_1DayShiftAB[[#This Row],[D]]*I56</f>
        <v>0</v>
      </c>
      <c r="AE56" s="3">
        <f>EffortOutcomesAG1_1DayShiftAB[[#This Row],[D]]*J56</f>
        <v>0.16242391693519709</v>
      </c>
      <c r="AF56" s="3">
        <f>EffortOutcomesAG1_1DayShiftAB[[#This Row],[D]]*K56</f>
        <v>0</v>
      </c>
      <c r="AG56" s="3">
        <f>EffortOutcomesAG1_1DayShiftAB[[#This Row],[D]]*L56</f>
        <v>0</v>
      </c>
      <c r="AH56" s="3">
        <f>EffortOutcomesAG1_1DayShiftAB[[#This Row],[D]]*M56</f>
        <v>0</v>
      </c>
      <c r="AI56" s="3">
        <f>EffortOutcomesAG1_1DayShiftAB[[#This Row],[D]]*N56</f>
        <v>0</v>
      </c>
      <c r="AJ56" s="3">
        <f>EffortOutcomesAG1_1DayShiftAB[[#This Row],[D]]*O56</f>
        <v>0</v>
      </c>
      <c r="AK56" s="3">
        <f>EffortOutcomesAG1_1DayShiftAB[[#This Row],[D]]*P56</f>
        <v>3.5775152166129609</v>
      </c>
      <c r="AL56" s="3">
        <f>EffortOutcomesAG1_1DayShiftAB[[#This Row],[D]]*Q56</f>
        <v>0</v>
      </c>
      <c r="AM56" s="3">
        <f>EffortOutcomesAG1_1DayShiftAB[[#This Row],[D]]*R56</f>
        <v>0</v>
      </c>
      <c r="AN56" s="3">
        <f>EffortOutcomesAG1_1DayShiftAB[[#This Row],[D]]*S56</f>
        <v>0</v>
      </c>
      <c r="AO56" s="3">
        <f>EffortOutcomesAG1_1DayShiftAB[[#This Row],[D]]*T56</f>
        <v>4.4274023484992142</v>
      </c>
      <c r="AP56" s="3">
        <f>EffortOutcomesAG1_1DayShiftAB[[#This Row],[D]]*U56</f>
        <v>0</v>
      </c>
      <c r="AQ56" s="3">
        <f>EffortOutcomesAG1_1DayShiftAB[[#This Row],[D]]*V56</f>
        <v>9.8826585179526294</v>
      </c>
      <c r="AR56" s="3">
        <f>EffortOutcomesAG1_1DayShiftAB[[#This Row],[D]]*W56</f>
        <v>0</v>
      </c>
      <c r="AS56" s="3">
        <f>EffortOutcomesAG1_1DayShiftAB[[#This Row],[D]]*X56</f>
        <v>0</v>
      </c>
      <c r="AT56" s="3">
        <f>EffortOutcomesAG1_1DayShiftAB[[#This Row],[D]]*Y56</f>
        <v>0</v>
      </c>
      <c r="AU56" s="3">
        <f>EffortOutcomesAG1_1DayShiftAB[[#This Row],[D]]*Z56</f>
        <v>0</v>
      </c>
      <c r="AV56" s="3">
        <f>EffortOutcomesAG1_1DayShiftAB[[#This Row],[D]]*AA56</f>
        <v>0</v>
      </c>
      <c r="AW56" s="3"/>
      <c r="AX56" s="3"/>
      <c r="AY56" t="s">
        <v>170</v>
      </c>
      <c r="AZ56" t="s">
        <v>172</v>
      </c>
      <c r="BA56" t="s">
        <v>68</v>
      </c>
      <c r="BB56">
        <v>14.310060866451844</v>
      </c>
      <c r="BC56">
        <v>18.05</v>
      </c>
      <c r="BD56">
        <v>10</v>
      </c>
      <c r="BE56">
        <v>18.05</v>
      </c>
      <c r="BF56">
        <v>9.8826585179526294</v>
      </c>
      <c r="BG56" t="s">
        <v>202</v>
      </c>
      <c r="BH56">
        <v>1</v>
      </c>
      <c r="BI56" s="25">
        <v>45581</v>
      </c>
      <c r="BJ56">
        <v>45581</v>
      </c>
      <c r="BK56">
        <v>1.2613503302642115</v>
      </c>
      <c r="BL56">
        <v>1.2613503302642115</v>
      </c>
      <c r="BM56">
        <v>0.69060911831069094</v>
      </c>
      <c r="BN56" t="s">
        <v>160</v>
      </c>
      <c r="CI56"/>
      <c r="CJ56"/>
      <c r="CK56"/>
      <c r="CL56"/>
      <c r="CM56"/>
    </row>
    <row r="57" spans="1:91" x14ac:dyDescent="0.25">
      <c r="A57" s="31"/>
      <c r="B5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7" s="32">
        <f>IF(EffortOutcomesAG1_1DayShiftAB[[#This Row],[Ai]]=0,3,  IF(EffortOutcomesAG1_1DayShiftAB[[#This Row],[Ai]]&lt;ABGoal,1,    IF(EffortOutcomesAG1_1DayShiftAB[[#This Row],[Ai]]&gt;=ABGoal,2,   "???")))</f>
        <v>1</v>
      </c>
      <c r="D5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5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7" s="34">
        <f t="shared" si="0"/>
        <v>31111</v>
      </c>
      <c r="H5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5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0.23922137710168112</v>
      </c>
      <c r="Q5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9.5919873153424651E-2</v>
      </c>
      <c r="U5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0.90408012684657535</v>
      </c>
      <c r="W5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7" s="41" cm="1">
        <f t="array" ref="Z5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7" s="38">
        <f t="shared" si="1"/>
        <v>1</v>
      </c>
      <c r="AC57" s="3">
        <f>EffortOutcomesAG1_1DayShiftAB[[#This Row],[D]]*H57</f>
        <v>0</v>
      </c>
      <c r="AD57" s="3">
        <f>EffortOutcomesAG1_1DayShiftAB[[#This Row],[D]]*I57</f>
        <v>0</v>
      </c>
      <c r="AE57" s="3">
        <f>EffortOutcomesAG1_1DayShiftAB[[#This Row],[D]]*J57</f>
        <v>0</v>
      </c>
      <c r="AF57" s="3">
        <f>EffortOutcomesAG1_1DayShiftAB[[#This Row],[D]]*K57</f>
        <v>0</v>
      </c>
      <c r="AG57" s="3">
        <f>EffortOutcomesAG1_1DayShiftAB[[#This Row],[D]]*L57</f>
        <v>0</v>
      </c>
      <c r="AH57" s="3">
        <f>EffortOutcomesAG1_1DayShiftAB[[#This Row],[D]]*M57</f>
        <v>0</v>
      </c>
      <c r="AI57" s="3">
        <f>EffortOutcomesAG1_1DayShiftAB[[#This Row],[D]]*N57</f>
        <v>0</v>
      </c>
      <c r="AJ57" s="3">
        <f>EffortOutcomesAG1_1DayShiftAB[[#This Row],[D]]*O57</f>
        <v>0</v>
      </c>
      <c r="AK57" s="3">
        <f>EffortOutcomesAG1_1DayShiftAB[[#This Row],[D]]*P57</f>
        <v>1.2837271750805577</v>
      </c>
      <c r="AL57" s="3">
        <f>EffortOutcomesAG1_1DayShiftAB[[#This Row],[D]]*Q57</f>
        <v>0</v>
      </c>
      <c r="AM57" s="3">
        <f>EffortOutcomesAG1_1DayShiftAB[[#This Row],[D]]*R57</f>
        <v>0</v>
      </c>
      <c r="AN57" s="3">
        <f>EffortOutcomesAG1_1DayShiftAB[[#This Row],[D]]*S57</f>
        <v>0</v>
      </c>
      <c r="AO57" s="3">
        <f>EffortOutcomesAG1_1DayShiftAB[[#This Row],[D]]*T57</f>
        <v>0.51473220867294267</v>
      </c>
      <c r="AP57" s="3">
        <f>EffortOutcomesAG1_1DayShiftAB[[#This Row],[D]]*U57</f>
        <v>0</v>
      </c>
      <c r="AQ57" s="3">
        <f>EffortOutcomesAG1_1DayShiftAB[[#This Row],[D]]*V57</f>
        <v>4.8515406162465</v>
      </c>
      <c r="AR57" s="3">
        <f>EffortOutcomesAG1_1DayShiftAB[[#This Row],[D]]*W57</f>
        <v>0</v>
      </c>
      <c r="AS57" s="3">
        <f>EffortOutcomesAG1_1DayShiftAB[[#This Row],[D]]*X57</f>
        <v>0</v>
      </c>
      <c r="AT57" s="3">
        <f>EffortOutcomesAG1_1DayShiftAB[[#This Row],[D]]*Y57</f>
        <v>0</v>
      </c>
      <c r="AU57" s="3">
        <f>EffortOutcomesAG1_1DayShiftAB[[#This Row],[D]]*Z57</f>
        <v>0</v>
      </c>
      <c r="AV57" s="3">
        <f>EffortOutcomesAG1_1DayShiftAB[[#This Row],[D]]*AA57</f>
        <v>0</v>
      </c>
      <c r="AW57" s="3"/>
      <c r="AX57" s="3"/>
      <c r="AY57" t="s">
        <v>170</v>
      </c>
      <c r="AZ57" t="s">
        <v>172</v>
      </c>
      <c r="BA57" t="s">
        <v>69</v>
      </c>
      <c r="BB57">
        <v>5.3662728249194425</v>
      </c>
      <c r="BC57">
        <v>6.6499999999999995</v>
      </c>
      <c r="BD57">
        <v>10</v>
      </c>
      <c r="BE57">
        <v>6.6499999999999995</v>
      </c>
      <c r="BF57">
        <v>4.8515406162465</v>
      </c>
      <c r="BG57" t="s">
        <v>201</v>
      </c>
      <c r="BH57">
        <v>1</v>
      </c>
      <c r="BI57" s="25">
        <v>45581</v>
      </c>
      <c r="BJ57">
        <v>45581</v>
      </c>
      <c r="BK57">
        <v>1.2392213771016811</v>
      </c>
      <c r="BL57">
        <v>1.2392213771016811</v>
      </c>
      <c r="BM57">
        <v>0.90408012684657535</v>
      </c>
      <c r="BN57" t="s">
        <v>160</v>
      </c>
      <c r="CI57"/>
      <c r="CJ57"/>
      <c r="CK57"/>
      <c r="CL57"/>
      <c r="CM57"/>
    </row>
    <row r="58" spans="1:91" x14ac:dyDescent="0.25">
      <c r="A58" s="31"/>
      <c r="B5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8" s="32">
        <f>IF(EffortOutcomesAG1_1DayShiftAB[[#This Row],[Ai]]=0,3,  IF(EffortOutcomesAG1_1DayShiftAB[[#This Row],[Ai]]&lt;ABGoal,1,    IF(EffortOutcomesAG1_1DayShiftAB[[#This Row],[Ai]]&gt;=ABGoal,2,   "???")))</f>
        <v>1</v>
      </c>
      <c r="D5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5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8" s="34">
        <f t="shared" si="0"/>
        <v>31111</v>
      </c>
      <c r="H5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5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0.22560355977089341</v>
      </c>
      <c r="Q5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0.11957401777249566</v>
      </c>
      <c r="U5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0.88042598222750434</v>
      </c>
      <c r="W5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8" s="41" cm="1">
        <f t="array" ref="Z5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8" s="38">
        <f t="shared" si="1"/>
        <v>1</v>
      </c>
      <c r="AC58" s="3">
        <f>EffortOutcomesAG1_1DayShiftAB[[#This Row],[D]]*H58</f>
        <v>0</v>
      </c>
      <c r="AD58" s="3">
        <f>EffortOutcomesAG1_1DayShiftAB[[#This Row],[D]]*I58</f>
        <v>0</v>
      </c>
      <c r="AE58" s="3">
        <f>EffortOutcomesAG1_1DayShiftAB[[#This Row],[D]]*J58</f>
        <v>0</v>
      </c>
      <c r="AF58" s="3">
        <f>EffortOutcomesAG1_1DayShiftAB[[#This Row],[D]]*K58</f>
        <v>0</v>
      </c>
      <c r="AG58" s="3">
        <f>EffortOutcomesAG1_1DayShiftAB[[#This Row],[D]]*L58</f>
        <v>0</v>
      </c>
      <c r="AH58" s="3">
        <f>EffortOutcomesAG1_1DayShiftAB[[#This Row],[D]]*M58</f>
        <v>0</v>
      </c>
      <c r="AI58" s="3">
        <f>EffortOutcomesAG1_1DayShiftAB[[#This Row],[D]]*N58</f>
        <v>0</v>
      </c>
      <c r="AJ58" s="3">
        <f>EffortOutcomesAG1_1DayShiftAB[[#This Row],[D]]*O58</f>
        <v>0</v>
      </c>
      <c r="AK58" s="3">
        <f>EffortOutcomesAG1_1DayShiftAB[[#This Row],[D]]*P58</f>
        <v>2.6230755460078745</v>
      </c>
      <c r="AL58" s="3">
        <f>EffortOutcomesAG1_1DayShiftAB[[#This Row],[D]]*Q58</f>
        <v>0</v>
      </c>
      <c r="AM58" s="3">
        <f>EffortOutcomesAG1_1DayShiftAB[[#This Row],[D]]*R58</f>
        <v>0</v>
      </c>
      <c r="AN58" s="3">
        <f>EffortOutcomesAG1_1DayShiftAB[[#This Row],[D]]*S58</f>
        <v>0</v>
      </c>
      <c r="AO58" s="3">
        <f>EffortOutcomesAG1_1DayShiftAB[[#This Row],[D]]*T58</f>
        <v>1.3902780713011187</v>
      </c>
      <c r="AP58" s="3">
        <f>EffortOutcomesAG1_1DayShiftAB[[#This Row],[D]]*U58</f>
        <v>0</v>
      </c>
      <c r="AQ58" s="3">
        <f>EffortOutcomesAG1_1DayShiftAB[[#This Row],[D]]*V58</f>
        <v>10.236646382691006</v>
      </c>
      <c r="AR58" s="3">
        <f>EffortOutcomesAG1_1DayShiftAB[[#This Row],[D]]*W58</f>
        <v>0</v>
      </c>
      <c r="AS58" s="3">
        <f>EffortOutcomesAG1_1DayShiftAB[[#This Row],[D]]*X58</f>
        <v>0</v>
      </c>
      <c r="AT58" s="3">
        <f>EffortOutcomesAG1_1DayShiftAB[[#This Row],[D]]*Y58</f>
        <v>0</v>
      </c>
      <c r="AU58" s="3">
        <f>EffortOutcomesAG1_1DayShiftAB[[#This Row],[D]]*Z58</f>
        <v>0</v>
      </c>
      <c r="AV58" s="3">
        <f>EffortOutcomesAG1_1DayShiftAB[[#This Row],[D]]*AA58</f>
        <v>0</v>
      </c>
      <c r="AW58" s="3"/>
      <c r="AX58" s="3"/>
      <c r="AY58" t="s">
        <v>170</v>
      </c>
      <c r="AZ58" t="s">
        <v>172</v>
      </c>
      <c r="BA58" t="s">
        <v>70</v>
      </c>
      <c r="BB58">
        <v>11.626924453992125</v>
      </c>
      <c r="BC58">
        <v>14.25</v>
      </c>
      <c r="BD58">
        <v>10</v>
      </c>
      <c r="BE58">
        <v>14.25</v>
      </c>
      <c r="BF58">
        <v>10.236646382691006</v>
      </c>
      <c r="BG58" t="s">
        <v>200</v>
      </c>
      <c r="BH58">
        <v>1</v>
      </c>
      <c r="BI58" s="25">
        <v>45581</v>
      </c>
      <c r="BJ58">
        <v>45581</v>
      </c>
      <c r="BK58">
        <v>1.2256035597708934</v>
      </c>
      <c r="BL58">
        <v>1.2256035597708934</v>
      </c>
      <c r="BM58">
        <v>0.88042598222750434</v>
      </c>
      <c r="BN58" t="s">
        <v>160</v>
      </c>
      <c r="CI58"/>
      <c r="CJ58"/>
      <c r="CK58"/>
      <c r="CL58"/>
      <c r="CM58"/>
    </row>
    <row r="59" spans="1:91" x14ac:dyDescent="0.25">
      <c r="A59" s="31"/>
      <c r="B5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59" s="32">
        <f>IF(EffortOutcomesAG1_1DayShiftAB[[#This Row],[Ai]]=0,3,  IF(EffortOutcomesAG1_1DayShiftAB[[#This Row],[Ai]]&lt;ABGoal,1,    IF(EffortOutcomesAG1_1DayShiftAB[[#This Row],[Ai]]&gt;=ABGoal,2,   "???")))</f>
        <v>1</v>
      </c>
      <c r="D5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5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5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59" s="34">
        <f t="shared" si="0"/>
        <v>31131</v>
      </c>
      <c r="H5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5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5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0.29644101933445111</v>
      </c>
      <c r="K5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5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5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5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5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5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5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5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5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5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0.12979404231273761</v>
      </c>
      <c r="U5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5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0.87020595768726239</v>
      </c>
      <c r="W5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5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5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59" s="41" cm="1">
        <f t="array" ref="Z5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5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59" s="38">
        <f t="shared" si="1"/>
        <v>1</v>
      </c>
      <c r="AC59" s="3">
        <f>EffortOutcomesAG1_1DayShiftAB[[#This Row],[D]]*H59</f>
        <v>0</v>
      </c>
      <c r="AD59" s="3">
        <f>EffortOutcomesAG1_1DayShiftAB[[#This Row],[D]]*I59</f>
        <v>0</v>
      </c>
      <c r="AE59" s="3">
        <f>EffortOutcomesAG1_1DayShiftAB[[#This Row],[D]]*J59</f>
        <v>4.188479348048717</v>
      </c>
      <c r="AF59" s="3">
        <f>EffortOutcomesAG1_1DayShiftAB[[#This Row],[D]]*K59</f>
        <v>0</v>
      </c>
      <c r="AG59" s="3">
        <f>EffortOutcomesAG1_1DayShiftAB[[#This Row],[D]]*L59</f>
        <v>0</v>
      </c>
      <c r="AH59" s="3">
        <f>EffortOutcomesAG1_1DayShiftAB[[#This Row],[D]]*M59</f>
        <v>0</v>
      </c>
      <c r="AI59" s="3">
        <f>EffortOutcomesAG1_1DayShiftAB[[#This Row],[D]]*N59</f>
        <v>0</v>
      </c>
      <c r="AJ59" s="3">
        <f>EffortOutcomesAG1_1DayShiftAB[[#This Row],[D]]*O59</f>
        <v>0</v>
      </c>
      <c r="AK59" s="3">
        <f>EffortOutcomesAG1_1DayShiftAB[[#This Row],[D]]*P59</f>
        <v>3.5323041303902558</v>
      </c>
      <c r="AL59" s="3">
        <f>EffortOutcomesAG1_1DayShiftAB[[#This Row],[D]]*Q59</f>
        <v>0</v>
      </c>
      <c r="AM59" s="3">
        <f>EffortOutcomesAG1_1DayShiftAB[[#This Row],[D]]*R59</f>
        <v>0</v>
      </c>
      <c r="AN59" s="3">
        <f>EffortOutcomesAG1_1DayShiftAB[[#This Row],[D]]*S59</f>
        <v>0</v>
      </c>
      <c r="AO59" s="3">
        <f>EffortOutcomesAG1_1DayShiftAB[[#This Row],[D]]*T59</f>
        <v>1.8338881270453229</v>
      </c>
      <c r="AP59" s="3">
        <f>EffortOutcomesAG1_1DayShiftAB[[#This Row],[D]]*U59</f>
        <v>0</v>
      </c>
      <c r="AQ59" s="3">
        <f>EffortOutcomesAG1_1DayShiftAB[[#This Row],[D]]*V59</f>
        <v>12.2953283945157</v>
      </c>
      <c r="AR59" s="3">
        <f>EffortOutcomesAG1_1DayShiftAB[[#This Row],[D]]*W59</f>
        <v>0</v>
      </c>
      <c r="AS59" s="3">
        <f>EffortOutcomesAG1_1DayShiftAB[[#This Row],[D]]*X59</f>
        <v>0</v>
      </c>
      <c r="AT59" s="3">
        <f>EffortOutcomesAG1_1DayShiftAB[[#This Row],[D]]*Y59</f>
        <v>0</v>
      </c>
      <c r="AU59" s="3">
        <f>EffortOutcomesAG1_1DayShiftAB[[#This Row],[D]]*Z59</f>
        <v>0</v>
      </c>
      <c r="AV59" s="3">
        <f>EffortOutcomesAG1_1DayShiftAB[[#This Row],[D]]*AA59</f>
        <v>0</v>
      </c>
      <c r="AW59" s="3"/>
      <c r="AX59" s="3"/>
      <c r="AY59" t="s">
        <v>217</v>
      </c>
      <c r="AZ59" t="s">
        <v>172</v>
      </c>
      <c r="BA59" t="s">
        <v>68</v>
      </c>
      <c r="BB59">
        <v>14.129216521561023</v>
      </c>
      <c r="BC59">
        <v>21.85</v>
      </c>
      <c r="BD59">
        <v>10</v>
      </c>
      <c r="BE59">
        <v>21.85</v>
      </c>
      <c r="BF59">
        <v>12.2953283945157</v>
      </c>
      <c r="BG59" t="s">
        <v>202</v>
      </c>
      <c r="BI59" s="25">
        <v>45581</v>
      </c>
      <c r="BJ59">
        <v>45581</v>
      </c>
      <c r="BK59">
        <v>1.5464410193344511</v>
      </c>
      <c r="BL59">
        <v>1.5464410193344511</v>
      </c>
      <c r="BM59">
        <v>0.87020595768726239</v>
      </c>
      <c r="BN59" t="s">
        <v>160</v>
      </c>
      <c r="CI59"/>
      <c r="CJ59"/>
      <c r="CK59"/>
      <c r="CL59"/>
      <c r="CM59"/>
    </row>
    <row r="60" spans="1:91" x14ac:dyDescent="0.25">
      <c r="A60" s="31"/>
      <c r="B6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0" s="32">
        <f>IF(EffortOutcomesAG1_1DayShiftAB[[#This Row],[Ai]]=0,3,  IF(EffortOutcomesAG1_1DayShiftAB[[#This Row],[Ai]]&lt;ABGoal,1,    IF(EffortOutcomesAG1_1DayShiftAB[[#This Row],[Ai]]&gt;=ABGoal,2,   "???")))</f>
        <v>2</v>
      </c>
      <c r="D6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6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6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60" s="34">
        <f t="shared" si="0"/>
        <v>32332</v>
      </c>
      <c r="H6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0.30988734773335636</v>
      </c>
      <c r="I6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0.37339159187529458</v>
      </c>
      <c r="M6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6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6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6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6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0" s="41" cm="1">
        <f t="array" ref="Z6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0" s="38">
        <f t="shared" si="1"/>
        <v>1</v>
      </c>
      <c r="AC60" s="3">
        <f>EffortOutcomesAG1_1DayShiftAB[[#This Row],[D]]*H60</f>
        <v>1.0880664227413461</v>
      </c>
      <c r="AD60" s="3">
        <f>EffortOutcomesAG1_1DayShiftAB[[#This Row],[D]]*I60</f>
        <v>0</v>
      </c>
      <c r="AE60" s="3">
        <f>EffortOutcomesAG1_1DayShiftAB[[#This Row],[D]]*J60</f>
        <v>0</v>
      </c>
      <c r="AF60" s="3">
        <f>EffortOutcomesAG1_1DayShiftAB[[#This Row],[D]]*K60</f>
        <v>0</v>
      </c>
      <c r="AG60" s="3">
        <f>EffortOutcomesAG1_1DayShiftAB[[#This Row],[D]]*L60</f>
        <v>1.3110404688191049</v>
      </c>
      <c r="AH60" s="3">
        <f>EffortOutcomesAG1_1DayShiftAB[[#This Row],[D]]*M60</f>
        <v>0</v>
      </c>
      <c r="AI60" s="3">
        <f>EffortOutcomesAG1_1DayShiftAB[[#This Row],[D]]*N60</f>
        <v>0.87779190623617898</v>
      </c>
      <c r="AJ60" s="3">
        <f>EffortOutcomesAG1_1DayShiftAB[[#This Row],[D]]*O60</f>
        <v>0</v>
      </c>
      <c r="AK60" s="3">
        <f>EffortOutcomesAG1_1DayShiftAB[[#This Row],[D]]*P60</f>
        <v>0</v>
      </c>
      <c r="AL60" s="3">
        <f>EffortOutcomesAG1_1DayShiftAB[[#This Row],[D]]*Q60</f>
        <v>0</v>
      </c>
      <c r="AM60" s="3">
        <f>EffortOutcomesAG1_1DayShiftAB[[#This Row],[D]]*R60</f>
        <v>0</v>
      </c>
      <c r="AN60" s="3">
        <f>EffortOutcomesAG1_1DayShiftAB[[#This Row],[D]]*S60</f>
        <v>0</v>
      </c>
      <c r="AO60" s="3">
        <f>EffortOutcomesAG1_1DayShiftAB[[#This Row],[D]]*T60</f>
        <v>0</v>
      </c>
      <c r="AP60" s="3">
        <f>EffortOutcomesAG1_1DayShiftAB[[#This Row],[D]]*U60</f>
        <v>0</v>
      </c>
      <c r="AQ60" s="3">
        <f>EffortOutcomesAG1_1DayShiftAB[[#This Row],[D]]*V60</f>
        <v>3.5111676249447159</v>
      </c>
      <c r="AR60" s="3">
        <f>EffortOutcomesAG1_1DayShiftAB[[#This Row],[D]]*W60</f>
        <v>0</v>
      </c>
      <c r="AS60" s="3">
        <f>EffortOutcomesAG1_1DayShiftAB[[#This Row],[D]]*X60</f>
        <v>0</v>
      </c>
      <c r="AT60" s="3">
        <f>EffortOutcomesAG1_1DayShiftAB[[#This Row],[D]]*Y60</f>
        <v>0</v>
      </c>
      <c r="AU60" s="3">
        <f>EffortOutcomesAG1_1DayShiftAB[[#This Row],[D]]*Z60</f>
        <v>0</v>
      </c>
      <c r="AV60" s="3">
        <f>EffortOutcomesAG1_1DayShiftAB[[#This Row],[D]]*AA60</f>
        <v>0</v>
      </c>
      <c r="AW60" s="3"/>
      <c r="AX60" s="3"/>
      <c r="AY60" t="s">
        <v>217</v>
      </c>
      <c r="AZ60" t="s">
        <v>172</v>
      </c>
      <c r="BA60" t="s">
        <v>69</v>
      </c>
      <c r="BB60">
        <v>3.5111676249447159</v>
      </c>
      <c r="BC60">
        <v>5.6999999999999993</v>
      </c>
      <c r="BD60">
        <v>10</v>
      </c>
      <c r="BE60">
        <v>5.6999999999999993</v>
      </c>
      <c r="BF60">
        <v>6.7880664227413456</v>
      </c>
      <c r="BG60" t="s">
        <v>201</v>
      </c>
      <c r="BI60" s="25">
        <v>45581</v>
      </c>
      <c r="BJ60">
        <v>45581</v>
      </c>
      <c r="BK60">
        <v>1.6233915918752946</v>
      </c>
      <c r="BL60">
        <v>1.6233915918752946</v>
      </c>
      <c r="BM60">
        <v>1.9332789396086509</v>
      </c>
      <c r="BN60" t="s">
        <v>160</v>
      </c>
      <c r="CI60"/>
      <c r="CJ60"/>
      <c r="CK60"/>
      <c r="CL60"/>
      <c r="CM60"/>
    </row>
    <row r="61" spans="1:91" x14ac:dyDescent="0.25">
      <c r="A61" s="31"/>
      <c r="B6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61" s="32">
        <f>IF(EffortOutcomesAG1_1DayShiftAB[[#This Row],[Ai]]=0,3,  IF(EffortOutcomesAG1_1DayShiftAB[[#This Row],[Ai]]&lt;ABGoal,1,    IF(EffortOutcomesAG1_1DayShiftAB[[#This Row],[Ai]]&gt;=ABGoal,2,   "???")))</f>
        <v>1</v>
      </c>
      <c r="D6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6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61" s="34">
        <f t="shared" si="0"/>
        <v>11110</v>
      </c>
      <c r="H6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6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6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8.1960849771222533E-2</v>
      </c>
      <c r="S6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7.092973455011331E-2</v>
      </c>
      <c r="U6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0.84710941567866416</v>
      </c>
      <c r="W6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1" s="41" cm="1">
        <f t="array" ref="Z6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1" s="38">
        <f t="shared" si="1"/>
        <v>1</v>
      </c>
      <c r="AC61" s="3">
        <f>EffortOutcomesAG1_1DayShiftAB[[#This Row],[D]]*H61</f>
        <v>0</v>
      </c>
      <c r="AD61" s="3">
        <f>EffortOutcomesAG1_1DayShiftAB[[#This Row],[D]]*I61</f>
        <v>0</v>
      </c>
      <c r="AE61" s="3">
        <f>EffortOutcomesAG1_1DayShiftAB[[#This Row],[D]]*J61</f>
        <v>0</v>
      </c>
      <c r="AF61" s="3">
        <f>EffortOutcomesAG1_1DayShiftAB[[#This Row],[D]]*K61</f>
        <v>0</v>
      </c>
      <c r="AG61" s="3">
        <f>EffortOutcomesAG1_1DayShiftAB[[#This Row],[D]]*L61</f>
        <v>0</v>
      </c>
      <c r="AH61" s="3">
        <f>EffortOutcomesAG1_1DayShiftAB[[#This Row],[D]]*M61</f>
        <v>0</v>
      </c>
      <c r="AI61" s="3">
        <f>EffortOutcomesAG1_1DayShiftAB[[#This Row],[D]]*N61</f>
        <v>0</v>
      </c>
      <c r="AJ61" s="3">
        <f>EffortOutcomesAG1_1DayShiftAB[[#This Row],[D]]*O61</f>
        <v>0</v>
      </c>
      <c r="AK61" s="3">
        <f>EffortOutcomesAG1_1DayShiftAB[[#This Row],[D]]*P61</f>
        <v>0</v>
      </c>
      <c r="AL61" s="3">
        <f>EffortOutcomesAG1_1DayShiftAB[[#This Row],[D]]*Q61</f>
        <v>0</v>
      </c>
      <c r="AM61" s="3">
        <f>EffortOutcomesAG1_1DayShiftAB[[#This Row],[D]]*R61</f>
        <v>1.0177710690868615</v>
      </c>
      <c r="AN61" s="3">
        <f>EffortOutcomesAG1_1DayShiftAB[[#This Row],[D]]*S61</f>
        <v>0</v>
      </c>
      <c r="AO61" s="3">
        <f>EffortOutcomesAG1_1DayShiftAB[[#This Row],[D]]*T61</f>
        <v>0.88078920563440777</v>
      </c>
      <c r="AP61" s="3">
        <f>EffortOutcomesAG1_1DayShiftAB[[#This Row],[D]]*U61</f>
        <v>0</v>
      </c>
      <c r="AQ61" s="3">
        <f>EffortOutcomesAG1_1DayShiftAB[[#This Row],[D]]*V61</f>
        <v>10.519210794365591</v>
      </c>
      <c r="AR61" s="3">
        <f>EffortOutcomesAG1_1DayShiftAB[[#This Row],[D]]*W61</f>
        <v>0</v>
      </c>
      <c r="AS61" s="3">
        <f>EffortOutcomesAG1_1DayShiftAB[[#This Row],[D]]*X61</f>
        <v>0</v>
      </c>
      <c r="AT61" s="3">
        <f>EffortOutcomesAG1_1DayShiftAB[[#This Row],[D]]*Y61</f>
        <v>0</v>
      </c>
      <c r="AU61" s="3">
        <f>EffortOutcomesAG1_1DayShiftAB[[#This Row],[D]]*Z61</f>
        <v>0</v>
      </c>
      <c r="AV61" s="3">
        <f>EffortOutcomesAG1_1DayShiftAB[[#This Row],[D]]*AA61</f>
        <v>0</v>
      </c>
      <c r="AW61" s="3"/>
      <c r="AX61" s="3"/>
      <c r="AY61" t="s">
        <v>217</v>
      </c>
      <c r="AZ61" t="s">
        <v>172</v>
      </c>
      <c r="BA61" t="s">
        <v>70</v>
      </c>
      <c r="BB61">
        <v>12.417771069086861</v>
      </c>
      <c r="BC61">
        <v>11.4</v>
      </c>
      <c r="BD61">
        <v>10</v>
      </c>
      <c r="BE61">
        <v>11.4</v>
      </c>
      <c r="BF61">
        <v>10.519210794365591</v>
      </c>
      <c r="BG61" t="s">
        <v>200</v>
      </c>
      <c r="BI61" s="25">
        <v>45581</v>
      </c>
      <c r="BJ61">
        <v>45581</v>
      </c>
      <c r="BK61">
        <v>0.91803915022877747</v>
      </c>
      <c r="BL61">
        <v>0.91803915022877747</v>
      </c>
      <c r="BM61">
        <v>0.84710941567866416</v>
      </c>
      <c r="BN61" t="s">
        <v>160</v>
      </c>
      <c r="CI61"/>
      <c r="CJ61"/>
      <c r="CK61"/>
      <c r="CL61"/>
      <c r="CM61"/>
    </row>
    <row r="62" spans="1:91" x14ac:dyDescent="0.25">
      <c r="A62" s="31"/>
      <c r="B6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2" s="32">
        <f>IF(EffortOutcomesAG1_1DayShiftAB[[#This Row],[Ai]]=0,3,  IF(EffortOutcomesAG1_1DayShiftAB[[#This Row],[Ai]]&lt;ABGoal,1,    IF(EffortOutcomesAG1_1DayShiftAB[[#This Row],[Ai]]&gt;=ABGoal,2,   "???")))</f>
        <v>2</v>
      </c>
      <c r="D6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6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62" s="34">
        <f t="shared" si="0"/>
        <v>32111</v>
      </c>
      <c r="H6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7.9780687294933816E-2</v>
      </c>
      <c r="O6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0.1594406898067473</v>
      </c>
      <c r="Q6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6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6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2" s="41" cm="1">
        <f t="array" ref="Z6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2" s="38">
        <f t="shared" si="1"/>
        <v>1</v>
      </c>
      <c r="AC62" s="3">
        <f>EffortOutcomesAG1_1DayShiftAB[[#This Row],[D]]*H62</f>
        <v>0</v>
      </c>
      <c r="AD62" s="3">
        <f>EffortOutcomesAG1_1DayShiftAB[[#This Row],[D]]*I62</f>
        <v>0</v>
      </c>
      <c r="AE62" s="3">
        <f>EffortOutcomesAG1_1DayShiftAB[[#This Row],[D]]*J62</f>
        <v>0</v>
      </c>
      <c r="AF62" s="3">
        <f>EffortOutcomesAG1_1DayShiftAB[[#This Row],[D]]*K62</f>
        <v>0</v>
      </c>
      <c r="AG62" s="3">
        <f>EffortOutcomesAG1_1DayShiftAB[[#This Row],[D]]*L62</f>
        <v>0</v>
      </c>
      <c r="AH62" s="3">
        <f>EffortOutcomesAG1_1DayShiftAB[[#This Row],[D]]*M62</f>
        <v>0</v>
      </c>
      <c r="AI62" s="3">
        <f>EffortOutcomesAG1_1DayShiftAB[[#This Row],[D]]*N62</f>
        <v>0.42812493418419917</v>
      </c>
      <c r="AJ62" s="3">
        <f>EffortOutcomesAG1_1DayShiftAB[[#This Row],[D]]*O62</f>
        <v>0</v>
      </c>
      <c r="AK62" s="3">
        <f>EffortOutcomesAG1_1DayShiftAB[[#This Row],[D]]*P62</f>
        <v>0.85560224089635839</v>
      </c>
      <c r="AL62" s="3">
        <f>EffortOutcomesAG1_1DayShiftAB[[#This Row],[D]]*Q62</f>
        <v>0</v>
      </c>
      <c r="AM62" s="3">
        <f>EffortOutcomesAG1_1DayShiftAB[[#This Row],[D]]*R62</f>
        <v>0</v>
      </c>
      <c r="AN62" s="3">
        <f>EffortOutcomesAG1_1DayShiftAB[[#This Row],[D]]*S62</f>
        <v>0</v>
      </c>
      <c r="AO62" s="3">
        <f>EffortOutcomesAG1_1DayShiftAB[[#This Row],[D]]*T62</f>
        <v>0</v>
      </c>
      <c r="AP62" s="3">
        <f>EffortOutcomesAG1_1DayShiftAB[[#This Row],[D]]*U62</f>
        <v>0</v>
      </c>
      <c r="AQ62" s="3">
        <f>EffortOutcomesAG1_1DayShiftAB[[#This Row],[D]]*V62</f>
        <v>5.3662728249194425</v>
      </c>
      <c r="AR62" s="3">
        <f>EffortOutcomesAG1_1DayShiftAB[[#This Row],[D]]*W62</f>
        <v>0</v>
      </c>
      <c r="AS62" s="3">
        <f>EffortOutcomesAG1_1DayShiftAB[[#This Row],[D]]*X62</f>
        <v>0</v>
      </c>
      <c r="AT62" s="3">
        <f>EffortOutcomesAG1_1DayShiftAB[[#This Row],[D]]*Y62</f>
        <v>0</v>
      </c>
      <c r="AU62" s="3">
        <f>EffortOutcomesAG1_1DayShiftAB[[#This Row],[D]]*Z62</f>
        <v>0</v>
      </c>
      <c r="AV62" s="3">
        <f>EffortOutcomesAG1_1DayShiftAB[[#This Row],[D]]*AA62</f>
        <v>0</v>
      </c>
      <c r="AW62" s="3"/>
      <c r="AX62" s="3"/>
      <c r="AY62" t="s">
        <v>170</v>
      </c>
      <c r="AZ62" t="s">
        <v>172</v>
      </c>
      <c r="BA62" t="s">
        <v>69</v>
      </c>
      <c r="BB62">
        <v>5.3662728249194425</v>
      </c>
      <c r="BC62">
        <v>6.6499999999999995</v>
      </c>
      <c r="BD62">
        <v>10</v>
      </c>
      <c r="BE62">
        <v>6.6499999999999995</v>
      </c>
      <c r="BF62">
        <v>5.7943977591036422</v>
      </c>
      <c r="BG62" t="s">
        <v>203</v>
      </c>
      <c r="BH62">
        <v>1</v>
      </c>
      <c r="BI62" s="25">
        <v>45582</v>
      </c>
      <c r="BJ62">
        <v>45582</v>
      </c>
      <c r="BK62">
        <v>1.2392213771016811</v>
      </c>
      <c r="BL62">
        <v>1.2392213771016811</v>
      </c>
      <c r="BM62">
        <v>1.0797806872949338</v>
      </c>
      <c r="BN62" t="s">
        <v>160</v>
      </c>
      <c r="CI62"/>
      <c r="CJ62"/>
      <c r="CK62"/>
      <c r="CL62"/>
      <c r="CM62"/>
    </row>
    <row r="63" spans="1:91" x14ac:dyDescent="0.25">
      <c r="A63" s="31"/>
      <c r="B6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3" s="32">
        <f>IF(EffortOutcomesAG1_1DayShiftAB[[#This Row],[Ai]]=0,3,  IF(EffortOutcomesAG1_1DayShiftAB[[#This Row],[Ai]]&lt;ABGoal,1,    IF(EffortOutcomesAG1_1DayShiftAB[[#This Row],[Ai]]&gt;=ABGoal,2,   "???")))</f>
        <v>1</v>
      </c>
      <c r="D6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6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63" s="34">
        <f t="shared" si="0"/>
        <v>31111</v>
      </c>
      <c r="H6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6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0.19496347077662124</v>
      </c>
      <c r="Q6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9.4230689019043745E-2</v>
      </c>
      <c r="U6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0.90576931098095625</v>
      </c>
      <c r="W6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3" s="41" cm="1">
        <f t="array" ref="Z6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3" s="38">
        <f t="shared" si="1"/>
        <v>1</v>
      </c>
      <c r="AC63" s="3">
        <f>EffortOutcomesAG1_1DayShiftAB[[#This Row],[D]]*H63</f>
        <v>0</v>
      </c>
      <c r="AD63" s="3">
        <f>EffortOutcomesAG1_1DayShiftAB[[#This Row],[D]]*I63</f>
        <v>0</v>
      </c>
      <c r="AE63" s="3">
        <f>EffortOutcomesAG1_1DayShiftAB[[#This Row],[D]]*J63</f>
        <v>0</v>
      </c>
      <c r="AF63" s="3">
        <f>EffortOutcomesAG1_1DayShiftAB[[#This Row],[D]]*K63</f>
        <v>0</v>
      </c>
      <c r="AG63" s="3">
        <f>EffortOutcomesAG1_1DayShiftAB[[#This Row],[D]]*L63</f>
        <v>0</v>
      </c>
      <c r="AH63" s="3">
        <f>EffortOutcomesAG1_1DayShiftAB[[#This Row],[D]]*M63</f>
        <v>0</v>
      </c>
      <c r="AI63" s="3">
        <f>EffortOutcomesAG1_1DayShiftAB[[#This Row],[D]]*N63</f>
        <v>0</v>
      </c>
      <c r="AJ63" s="3">
        <f>EffortOutcomesAG1_1DayShiftAB[[#This Row],[D]]*O63</f>
        <v>0</v>
      </c>
      <c r="AK63" s="3">
        <f>EffortOutcomesAG1_1DayShiftAB[[#This Row],[D]]*P63</f>
        <v>2.7899391335481551</v>
      </c>
      <c r="AL63" s="3">
        <f>EffortOutcomesAG1_1DayShiftAB[[#This Row],[D]]*Q63</f>
        <v>0</v>
      </c>
      <c r="AM63" s="3">
        <f>EffortOutcomesAG1_1DayShiftAB[[#This Row],[D]]*R63</f>
        <v>0</v>
      </c>
      <c r="AN63" s="3">
        <f>EffortOutcomesAG1_1DayShiftAB[[#This Row],[D]]*S63</f>
        <v>0</v>
      </c>
      <c r="AO63" s="3">
        <f>EffortOutcomesAG1_1DayShiftAB[[#This Row],[D]]*T63</f>
        <v>1.3484468953502113</v>
      </c>
      <c r="AP63" s="3">
        <f>EffortOutcomesAG1_1DayShiftAB[[#This Row],[D]]*U63</f>
        <v>0</v>
      </c>
      <c r="AQ63" s="3">
        <f>EffortOutcomesAG1_1DayShiftAB[[#This Row],[D]]*V63</f>
        <v>12.961613971101633</v>
      </c>
      <c r="AR63" s="3">
        <f>EffortOutcomesAG1_1DayShiftAB[[#This Row],[D]]*W63</f>
        <v>0</v>
      </c>
      <c r="AS63" s="3">
        <f>EffortOutcomesAG1_1DayShiftAB[[#This Row],[D]]*X63</f>
        <v>0</v>
      </c>
      <c r="AT63" s="3">
        <f>EffortOutcomesAG1_1DayShiftAB[[#This Row],[D]]*Y63</f>
        <v>0</v>
      </c>
      <c r="AU63" s="3">
        <f>EffortOutcomesAG1_1DayShiftAB[[#This Row],[D]]*Z63</f>
        <v>0</v>
      </c>
      <c r="AV63" s="3">
        <f>EffortOutcomesAG1_1DayShiftAB[[#This Row],[D]]*AA63</f>
        <v>0</v>
      </c>
      <c r="AW63" s="3"/>
      <c r="AX63" s="3"/>
      <c r="AY63" t="s">
        <v>170</v>
      </c>
      <c r="AZ63" t="s">
        <v>172</v>
      </c>
      <c r="BA63" t="s">
        <v>68</v>
      </c>
      <c r="BB63">
        <v>14.310060866451844</v>
      </c>
      <c r="BC63">
        <v>17.099999999999998</v>
      </c>
      <c r="BD63">
        <v>10</v>
      </c>
      <c r="BE63">
        <v>17.099999999999998</v>
      </c>
      <c r="BF63">
        <v>12.961613971101633</v>
      </c>
      <c r="BG63" t="s">
        <v>205</v>
      </c>
      <c r="BH63">
        <v>1</v>
      </c>
      <c r="BI63" s="25">
        <v>45582</v>
      </c>
      <c r="BJ63">
        <v>45582</v>
      </c>
      <c r="BK63">
        <v>1.1949634707766212</v>
      </c>
      <c r="BL63">
        <v>1.1949634707766212</v>
      </c>
      <c r="BM63">
        <v>0.90576931098095625</v>
      </c>
      <c r="BN63" t="s">
        <v>160</v>
      </c>
      <c r="CI63"/>
      <c r="CJ63"/>
      <c r="CK63"/>
      <c r="CL63"/>
      <c r="CM63"/>
    </row>
    <row r="64" spans="1:91" x14ac:dyDescent="0.25">
      <c r="A64" s="31"/>
      <c r="B6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4" s="32">
        <f>IF(EffortOutcomesAG1_1DayShiftAB[[#This Row],[Ai]]=0,3,  IF(EffortOutcomesAG1_1DayShiftAB[[#This Row],[Ai]]&lt;ABGoal,1,    IF(EffortOutcomesAG1_1DayShiftAB[[#This Row],[Ai]]&gt;=ABGoal,2,   "???")))</f>
        <v>1</v>
      </c>
      <c r="D6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6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64" s="34">
        <f t="shared" si="0"/>
        <v>31111</v>
      </c>
      <c r="H6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6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0.22560355977089319</v>
      </c>
      <c r="Q6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5.2987746273907566E-2</v>
      </c>
      <c r="U6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0.94701225372609243</v>
      </c>
      <c r="W6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4" s="41" cm="1">
        <f t="array" ref="Z6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4" s="38">
        <f t="shared" si="1"/>
        <v>1</v>
      </c>
      <c r="AC64" s="3">
        <f>EffortOutcomesAG1_1DayShiftAB[[#This Row],[D]]*H64</f>
        <v>0</v>
      </c>
      <c r="AD64" s="3">
        <f>EffortOutcomesAG1_1DayShiftAB[[#This Row],[D]]*I64</f>
        <v>0</v>
      </c>
      <c r="AE64" s="3">
        <f>EffortOutcomesAG1_1DayShiftAB[[#This Row],[D]]*J64</f>
        <v>0</v>
      </c>
      <c r="AF64" s="3">
        <f>EffortOutcomesAG1_1DayShiftAB[[#This Row],[D]]*K64</f>
        <v>0</v>
      </c>
      <c r="AG64" s="3">
        <f>EffortOutcomesAG1_1DayShiftAB[[#This Row],[D]]*L64</f>
        <v>0</v>
      </c>
      <c r="AH64" s="3">
        <f>EffortOutcomesAG1_1DayShiftAB[[#This Row],[D]]*M64</f>
        <v>0</v>
      </c>
      <c r="AI64" s="3">
        <f>EffortOutcomesAG1_1DayShiftAB[[#This Row],[D]]*N64</f>
        <v>0</v>
      </c>
      <c r="AJ64" s="3">
        <f>EffortOutcomesAG1_1DayShiftAB[[#This Row],[D]]*O64</f>
        <v>0</v>
      </c>
      <c r="AK64" s="3">
        <f>EffortOutcomesAG1_1DayShiftAB[[#This Row],[D]]*P64</f>
        <v>2.6230755460078723</v>
      </c>
      <c r="AL64" s="3">
        <f>EffortOutcomesAG1_1DayShiftAB[[#This Row],[D]]*Q64</f>
        <v>0</v>
      </c>
      <c r="AM64" s="3">
        <f>EffortOutcomesAG1_1DayShiftAB[[#This Row],[D]]*R64</f>
        <v>0</v>
      </c>
      <c r="AN64" s="3">
        <f>EffortOutcomesAG1_1DayShiftAB[[#This Row],[D]]*S64</f>
        <v>0</v>
      </c>
      <c r="AO64" s="3">
        <f>EffortOutcomesAG1_1DayShiftAB[[#This Row],[D]]*T64</f>
        <v>0.61608452291402604</v>
      </c>
      <c r="AP64" s="3">
        <f>EffortOutcomesAG1_1DayShiftAB[[#This Row],[D]]*U64</f>
        <v>0</v>
      </c>
      <c r="AQ64" s="3">
        <f>EffortOutcomesAG1_1DayShiftAB[[#This Row],[D]]*V64</f>
        <v>11.010839931078101</v>
      </c>
      <c r="AR64" s="3">
        <f>EffortOutcomesAG1_1DayShiftAB[[#This Row],[D]]*W64</f>
        <v>0</v>
      </c>
      <c r="AS64" s="3">
        <f>EffortOutcomesAG1_1DayShiftAB[[#This Row],[D]]*X64</f>
        <v>0</v>
      </c>
      <c r="AT64" s="3">
        <f>EffortOutcomesAG1_1DayShiftAB[[#This Row],[D]]*Y64</f>
        <v>0</v>
      </c>
      <c r="AU64" s="3">
        <f>EffortOutcomesAG1_1DayShiftAB[[#This Row],[D]]*Z64</f>
        <v>0</v>
      </c>
      <c r="AV64" s="3">
        <f>EffortOutcomesAG1_1DayShiftAB[[#This Row],[D]]*AA64</f>
        <v>0</v>
      </c>
      <c r="AW64" s="3"/>
      <c r="AX64" s="3"/>
      <c r="AY64" t="s">
        <v>170</v>
      </c>
      <c r="AZ64" t="s">
        <v>172</v>
      </c>
      <c r="BA64" t="s">
        <v>70</v>
      </c>
      <c r="BB64">
        <v>11.626924453992126</v>
      </c>
      <c r="BC64">
        <v>14.25</v>
      </c>
      <c r="BD64">
        <v>10</v>
      </c>
      <c r="BE64">
        <v>14.25</v>
      </c>
      <c r="BF64">
        <v>11.010839931078101</v>
      </c>
      <c r="BG64" t="s">
        <v>204</v>
      </c>
      <c r="BH64">
        <v>1</v>
      </c>
      <c r="BI64" s="25">
        <v>45582</v>
      </c>
      <c r="BJ64">
        <v>45582</v>
      </c>
      <c r="BK64">
        <v>1.2256035597708932</v>
      </c>
      <c r="BL64">
        <v>1.2256035597708932</v>
      </c>
      <c r="BM64">
        <v>0.94701225372609243</v>
      </c>
      <c r="BN64" t="s">
        <v>160</v>
      </c>
      <c r="CI64"/>
      <c r="CJ64"/>
      <c r="CK64"/>
      <c r="CL64"/>
      <c r="CM64"/>
    </row>
    <row r="65" spans="1:91" x14ac:dyDescent="0.25">
      <c r="A65" s="31"/>
      <c r="B6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5" s="32">
        <f>IF(EffortOutcomesAG1_1DayShiftAB[[#This Row],[Ai]]=0,3,  IF(EffortOutcomesAG1_1DayShiftAB[[#This Row],[Ai]]&lt;ABGoal,1,    IF(EffortOutcomesAG1_1DayShiftAB[[#This Row],[Ai]]&gt;=ABGoal,2,   "???")))</f>
        <v>2</v>
      </c>
      <c r="D6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6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6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65" s="34">
        <f t="shared" si="0"/>
        <v>32332</v>
      </c>
      <c r="H6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0.57788618351679255</v>
      </c>
      <c r="I6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0.37339159187529458</v>
      </c>
      <c r="M6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6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6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6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6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5" s="41" cm="1">
        <f t="array" ref="Z6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5" s="38">
        <f t="shared" si="1"/>
        <v>1</v>
      </c>
      <c r="AC65" s="3">
        <f>EffortOutcomesAG1_1DayShiftAB[[#This Row],[D]]*H65</f>
        <v>2.0290552584670229</v>
      </c>
      <c r="AD65" s="3">
        <f>EffortOutcomesAG1_1DayShiftAB[[#This Row],[D]]*I65</f>
        <v>0</v>
      </c>
      <c r="AE65" s="3">
        <f>EffortOutcomesAG1_1DayShiftAB[[#This Row],[D]]*J65</f>
        <v>0</v>
      </c>
      <c r="AF65" s="3">
        <f>EffortOutcomesAG1_1DayShiftAB[[#This Row],[D]]*K65</f>
        <v>0</v>
      </c>
      <c r="AG65" s="3">
        <f>EffortOutcomesAG1_1DayShiftAB[[#This Row],[D]]*L65</f>
        <v>1.3110404688191049</v>
      </c>
      <c r="AH65" s="3">
        <f>EffortOutcomesAG1_1DayShiftAB[[#This Row],[D]]*M65</f>
        <v>0</v>
      </c>
      <c r="AI65" s="3">
        <f>EffortOutcomesAG1_1DayShiftAB[[#This Row],[D]]*N65</f>
        <v>0.87779190623617898</v>
      </c>
      <c r="AJ65" s="3">
        <f>EffortOutcomesAG1_1DayShiftAB[[#This Row],[D]]*O65</f>
        <v>0</v>
      </c>
      <c r="AK65" s="3">
        <f>EffortOutcomesAG1_1DayShiftAB[[#This Row],[D]]*P65</f>
        <v>0</v>
      </c>
      <c r="AL65" s="3">
        <f>EffortOutcomesAG1_1DayShiftAB[[#This Row],[D]]*Q65</f>
        <v>0</v>
      </c>
      <c r="AM65" s="3">
        <f>EffortOutcomesAG1_1DayShiftAB[[#This Row],[D]]*R65</f>
        <v>0</v>
      </c>
      <c r="AN65" s="3">
        <f>EffortOutcomesAG1_1DayShiftAB[[#This Row],[D]]*S65</f>
        <v>0</v>
      </c>
      <c r="AO65" s="3">
        <f>EffortOutcomesAG1_1DayShiftAB[[#This Row],[D]]*T65</f>
        <v>0</v>
      </c>
      <c r="AP65" s="3">
        <f>EffortOutcomesAG1_1DayShiftAB[[#This Row],[D]]*U65</f>
        <v>0</v>
      </c>
      <c r="AQ65" s="3">
        <f>EffortOutcomesAG1_1DayShiftAB[[#This Row],[D]]*V65</f>
        <v>3.5111676249447159</v>
      </c>
      <c r="AR65" s="3">
        <f>EffortOutcomesAG1_1DayShiftAB[[#This Row],[D]]*W65</f>
        <v>0</v>
      </c>
      <c r="AS65" s="3">
        <f>EffortOutcomesAG1_1DayShiftAB[[#This Row],[D]]*X65</f>
        <v>0</v>
      </c>
      <c r="AT65" s="3">
        <f>EffortOutcomesAG1_1DayShiftAB[[#This Row],[D]]*Y65</f>
        <v>0</v>
      </c>
      <c r="AU65" s="3">
        <f>EffortOutcomesAG1_1DayShiftAB[[#This Row],[D]]*Z65</f>
        <v>0</v>
      </c>
      <c r="AV65" s="3">
        <f>EffortOutcomesAG1_1DayShiftAB[[#This Row],[D]]*AA65</f>
        <v>0</v>
      </c>
      <c r="AW65" s="3"/>
      <c r="AX65" s="3"/>
      <c r="AY65" t="s">
        <v>217</v>
      </c>
      <c r="AZ65" t="s">
        <v>172</v>
      </c>
      <c r="BA65" t="s">
        <v>69</v>
      </c>
      <c r="BB65">
        <v>3.5111676249447159</v>
      </c>
      <c r="BC65">
        <v>5.6999999999999993</v>
      </c>
      <c r="BD65">
        <v>10</v>
      </c>
      <c r="BE65">
        <v>5.6999999999999993</v>
      </c>
      <c r="BF65">
        <v>7.7290552584670227</v>
      </c>
      <c r="BG65" t="s">
        <v>203</v>
      </c>
      <c r="BI65" s="25">
        <v>45582</v>
      </c>
      <c r="BJ65">
        <v>45582</v>
      </c>
      <c r="BK65">
        <v>1.6233915918752946</v>
      </c>
      <c r="BL65">
        <v>1.6233915918752946</v>
      </c>
      <c r="BM65">
        <v>2.2012777753920871</v>
      </c>
      <c r="BN65" t="s">
        <v>160</v>
      </c>
      <c r="CI65"/>
      <c r="CJ65"/>
      <c r="CK65"/>
      <c r="CL65"/>
      <c r="CM65"/>
    </row>
    <row r="66" spans="1:91" x14ac:dyDescent="0.25">
      <c r="A66" s="31"/>
      <c r="B6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6" s="32">
        <f>IF(EffortOutcomesAG1_1DayShiftAB[[#This Row],[Ai]]=0,3,  IF(EffortOutcomesAG1_1DayShiftAB[[#This Row],[Ai]]&lt;ABGoal,1,    IF(EffortOutcomesAG1_1DayShiftAB[[#This Row],[Ai]]&gt;=ABGoal,2,   "???")))</f>
        <v>1</v>
      </c>
      <c r="D6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6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66" s="34">
        <f t="shared" ref="G66:G129" si="2">B66*10000+1000*C66+D66*100+E66*10+F66</f>
        <v>31111</v>
      </c>
      <c r="H6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6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0.1430216229863337</v>
      </c>
      <c r="Q6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2.0775196515985583E-2</v>
      </c>
      <c r="U6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0.97922480348401442</v>
      </c>
      <c r="W6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6" s="41" cm="1">
        <f t="array" ref="Z6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6" s="38">
        <f t="shared" ref="AB66:AB129" si="3">SUM($Q66:$AA66)</f>
        <v>1</v>
      </c>
      <c r="AC66" s="3">
        <f>EffortOutcomesAG1_1DayShiftAB[[#This Row],[D]]*H66</f>
        <v>0</v>
      </c>
      <c r="AD66" s="3">
        <f>EffortOutcomesAG1_1DayShiftAB[[#This Row],[D]]*I66</f>
        <v>0</v>
      </c>
      <c r="AE66" s="3">
        <f>EffortOutcomesAG1_1DayShiftAB[[#This Row],[D]]*J66</f>
        <v>0</v>
      </c>
      <c r="AF66" s="3">
        <f>EffortOutcomesAG1_1DayShiftAB[[#This Row],[D]]*K66</f>
        <v>0</v>
      </c>
      <c r="AG66" s="3">
        <f>EffortOutcomesAG1_1DayShiftAB[[#This Row],[D]]*L66</f>
        <v>0</v>
      </c>
      <c r="AH66" s="3">
        <f>EffortOutcomesAG1_1DayShiftAB[[#This Row],[D]]*M66</f>
        <v>0</v>
      </c>
      <c r="AI66" s="3">
        <f>EffortOutcomesAG1_1DayShiftAB[[#This Row],[D]]*N66</f>
        <v>0</v>
      </c>
      <c r="AJ66" s="3">
        <f>EffortOutcomesAG1_1DayShiftAB[[#This Row],[D]]*O66</f>
        <v>0</v>
      </c>
      <c r="AK66" s="3">
        <f>EffortOutcomesAG1_1DayShiftAB[[#This Row],[D]]*P66</f>
        <v>2.0207834784389775</v>
      </c>
      <c r="AL66" s="3">
        <f>EffortOutcomesAG1_1DayShiftAB[[#This Row],[D]]*Q66</f>
        <v>0</v>
      </c>
      <c r="AM66" s="3">
        <f>EffortOutcomesAG1_1DayShiftAB[[#This Row],[D]]*R66</f>
        <v>0</v>
      </c>
      <c r="AN66" s="3">
        <f>EffortOutcomesAG1_1DayShiftAB[[#This Row],[D]]*S66</f>
        <v>0</v>
      </c>
      <c r="AO66" s="3">
        <f>EffortOutcomesAG1_1DayShiftAB[[#This Row],[D]]*T66</f>
        <v>0.29353724985234042</v>
      </c>
      <c r="AP66" s="3">
        <f>EffortOutcomesAG1_1DayShiftAB[[#This Row],[D]]*U66</f>
        <v>0</v>
      </c>
      <c r="AQ66" s="3">
        <f>EffortOutcomesAG1_1DayShiftAB[[#This Row],[D]]*V66</f>
        <v>13.835679271708679</v>
      </c>
      <c r="AR66" s="3">
        <f>EffortOutcomesAG1_1DayShiftAB[[#This Row],[D]]*W66</f>
        <v>0</v>
      </c>
      <c r="AS66" s="3">
        <f>EffortOutcomesAG1_1DayShiftAB[[#This Row],[D]]*X66</f>
        <v>0</v>
      </c>
      <c r="AT66" s="3">
        <f>EffortOutcomesAG1_1DayShiftAB[[#This Row],[D]]*Y66</f>
        <v>0</v>
      </c>
      <c r="AU66" s="3">
        <f>EffortOutcomesAG1_1DayShiftAB[[#This Row],[D]]*Z66</f>
        <v>0</v>
      </c>
      <c r="AV66" s="3">
        <f>EffortOutcomesAG1_1DayShiftAB[[#This Row],[D]]*AA66</f>
        <v>0</v>
      </c>
      <c r="AW66" s="3"/>
      <c r="AX66" s="3"/>
      <c r="AY66" t="s">
        <v>217</v>
      </c>
      <c r="AZ66" t="s">
        <v>172</v>
      </c>
      <c r="BA66" t="s">
        <v>68</v>
      </c>
      <c r="BB66">
        <v>14.12921652156102</v>
      </c>
      <c r="BC66">
        <v>16.149999999999999</v>
      </c>
      <c r="BD66">
        <v>10</v>
      </c>
      <c r="BE66">
        <v>16.149999999999999</v>
      </c>
      <c r="BF66">
        <v>13.835679271708679</v>
      </c>
      <c r="BG66" t="s">
        <v>205</v>
      </c>
      <c r="BI66" s="25">
        <v>45582</v>
      </c>
      <c r="BJ66">
        <v>45582</v>
      </c>
      <c r="BK66">
        <v>1.1430216229863337</v>
      </c>
      <c r="BL66">
        <v>1.1430216229863337</v>
      </c>
      <c r="BM66">
        <v>0.97922480348401442</v>
      </c>
      <c r="BN66" t="s">
        <v>160</v>
      </c>
      <c r="CI66"/>
      <c r="CJ66"/>
      <c r="CK66"/>
      <c r="CL66"/>
      <c r="CM66"/>
    </row>
    <row r="67" spans="1:91" x14ac:dyDescent="0.25">
      <c r="A67" s="31"/>
      <c r="B6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7" s="32">
        <f>IF(EffortOutcomesAG1_1DayShiftAB[[#This Row],[Ai]]=0,3,  IF(EffortOutcomesAG1_1DayShiftAB[[#This Row],[Ai]]&lt;ABGoal,1,    IF(EffortOutcomesAG1_1DayShiftAB[[#This Row],[Ai]]&gt;=ABGoal,2,   "???")))</f>
        <v>1</v>
      </c>
      <c r="D6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6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67" s="34">
        <f t="shared" si="2"/>
        <v>31111</v>
      </c>
      <c r="H6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6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7.1045675266907082E-2</v>
      </c>
      <c r="Q6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0.15338922054437021</v>
      </c>
      <c r="U6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0.84661077945562979</v>
      </c>
      <c r="W6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7" s="41" cm="1">
        <f t="array" ref="Z6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7" s="38">
        <f t="shared" si="3"/>
        <v>1</v>
      </c>
      <c r="AC67" s="3">
        <f>EffortOutcomesAG1_1DayShiftAB[[#This Row],[D]]*H67</f>
        <v>0</v>
      </c>
      <c r="AD67" s="3">
        <f>EffortOutcomesAG1_1DayShiftAB[[#This Row],[D]]*I67</f>
        <v>0</v>
      </c>
      <c r="AE67" s="3">
        <f>EffortOutcomesAG1_1DayShiftAB[[#This Row],[D]]*J67</f>
        <v>0</v>
      </c>
      <c r="AF67" s="3">
        <f>EffortOutcomesAG1_1DayShiftAB[[#This Row],[D]]*K67</f>
        <v>0</v>
      </c>
      <c r="AG67" s="3">
        <f>EffortOutcomesAG1_1DayShiftAB[[#This Row],[D]]*L67</f>
        <v>0</v>
      </c>
      <c r="AH67" s="3">
        <f>EffortOutcomesAG1_1DayShiftAB[[#This Row],[D]]*M67</f>
        <v>0</v>
      </c>
      <c r="AI67" s="3">
        <f>EffortOutcomesAG1_1DayShiftAB[[#This Row],[D]]*N67</f>
        <v>0</v>
      </c>
      <c r="AJ67" s="3">
        <f>EffortOutcomesAG1_1DayShiftAB[[#This Row],[D]]*O67</f>
        <v>0</v>
      </c>
      <c r="AK67" s="3">
        <f>EffortOutcomesAG1_1DayShiftAB[[#This Row],[D]]*P67</f>
        <v>0.8822289309131387</v>
      </c>
      <c r="AL67" s="3">
        <f>EffortOutcomesAG1_1DayShiftAB[[#This Row],[D]]*Q67</f>
        <v>0</v>
      </c>
      <c r="AM67" s="3">
        <f>EffortOutcomesAG1_1DayShiftAB[[#This Row],[D]]*R67</f>
        <v>0</v>
      </c>
      <c r="AN67" s="3">
        <f>EffortOutcomesAG1_1DayShiftAB[[#This Row],[D]]*S67</f>
        <v>0</v>
      </c>
      <c r="AO67" s="3">
        <f>EffortOutcomesAG1_1DayShiftAB[[#This Row],[D]]*T67</f>
        <v>1.9047522251856643</v>
      </c>
      <c r="AP67" s="3">
        <f>EffortOutcomesAG1_1DayShiftAB[[#This Row],[D]]*U67</f>
        <v>0</v>
      </c>
      <c r="AQ67" s="3">
        <f>EffortOutcomesAG1_1DayShiftAB[[#This Row],[D]]*V67</f>
        <v>10.513018843901197</v>
      </c>
      <c r="AR67" s="3">
        <f>EffortOutcomesAG1_1DayShiftAB[[#This Row],[D]]*W67</f>
        <v>0</v>
      </c>
      <c r="AS67" s="3">
        <f>EffortOutcomesAG1_1DayShiftAB[[#This Row],[D]]*X67</f>
        <v>0</v>
      </c>
      <c r="AT67" s="3">
        <f>EffortOutcomesAG1_1DayShiftAB[[#This Row],[D]]*Y67</f>
        <v>0</v>
      </c>
      <c r="AU67" s="3">
        <f>EffortOutcomesAG1_1DayShiftAB[[#This Row],[D]]*Z67</f>
        <v>0</v>
      </c>
      <c r="AV67" s="3">
        <f>EffortOutcomesAG1_1DayShiftAB[[#This Row],[D]]*AA67</f>
        <v>0</v>
      </c>
      <c r="AW67" s="3"/>
      <c r="AX67" s="3"/>
      <c r="AY67" t="s">
        <v>217</v>
      </c>
      <c r="AZ67" t="s">
        <v>172</v>
      </c>
      <c r="BA67" t="s">
        <v>70</v>
      </c>
      <c r="BB67">
        <v>12.417771069086861</v>
      </c>
      <c r="BC67">
        <v>13.3</v>
      </c>
      <c r="BD67">
        <v>10</v>
      </c>
      <c r="BE67">
        <v>13.3</v>
      </c>
      <c r="BF67">
        <v>10.513018843901197</v>
      </c>
      <c r="BG67" t="s">
        <v>204</v>
      </c>
      <c r="BI67" s="25">
        <v>45582</v>
      </c>
      <c r="BJ67">
        <v>45582</v>
      </c>
      <c r="BK67">
        <v>1.0710456752669071</v>
      </c>
      <c r="BL67">
        <v>1.0710456752669071</v>
      </c>
      <c r="BM67">
        <v>0.84661077945562979</v>
      </c>
      <c r="BN67" t="s">
        <v>160</v>
      </c>
      <c r="CI67"/>
      <c r="CJ67"/>
      <c r="CK67"/>
      <c r="CL67"/>
      <c r="CM67"/>
    </row>
    <row r="68" spans="1:91" x14ac:dyDescent="0.25">
      <c r="A68" s="31"/>
      <c r="B6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8" s="32">
        <f>IF(EffortOutcomesAG1_1DayShiftAB[[#This Row],[Ai]]=0,3,  IF(EffortOutcomesAG1_1DayShiftAB[[#This Row],[Ai]]&lt;ABGoal,1,    IF(EffortOutcomesAG1_1DayShiftAB[[#This Row],[Ai]]&gt;=ABGoal,2,   "???")))</f>
        <v>1</v>
      </c>
      <c r="D6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6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68" s="34">
        <f t="shared" si="2"/>
        <v>31111</v>
      </c>
      <c r="H6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6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6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0.19496347077662124</v>
      </c>
      <c r="Q6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7.620540282493371E-2</v>
      </c>
      <c r="U6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0.92379459717506629</v>
      </c>
      <c r="W6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8" s="41" cm="1">
        <f t="array" ref="Z6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8" s="38">
        <f t="shared" si="3"/>
        <v>1</v>
      </c>
      <c r="AC68" s="3">
        <f>EffortOutcomesAG1_1DayShiftAB[[#This Row],[D]]*H68</f>
        <v>0</v>
      </c>
      <c r="AD68" s="3">
        <f>EffortOutcomesAG1_1DayShiftAB[[#This Row],[D]]*I68</f>
        <v>0</v>
      </c>
      <c r="AE68" s="3">
        <f>EffortOutcomesAG1_1DayShiftAB[[#This Row],[D]]*J68</f>
        <v>0</v>
      </c>
      <c r="AF68" s="3">
        <f>EffortOutcomesAG1_1DayShiftAB[[#This Row],[D]]*K68</f>
        <v>0</v>
      </c>
      <c r="AG68" s="3">
        <f>EffortOutcomesAG1_1DayShiftAB[[#This Row],[D]]*L68</f>
        <v>0</v>
      </c>
      <c r="AH68" s="3">
        <f>EffortOutcomesAG1_1DayShiftAB[[#This Row],[D]]*M68</f>
        <v>0</v>
      </c>
      <c r="AI68" s="3">
        <f>EffortOutcomesAG1_1DayShiftAB[[#This Row],[D]]*N68</f>
        <v>0</v>
      </c>
      <c r="AJ68" s="3">
        <f>EffortOutcomesAG1_1DayShiftAB[[#This Row],[D]]*O68</f>
        <v>0</v>
      </c>
      <c r="AK68" s="3">
        <f>EffortOutcomesAG1_1DayShiftAB[[#This Row],[D]]*P68</f>
        <v>2.7899391335481551</v>
      </c>
      <c r="AL68" s="3">
        <f>EffortOutcomesAG1_1DayShiftAB[[#This Row],[D]]*Q68</f>
        <v>0</v>
      </c>
      <c r="AM68" s="3">
        <f>EffortOutcomesAG1_1DayShiftAB[[#This Row],[D]]*R68</f>
        <v>0</v>
      </c>
      <c r="AN68" s="3">
        <f>EffortOutcomesAG1_1DayShiftAB[[#This Row],[D]]*S68</f>
        <v>0</v>
      </c>
      <c r="AO68" s="3">
        <f>EffortOutcomesAG1_1DayShiftAB[[#This Row],[D]]*T68</f>
        <v>1.0905039527772826</v>
      </c>
      <c r="AP68" s="3">
        <f>EffortOutcomesAG1_1DayShiftAB[[#This Row],[D]]*U68</f>
        <v>0</v>
      </c>
      <c r="AQ68" s="3">
        <f>EffortOutcomesAG1_1DayShiftAB[[#This Row],[D]]*V68</f>
        <v>13.219556913674561</v>
      </c>
      <c r="AR68" s="3">
        <f>EffortOutcomesAG1_1DayShiftAB[[#This Row],[D]]*W68</f>
        <v>0</v>
      </c>
      <c r="AS68" s="3">
        <f>EffortOutcomesAG1_1DayShiftAB[[#This Row],[D]]*X68</f>
        <v>0</v>
      </c>
      <c r="AT68" s="3">
        <f>EffortOutcomesAG1_1DayShiftAB[[#This Row],[D]]*Y68</f>
        <v>0</v>
      </c>
      <c r="AU68" s="3">
        <f>EffortOutcomesAG1_1DayShiftAB[[#This Row],[D]]*Z68</f>
        <v>0</v>
      </c>
      <c r="AV68" s="3">
        <f>EffortOutcomesAG1_1DayShiftAB[[#This Row],[D]]*AA68</f>
        <v>0</v>
      </c>
      <c r="AW68" s="3"/>
      <c r="AX68" s="3"/>
      <c r="AY68" t="s">
        <v>170</v>
      </c>
      <c r="AZ68" t="s">
        <v>172</v>
      </c>
      <c r="BA68" t="s">
        <v>68</v>
      </c>
      <c r="BB68">
        <v>14.310060866451844</v>
      </c>
      <c r="BC68">
        <v>17.099999999999998</v>
      </c>
      <c r="BD68">
        <v>10</v>
      </c>
      <c r="BE68">
        <v>17.099999999999998</v>
      </c>
      <c r="BF68">
        <v>13.219556913674561</v>
      </c>
      <c r="BG68" t="s">
        <v>206</v>
      </c>
      <c r="BH68">
        <v>1</v>
      </c>
      <c r="BI68" s="25">
        <v>45583</v>
      </c>
      <c r="BJ68">
        <v>45583</v>
      </c>
      <c r="BK68">
        <v>1.1949634707766212</v>
      </c>
      <c r="BL68">
        <v>1.1949634707766212</v>
      </c>
      <c r="BM68">
        <v>0.92379459717506629</v>
      </c>
      <c r="BN68" t="s">
        <v>160</v>
      </c>
      <c r="CI68"/>
      <c r="CJ68"/>
      <c r="CK68"/>
      <c r="CL68"/>
      <c r="CM68"/>
    </row>
    <row r="69" spans="1:91" x14ac:dyDescent="0.25">
      <c r="A69" s="31"/>
      <c r="B6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69" s="32">
        <f>IF(EffortOutcomesAG1_1DayShiftAB[[#This Row],[Ai]]=0,3,  IF(EffortOutcomesAG1_1DayShiftAB[[#This Row],[Ai]]&lt;ABGoal,1,    IF(EffortOutcomesAG1_1DayShiftAB[[#This Row],[Ai]]&gt;=ABGoal,2,   "???")))</f>
        <v>2</v>
      </c>
      <c r="D6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6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6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69" s="34">
        <f t="shared" si="2"/>
        <v>32311</v>
      </c>
      <c r="H6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1.7590935493492887E-2</v>
      </c>
      <c r="I6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6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6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6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6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6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6.2189751801440929E-2</v>
      </c>
      <c r="O6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6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6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6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6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6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6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6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6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6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6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69" s="41" cm="1">
        <f t="array" ref="Z6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6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69" s="38">
        <f t="shared" si="3"/>
        <v>1</v>
      </c>
      <c r="AC69" s="3">
        <f>EffortOutcomesAG1_1DayShiftAB[[#This Row],[D]]*H69</f>
        <v>9.439775910364176E-2</v>
      </c>
      <c r="AD69" s="3">
        <f>EffortOutcomesAG1_1DayShiftAB[[#This Row],[D]]*I69</f>
        <v>0</v>
      </c>
      <c r="AE69" s="3">
        <f>EffortOutcomesAG1_1DayShiftAB[[#This Row],[D]]*J69</f>
        <v>0</v>
      </c>
      <c r="AF69" s="3">
        <f>EffortOutcomesAG1_1DayShiftAB[[#This Row],[D]]*K69</f>
        <v>0</v>
      </c>
      <c r="AG69" s="3">
        <f>EffortOutcomesAG1_1DayShiftAB[[#This Row],[D]]*L69</f>
        <v>0</v>
      </c>
      <c r="AH69" s="3">
        <f>EffortOutcomesAG1_1DayShiftAB[[#This Row],[D]]*M69</f>
        <v>0</v>
      </c>
      <c r="AI69" s="3">
        <f>EffortOutcomesAG1_1DayShiftAB[[#This Row],[D]]*N69</f>
        <v>0.33372717508055738</v>
      </c>
      <c r="AJ69" s="3">
        <f>EffortOutcomesAG1_1DayShiftAB[[#This Row],[D]]*O69</f>
        <v>0</v>
      </c>
      <c r="AK69" s="3">
        <f>EffortOutcomesAG1_1DayShiftAB[[#This Row],[D]]*P69</f>
        <v>0</v>
      </c>
      <c r="AL69" s="3">
        <f>EffortOutcomesAG1_1DayShiftAB[[#This Row],[D]]*Q69</f>
        <v>0</v>
      </c>
      <c r="AM69" s="3">
        <f>EffortOutcomesAG1_1DayShiftAB[[#This Row],[D]]*R69</f>
        <v>0</v>
      </c>
      <c r="AN69" s="3">
        <f>EffortOutcomesAG1_1DayShiftAB[[#This Row],[D]]*S69</f>
        <v>0</v>
      </c>
      <c r="AO69" s="3">
        <f>EffortOutcomesAG1_1DayShiftAB[[#This Row],[D]]*T69</f>
        <v>0</v>
      </c>
      <c r="AP69" s="3">
        <f>EffortOutcomesAG1_1DayShiftAB[[#This Row],[D]]*U69</f>
        <v>0</v>
      </c>
      <c r="AQ69" s="3">
        <f>EffortOutcomesAG1_1DayShiftAB[[#This Row],[D]]*V69</f>
        <v>5.3662728249194425</v>
      </c>
      <c r="AR69" s="3">
        <f>EffortOutcomesAG1_1DayShiftAB[[#This Row],[D]]*W69</f>
        <v>0</v>
      </c>
      <c r="AS69" s="3">
        <f>EffortOutcomesAG1_1DayShiftAB[[#This Row],[D]]*X69</f>
        <v>0</v>
      </c>
      <c r="AT69" s="3">
        <f>EffortOutcomesAG1_1DayShiftAB[[#This Row],[D]]*Y69</f>
        <v>0</v>
      </c>
      <c r="AU69" s="3">
        <f>EffortOutcomesAG1_1DayShiftAB[[#This Row],[D]]*Z69</f>
        <v>0</v>
      </c>
      <c r="AV69" s="3">
        <f>EffortOutcomesAG1_1DayShiftAB[[#This Row],[D]]*AA69</f>
        <v>0</v>
      </c>
      <c r="AW69" s="3"/>
      <c r="AX69" s="3"/>
      <c r="AY69" t="s">
        <v>170</v>
      </c>
      <c r="AZ69" t="s">
        <v>172</v>
      </c>
      <c r="BA69" t="s">
        <v>69</v>
      </c>
      <c r="BB69">
        <v>5.3662728249194425</v>
      </c>
      <c r="BC69">
        <v>5.6999999999999993</v>
      </c>
      <c r="BD69">
        <v>10</v>
      </c>
      <c r="BE69">
        <v>5.6999999999999993</v>
      </c>
      <c r="BF69">
        <v>5.7943977591036422</v>
      </c>
      <c r="BG69" t="s">
        <v>207</v>
      </c>
      <c r="BH69">
        <v>1</v>
      </c>
      <c r="BI69" s="25">
        <v>45583</v>
      </c>
      <c r="BJ69">
        <v>45583</v>
      </c>
      <c r="BK69">
        <v>1.0621897518014409</v>
      </c>
      <c r="BL69">
        <v>1.0621897518014409</v>
      </c>
      <c r="BM69">
        <v>1.0797806872949338</v>
      </c>
      <c r="BN69" t="s">
        <v>160</v>
      </c>
      <c r="CI69"/>
      <c r="CJ69"/>
      <c r="CK69"/>
      <c r="CL69"/>
      <c r="CM69"/>
    </row>
    <row r="70" spans="1:91" x14ac:dyDescent="0.25">
      <c r="A70" s="31"/>
      <c r="B7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0" s="32">
        <f>IF(EffortOutcomesAG1_1DayShiftAB[[#This Row],[Ai]]=0,3,  IF(EffortOutcomesAG1_1DayShiftAB[[#This Row],[Ai]]&lt;ABGoal,1,    IF(EffortOutcomesAG1_1DayShiftAB[[#This Row],[Ai]]&gt;=ABGoal,2,   "???")))</f>
        <v>1</v>
      </c>
      <c r="D7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7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0" s="34">
        <f t="shared" si="2"/>
        <v>31111</v>
      </c>
      <c r="H7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7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0.22560355977089341</v>
      </c>
      <c r="Q7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0.1139913959565223</v>
      </c>
      <c r="U7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0.8860086040434777</v>
      </c>
      <c r="W7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0" s="41" cm="1">
        <f t="array" ref="Z7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0" s="38">
        <f t="shared" si="3"/>
        <v>1</v>
      </c>
      <c r="AC70" s="3">
        <f>EffortOutcomesAG1_1DayShiftAB[[#This Row],[D]]*H70</f>
        <v>0</v>
      </c>
      <c r="AD70" s="3">
        <f>EffortOutcomesAG1_1DayShiftAB[[#This Row],[D]]*I70</f>
        <v>0</v>
      </c>
      <c r="AE70" s="3">
        <f>EffortOutcomesAG1_1DayShiftAB[[#This Row],[D]]*J70</f>
        <v>0</v>
      </c>
      <c r="AF70" s="3">
        <f>EffortOutcomesAG1_1DayShiftAB[[#This Row],[D]]*K70</f>
        <v>0</v>
      </c>
      <c r="AG70" s="3">
        <f>EffortOutcomesAG1_1DayShiftAB[[#This Row],[D]]*L70</f>
        <v>0</v>
      </c>
      <c r="AH70" s="3">
        <f>EffortOutcomesAG1_1DayShiftAB[[#This Row],[D]]*M70</f>
        <v>0</v>
      </c>
      <c r="AI70" s="3">
        <f>EffortOutcomesAG1_1DayShiftAB[[#This Row],[D]]*N70</f>
        <v>0</v>
      </c>
      <c r="AJ70" s="3">
        <f>EffortOutcomesAG1_1DayShiftAB[[#This Row],[D]]*O70</f>
        <v>0</v>
      </c>
      <c r="AK70" s="3">
        <f>EffortOutcomesAG1_1DayShiftAB[[#This Row],[D]]*P70</f>
        <v>2.6230755460078745</v>
      </c>
      <c r="AL70" s="3">
        <f>EffortOutcomesAG1_1DayShiftAB[[#This Row],[D]]*Q70</f>
        <v>0</v>
      </c>
      <c r="AM70" s="3">
        <f>EffortOutcomesAG1_1DayShiftAB[[#This Row],[D]]*R70</f>
        <v>0</v>
      </c>
      <c r="AN70" s="3">
        <f>EffortOutcomesAG1_1DayShiftAB[[#This Row],[D]]*S70</f>
        <v>0</v>
      </c>
      <c r="AO70" s="3">
        <f>EffortOutcomesAG1_1DayShiftAB[[#This Row],[D]]*T70</f>
        <v>1.3253693491915881</v>
      </c>
      <c r="AP70" s="3">
        <f>EffortOutcomesAG1_1DayShiftAB[[#This Row],[D]]*U70</f>
        <v>0</v>
      </c>
      <c r="AQ70" s="3">
        <f>EffortOutcomesAG1_1DayShiftAB[[#This Row],[D]]*V70</f>
        <v>10.301555104800537</v>
      </c>
      <c r="AR70" s="3">
        <f>EffortOutcomesAG1_1DayShiftAB[[#This Row],[D]]*W70</f>
        <v>0</v>
      </c>
      <c r="AS70" s="3">
        <f>EffortOutcomesAG1_1DayShiftAB[[#This Row],[D]]*X70</f>
        <v>0</v>
      </c>
      <c r="AT70" s="3">
        <f>EffortOutcomesAG1_1DayShiftAB[[#This Row],[D]]*Y70</f>
        <v>0</v>
      </c>
      <c r="AU70" s="3">
        <f>EffortOutcomesAG1_1DayShiftAB[[#This Row],[D]]*Z70</f>
        <v>0</v>
      </c>
      <c r="AV70" s="3">
        <f>EffortOutcomesAG1_1DayShiftAB[[#This Row],[D]]*AA70</f>
        <v>0</v>
      </c>
      <c r="AW70" s="3"/>
      <c r="AX70" s="3"/>
      <c r="AY70" t="s">
        <v>170</v>
      </c>
      <c r="AZ70" t="s">
        <v>172</v>
      </c>
      <c r="BA70" t="s">
        <v>70</v>
      </c>
      <c r="BB70">
        <v>11.626924453992125</v>
      </c>
      <c r="BC70">
        <v>14.25</v>
      </c>
      <c r="BD70">
        <v>10</v>
      </c>
      <c r="BE70">
        <v>14.25</v>
      </c>
      <c r="BF70">
        <v>10.301555104800537</v>
      </c>
      <c r="BG70" t="s">
        <v>208</v>
      </c>
      <c r="BH70">
        <v>1</v>
      </c>
      <c r="BI70" s="25">
        <v>45583</v>
      </c>
      <c r="BJ70">
        <v>45583</v>
      </c>
      <c r="BK70">
        <v>1.2256035597708934</v>
      </c>
      <c r="BL70">
        <v>1.2256035597708934</v>
      </c>
      <c r="BM70">
        <v>0.8860086040434777</v>
      </c>
      <c r="BN70" t="s">
        <v>160</v>
      </c>
      <c r="CI70"/>
      <c r="CJ70"/>
      <c r="CK70"/>
      <c r="CL70"/>
      <c r="CM70"/>
    </row>
    <row r="71" spans="1:91" x14ac:dyDescent="0.25">
      <c r="A71" s="31"/>
      <c r="B7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1" s="32">
        <f>IF(EffortOutcomesAG1_1DayShiftAB[[#This Row],[Ai]]=0,3,  IF(EffortOutcomesAG1_1DayShiftAB[[#This Row],[Ai]]&lt;ABGoal,1,    IF(EffortOutcomesAG1_1DayShiftAB[[#This Row],[Ai]]&gt;=ABGoal,2,   "???")))</f>
        <v>1</v>
      </c>
      <c r="D7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1" s="34">
        <f t="shared" si="2"/>
        <v>31131</v>
      </c>
      <c r="H7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0.36367758539247075</v>
      </c>
      <c r="K7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7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0.14561336737470609</v>
      </c>
      <c r="U7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0.85438663262529391</v>
      </c>
      <c r="W7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1" s="41" cm="1">
        <f t="array" ref="Z7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1" s="38">
        <f t="shared" si="3"/>
        <v>1</v>
      </c>
      <c r="AC71" s="3">
        <f>EffortOutcomesAG1_1DayShiftAB[[#This Row],[D]]*H71</f>
        <v>0</v>
      </c>
      <c r="AD71" s="3">
        <f>EffortOutcomesAG1_1DayShiftAB[[#This Row],[D]]*I71</f>
        <v>0</v>
      </c>
      <c r="AE71" s="3">
        <f>EffortOutcomesAG1_1DayShiftAB[[#This Row],[D]]*J71</f>
        <v>5.1384793480487172</v>
      </c>
      <c r="AF71" s="3">
        <f>EffortOutcomesAG1_1DayShiftAB[[#This Row],[D]]*K71</f>
        <v>0</v>
      </c>
      <c r="AG71" s="3">
        <f>EffortOutcomesAG1_1DayShiftAB[[#This Row],[D]]*L71</f>
        <v>0</v>
      </c>
      <c r="AH71" s="3">
        <f>EffortOutcomesAG1_1DayShiftAB[[#This Row],[D]]*M71</f>
        <v>0</v>
      </c>
      <c r="AI71" s="3">
        <f>EffortOutcomesAG1_1DayShiftAB[[#This Row],[D]]*N71</f>
        <v>0</v>
      </c>
      <c r="AJ71" s="3">
        <f>EffortOutcomesAG1_1DayShiftAB[[#This Row],[D]]*O71</f>
        <v>0</v>
      </c>
      <c r="AK71" s="3">
        <f>EffortOutcomesAG1_1DayShiftAB[[#This Row],[D]]*P71</f>
        <v>3.5323041303902558</v>
      </c>
      <c r="AL71" s="3">
        <f>EffortOutcomesAG1_1DayShiftAB[[#This Row],[D]]*Q71</f>
        <v>0</v>
      </c>
      <c r="AM71" s="3">
        <f>EffortOutcomesAG1_1DayShiftAB[[#This Row],[D]]*R71</f>
        <v>0</v>
      </c>
      <c r="AN71" s="3">
        <f>EffortOutcomesAG1_1DayShiftAB[[#This Row],[D]]*S71</f>
        <v>0</v>
      </c>
      <c r="AO71" s="3">
        <f>EffortOutcomesAG1_1DayShiftAB[[#This Row],[D]]*T71</f>
        <v>2.0574027960708321</v>
      </c>
      <c r="AP71" s="3">
        <f>EffortOutcomesAG1_1DayShiftAB[[#This Row],[D]]*U71</f>
        <v>0</v>
      </c>
      <c r="AQ71" s="3">
        <f>EffortOutcomesAG1_1DayShiftAB[[#This Row],[D]]*V71</f>
        <v>12.071813725490191</v>
      </c>
      <c r="AR71" s="3">
        <f>EffortOutcomesAG1_1DayShiftAB[[#This Row],[D]]*W71</f>
        <v>0</v>
      </c>
      <c r="AS71" s="3">
        <f>EffortOutcomesAG1_1DayShiftAB[[#This Row],[D]]*X71</f>
        <v>0</v>
      </c>
      <c r="AT71" s="3">
        <f>EffortOutcomesAG1_1DayShiftAB[[#This Row],[D]]*Y71</f>
        <v>0</v>
      </c>
      <c r="AU71" s="3">
        <f>EffortOutcomesAG1_1DayShiftAB[[#This Row],[D]]*Z71</f>
        <v>0</v>
      </c>
      <c r="AV71" s="3">
        <f>EffortOutcomesAG1_1DayShiftAB[[#This Row],[D]]*AA71</f>
        <v>0</v>
      </c>
      <c r="AW71" s="3"/>
      <c r="AX71" s="3"/>
      <c r="AY71" t="s">
        <v>217</v>
      </c>
      <c r="AZ71" t="s">
        <v>172</v>
      </c>
      <c r="BA71" t="s">
        <v>68</v>
      </c>
      <c r="BB71">
        <v>14.129216521561023</v>
      </c>
      <c r="BC71">
        <v>22.799999999999997</v>
      </c>
      <c r="BD71">
        <v>10</v>
      </c>
      <c r="BE71">
        <v>22.799999999999997</v>
      </c>
      <c r="BF71">
        <v>12.071813725490191</v>
      </c>
      <c r="BG71" t="s">
        <v>206</v>
      </c>
      <c r="BI71" s="25">
        <v>45583</v>
      </c>
      <c r="BJ71">
        <v>45583</v>
      </c>
      <c r="BK71">
        <v>1.6136775853924707</v>
      </c>
      <c r="BL71">
        <v>1.6136775853924707</v>
      </c>
      <c r="BM71">
        <v>0.85438663262529391</v>
      </c>
      <c r="BN71" t="s">
        <v>160</v>
      </c>
      <c r="CI71"/>
      <c r="CJ71"/>
      <c r="CK71"/>
      <c r="CL71"/>
      <c r="CM71"/>
    </row>
    <row r="72" spans="1:91" x14ac:dyDescent="0.25">
      <c r="A72" s="31"/>
      <c r="B7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2" s="32">
        <f>IF(EffortOutcomesAG1_1DayShiftAB[[#This Row],[Ai]]=0,3,  IF(EffortOutcomesAG1_1DayShiftAB[[#This Row],[Ai]]&lt;ABGoal,1,    IF(EffortOutcomesAG1_1DayShiftAB[[#This Row],[Ai]]&gt;=ABGoal,2,   "???")))</f>
        <v>2</v>
      </c>
      <c r="D7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72" s="34">
        <f t="shared" si="2"/>
        <v>32132</v>
      </c>
      <c r="H7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0.22317382612139358</v>
      </c>
      <c r="K7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0.69134829637899919</v>
      </c>
      <c r="M7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7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7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7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7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2" s="41" cm="1">
        <f t="array" ref="Z7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2" s="38">
        <f t="shared" si="3"/>
        <v>1</v>
      </c>
      <c r="AC72" s="3">
        <f>EffortOutcomesAG1_1DayShiftAB[[#This Row],[D]]*H72</f>
        <v>0</v>
      </c>
      <c r="AD72" s="3">
        <f>EffortOutcomesAG1_1DayShiftAB[[#This Row],[D]]*I72</f>
        <v>0</v>
      </c>
      <c r="AE72" s="3">
        <f>EffortOutcomesAG1_1DayShiftAB[[#This Row],[D]]*J72</f>
        <v>0.78360071301247847</v>
      </c>
      <c r="AF72" s="3">
        <f>EffortOutcomesAG1_1DayShiftAB[[#This Row],[D]]*K72</f>
        <v>0</v>
      </c>
      <c r="AG72" s="3">
        <f>EffortOutcomesAG1_1DayShiftAB[[#This Row],[D]]*L72</f>
        <v>2.4274397558066263</v>
      </c>
      <c r="AH72" s="3">
        <f>EffortOutcomesAG1_1DayShiftAB[[#This Row],[D]]*M72</f>
        <v>0</v>
      </c>
      <c r="AI72" s="3">
        <f>EffortOutcomesAG1_1DayShiftAB[[#This Row],[D]]*N72</f>
        <v>0.87779190623617898</v>
      </c>
      <c r="AJ72" s="3">
        <f>EffortOutcomesAG1_1DayShiftAB[[#This Row],[D]]*O72</f>
        <v>0</v>
      </c>
      <c r="AK72" s="3">
        <f>EffortOutcomesAG1_1DayShiftAB[[#This Row],[D]]*P72</f>
        <v>0</v>
      </c>
      <c r="AL72" s="3">
        <f>EffortOutcomesAG1_1DayShiftAB[[#This Row],[D]]*Q72</f>
        <v>0</v>
      </c>
      <c r="AM72" s="3">
        <f>EffortOutcomesAG1_1DayShiftAB[[#This Row],[D]]*R72</f>
        <v>0</v>
      </c>
      <c r="AN72" s="3">
        <f>EffortOutcomesAG1_1DayShiftAB[[#This Row],[D]]*S72</f>
        <v>0</v>
      </c>
      <c r="AO72" s="3">
        <f>EffortOutcomesAG1_1DayShiftAB[[#This Row],[D]]*T72</f>
        <v>0</v>
      </c>
      <c r="AP72" s="3">
        <f>EffortOutcomesAG1_1DayShiftAB[[#This Row],[D]]*U72</f>
        <v>0</v>
      </c>
      <c r="AQ72" s="3">
        <f>EffortOutcomesAG1_1DayShiftAB[[#This Row],[D]]*V72</f>
        <v>3.5111676249447159</v>
      </c>
      <c r="AR72" s="3">
        <f>EffortOutcomesAG1_1DayShiftAB[[#This Row],[D]]*W72</f>
        <v>0</v>
      </c>
      <c r="AS72" s="3">
        <f>EffortOutcomesAG1_1DayShiftAB[[#This Row],[D]]*X72</f>
        <v>0</v>
      </c>
      <c r="AT72" s="3">
        <f>EffortOutcomesAG1_1DayShiftAB[[#This Row],[D]]*Y72</f>
        <v>0</v>
      </c>
      <c r="AU72" s="3">
        <f>EffortOutcomesAG1_1DayShiftAB[[#This Row],[D]]*Z72</f>
        <v>0</v>
      </c>
      <c r="AV72" s="3">
        <f>EffortOutcomesAG1_1DayShiftAB[[#This Row],[D]]*AA72</f>
        <v>0</v>
      </c>
      <c r="AW72" s="3"/>
      <c r="AX72" s="3"/>
      <c r="AY72" t="s">
        <v>217</v>
      </c>
      <c r="AZ72" t="s">
        <v>172</v>
      </c>
      <c r="BA72" t="s">
        <v>69</v>
      </c>
      <c r="BB72">
        <v>3.5111676249447159</v>
      </c>
      <c r="BC72">
        <v>7.6</v>
      </c>
      <c r="BD72">
        <v>10</v>
      </c>
      <c r="BE72">
        <v>7.6</v>
      </c>
      <c r="BF72">
        <v>6.8163992869875214</v>
      </c>
      <c r="BG72" t="s">
        <v>207</v>
      </c>
      <c r="BI72" s="25">
        <v>45583</v>
      </c>
      <c r="BJ72">
        <v>45583</v>
      </c>
      <c r="BK72">
        <v>2.1645221225003928</v>
      </c>
      <c r="BL72">
        <v>2.1645221225003928</v>
      </c>
      <c r="BM72">
        <v>1.9413482963789992</v>
      </c>
      <c r="BN72" t="s">
        <v>160</v>
      </c>
      <c r="CI72"/>
      <c r="CJ72"/>
      <c r="CK72"/>
      <c r="CL72"/>
      <c r="CM72"/>
    </row>
    <row r="73" spans="1:91" x14ac:dyDescent="0.25">
      <c r="A73" s="31"/>
      <c r="B7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73" s="32">
        <f>IF(EffortOutcomesAG1_1DayShiftAB[[#This Row],[Ai]]=0,3,  IF(EffortOutcomesAG1_1DayShiftAB[[#This Row],[Ai]]&lt;ABGoal,1,    IF(EffortOutcomesAG1_1DayShiftAB[[#This Row],[Ai]]&gt;=ABGoal,2,   "???")))</f>
        <v>1</v>
      </c>
      <c r="D7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7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73" s="34">
        <f t="shared" si="2"/>
        <v>11110</v>
      </c>
      <c r="H7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7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7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8.1960849771222533E-2</v>
      </c>
      <c r="S7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5.4551369432043861E-2</v>
      </c>
      <c r="U7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0.86348778079673361</v>
      </c>
      <c r="W7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3" s="41" cm="1">
        <f t="array" ref="Z7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3" s="38">
        <f t="shared" si="3"/>
        <v>1</v>
      </c>
      <c r="AC73" s="3">
        <f>EffortOutcomesAG1_1DayShiftAB[[#This Row],[D]]*H73</f>
        <v>0</v>
      </c>
      <c r="AD73" s="3">
        <f>EffortOutcomesAG1_1DayShiftAB[[#This Row],[D]]*I73</f>
        <v>0</v>
      </c>
      <c r="AE73" s="3">
        <f>EffortOutcomesAG1_1DayShiftAB[[#This Row],[D]]*J73</f>
        <v>0</v>
      </c>
      <c r="AF73" s="3">
        <f>EffortOutcomesAG1_1DayShiftAB[[#This Row],[D]]*K73</f>
        <v>0</v>
      </c>
      <c r="AG73" s="3">
        <f>EffortOutcomesAG1_1DayShiftAB[[#This Row],[D]]*L73</f>
        <v>0</v>
      </c>
      <c r="AH73" s="3">
        <f>EffortOutcomesAG1_1DayShiftAB[[#This Row],[D]]*M73</f>
        <v>0</v>
      </c>
      <c r="AI73" s="3">
        <f>EffortOutcomesAG1_1DayShiftAB[[#This Row],[D]]*N73</f>
        <v>0</v>
      </c>
      <c r="AJ73" s="3">
        <f>EffortOutcomesAG1_1DayShiftAB[[#This Row],[D]]*O73</f>
        <v>0</v>
      </c>
      <c r="AK73" s="3">
        <f>EffortOutcomesAG1_1DayShiftAB[[#This Row],[D]]*P73</f>
        <v>0</v>
      </c>
      <c r="AL73" s="3">
        <f>EffortOutcomesAG1_1DayShiftAB[[#This Row],[D]]*Q73</f>
        <v>0</v>
      </c>
      <c r="AM73" s="3">
        <f>EffortOutcomesAG1_1DayShiftAB[[#This Row],[D]]*R73</f>
        <v>1.0177710690868615</v>
      </c>
      <c r="AN73" s="3">
        <f>EffortOutcomesAG1_1DayShiftAB[[#This Row],[D]]*S73</f>
        <v>0</v>
      </c>
      <c r="AO73" s="3">
        <f>EffortOutcomesAG1_1DayShiftAB[[#This Row],[D]]*T73</f>
        <v>0.67740641711230365</v>
      </c>
      <c r="AP73" s="3">
        <f>EffortOutcomesAG1_1DayShiftAB[[#This Row],[D]]*U73</f>
        <v>0</v>
      </c>
      <c r="AQ73" s="3">
        <f>EffortOutcomesAG1_1DayShiftAB[[#This Row],[D]]*V73</f>
        <v>10.722593582887695</v>
      </c>
      <c r="AR73" s="3">
        <f>EffortOutcomesAG1_1DayShiftAB[[#This Row],[D]]*W73</f>
        <v>0</v>
      </c>
      <c r="AS73" s="3">
        <f>EffortOutcomesAG1_1DayShiftAB[[#This Row],[D]]*X73</f>
        <v>0</v>
      </c>
      <c r="AT73" s="3">
        <f>EffortOutcomesAG1_1DayShiftAB[[#This Row],[D]]*Y73</f>
        <v>0</v>
      </c>
      <c r="AU73" s="3">
        <f>EffortOutcomesAG1_1DayShiftAB[[#This Row],[D]]*Z73</f>
        <v>0</v>
      </c>
      <c r="AV73" s="3">
        <f>EffortOutcomesAG1_1DayShiftAB[[#This Row],[D]]*AA73</f>
        <v>0</v>
      </c>
      <c r="AW73" s="3"/>
      <c r="AX73" s="3"/>
      <c r="AY73" t="s">
        <v>217</v>
      </c>
      <c r="AZ73" t="s">
        <v>172</v>
      </c>
      <c r="BA73" t="s">
        <v>70</v>
      </c>
      <c r="BB73">
        <v>12.417771069086861</v>
      </c>
      <c r="BC73">
        <v>11.4</v>
      </c>
      <c r="BD73">
        <v>10</v>
      </c>
      <c r="BE73">
        <v>11.4</v>
      </c>
      <c r="BF73">
        <v>10.722593582887695</v>
      </c>
      <c r="BG73" t="s">
        <v>208</v>
      </c>
      <c r="BI73" s="25">
        <v>45583</v>
      </c>
      <c r="BJ73">
        <v>45583</v>
      </c>
      <c r="BK73">
        <v>0.91803915022877747</v>
      </c>
      <c r="BL73">
        <v>0.91803915022877747</v>
      </c>
      <c r="BM73">
        <v>0.86348778079673361</v>
      </c>
      <c r="BN73" t="s">
        <v>160</v>
      </c>
      <c r="CI73"/>
      <c r="CJ73"/>
      <c r="CK73"/>
      <c r="CL73"/>
      <c r="CM73"/>
    </row>
    <row r="74" spans="1:91" x14ac:dyDescent="0.25">
      <c r="A74" s="31"/>
      <c r="B7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4" s="32">
        <f>IF(EffortOutcomesAG1_1DayShiftAB[[#This Row],[Ai]]=0,3,  IF(EffortOutcomesAG1_1DayShiftAB[[#This Row],[Ai]]&lt;ABGoal,1,    IF(EffortOutcomesAG1_1DayShiftAB[[#This Row],[Ai]]&gt;=ABGoal,2,   "???")))</f>
        <v>1</v>
      </c>
      <c r="D7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4" s="34">
        <f t="shared" si="2"/>
        <v>31131</v>
      </c>
      <c r="H7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1.1350330264211506E-2</v>
      </c>
      <c r="K7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7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2.6176208346356478E-2</v>
      </c>
      <c r="U7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0.97382379165364352</v>
      </c>
      <c r="W7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4" s="41" cm="1">
        <f t="array" ref="Z7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4" s="38">
        <f t="shared" si="3"/>
        <v>1</v>
      </c>
      <c r="AC74" s="3">
        <f>EffortOutcomesAG1_1DayShiftAB[[#This Row],[D]]*H74</f>
        <v>0</v>
      </c>
      <c r="AD74" s="3">
        <f>EffortOutcomesAG1_1DayShiftAB[[#This Row],[D]]*I74</f>
        <v>0</v>
      </c>
      <c r="AE74" s="3">
        <f>EffortOutcomesAG1_1DayShiftAB[[#This Row],[D]]*J74</f>
        <v>0.16242391693519709</v>
      </c>
      <c r="AF74" s="3">
        <f>EffortOutcomesAG1_1DayShiftAB[[#This Row],[D]]*K74</f>
        <v>0</v>
      </c>
      <c r="AG74" s="3">
        <f>EffortOutcomesAG1_1DayShiftAB[[#This Row],[D]]*L74</f>
        <v>0</v>
      </c>
      <c r="AH74" s="3">
        <f>EffortOutcomesAG1_1DayShiftAB[[#This Row],[D]]*M74</f>
        <v>0</v>
      </c>
      <c r="AI74" s="3">
        <f>EffortOutcomesAG1_1DayShiftAB[[#This Row],[D]]*N74</f>
        <v>0</v>
      </c>
      <c r="AJ74" s="3">
        <f>EffortOutcomesAG1_1DayShiftAB[[#This Row],[D]]*O74</f>
        <v>0</v>
      </c>
      <c r="AK74" s="3">
        <f>EffortOutcomesAG1_1DayShiftAB[[#This Row],[D]]*P74</f>
        <v>3.5775152166129609</v>
      </c>
      <c r="AL74" s="3">
        <f>EffortOutcomesAG1_1DayShiftAB[[#This Row],[D]]*Q74</f>
        <v>0</v>
      </c>
      <c r="AM74" s="3">
        <f>EffortOutcomesAG1_1DayShiftAB[[#This Row],[D]]*R74</f>
        <v>0</v>
      </c>
      <c r="AN74" s="3">
        <f>EffortOutcomesAG1_1DayShiftAB[[#This Row],[D]]*S74</f>
        <v>0</v>
      </c>
      <c r="AO74" s="3">
        <f>EffortOutcomesAG1_1DayShiftAB[[#This Row],[D]]*T74</f>
        <v>0.37458313468928595</v>
      </c>
      <c r="AP74" s="3">
        <f>EffortOutcomesAG1_1DayShiftAB[[#This Row],[D]]*U74</f>
        <v>0</v>
      </c>
      <c r="AQ74" s="3">
        <f>EffortOutcomesAG1_1DayShiftAB[[#This Row],[D]]*V74</f>
        <v>13.935477731762557</v>
      </c>
      <c r="AR74" s="3">
        <f>EffortOutcomesAG1_1DayShiftAB[[#This Row],[D]]*W74</f>
        <v>0</v>
      </c>
      <c r="AS74" s="3">
        <f>EffortOutcomesAG1_1DayShiftAB[[#This Row],[D]]*X74</f>
        <v>0</v>
      </c>
      <c r="AT74" s="3">
        <f>EffortOutcomesAG1_1DayShiftAB[[#This Row],[D]]*Y74</f>
        <v>0</v>
      </c>
      <c r="AU74" s="3">
        <f>EffortOutcomesAG1_1DayShiftAB[[#This Row],[D]]*Z74</f>
        <v>0</v>
      </c>
      <c r="AV74" s="3">
        <f>EffortOutcomesAG1_1DayShiftAB[[#This Row],[D]]*AA74</f>
        <v>0</v>
      </c>
      <c r="AW74" s="3"/>
      <c r="AX74" s="3"/>
      <c r="AY74" t="s">
        <v>170</v>
      </c>
      <c r="AZ74" t="s">
        <v>172</v>
      </c>
      <c r="BA74" t="s">
        <v>68</v>
      </c>
      <c r="BB74">
        <v>14.310060866451844</v>
      </c>
      <c r="BC74">
        <v>18.05</v>
      </c>
      <c r="BD74">
        <v>10</v>
      </c>
      <c r="BE74">
        <v>18.05</v>
      </c>
      <c r="BF74">
        <v>13.935477731762557</v>
      </c>
      <c r="BG74" t="s">
        <v>211</v>
      </c>
      <c r="BH74">
        <v>1</v>
      </c>
      <c r="BI74" s="25">
        <v>45584</v>
      </c>
      <c r="BJ74">
        <v>45584</v>
      </c>
      <c r="BK74">
        <v>1.2613503302642115</v>
      </c>
      <c r="BL74">
        <v>1.2613503302642115</v>
      </c>
      <c r="BM74">
        <v>0.97382379165364352</v>
      </c>
      <c r="BN74" t="s">
        <v>160</v>
      </c>
      <c r="CI74"/>
      <c r="CJ74"/>
      <c r="CK74"/>
      <c r="CL74"/>
      <c r="CM74"/>
    </row>
    <row r="75" spans="1:91" x14ac:dyDescent="0.25">
      <c r="A75" s="31"/>
      <c r="B7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5" s="32">
        <f>IF(EffortOutcomesAG1_1DayShiftAB[[#This Row],[Ai]]=0,3,  IF(EffortOutcomesAG1_1DayShiftAB[[#This Row],[Ai]]&lt;ABGoal,1,    IF(EffortOutcomesAG1_1DayShiftAB[[#This Row],[Ai]]&gt;=ABGoal,2,   "???")))</f>
        <v>2</v>
      </c>
      <c r="D7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5" s="34">
        <f t="shared" si="2"/>
        <v>32131</v>
      </c>
      <c r="H7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0.16625300240192131</v>
      </c>
      <c r="K7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8.4896152215890419E-2</v>
      </c>
      <c r="O7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0.16510384778410958</v>
      </c>
      <c r="Q7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7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7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5" s="41" cm="1">
        <f t="array" ref="Z7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5" s="38">
        <f t="shared" si="3"/>
        <v>1</v>
      </c>
      <c r="AC75" s="3">
        <f>EffortOutcomesAG1_1DayShiftAB[[#This Row],[D]]*H75</f>
        <v>0</v>
      </c>
      <c r="AD75" s="3">
        <f>EffortOutcomesAG1_1DayShiftAB[[#This Row],[D]]*I75</f>
        <v>0</v>
      </c>
      <c r="AE75" s="3">
        <f>EffortOutcomesAG1_1DayShiftAB[[#This Row],[D]]*J75</f>
        <v>0.89215896885069712</v>
      </c>
      <c r="AF75" s="3">
        <f>EffortOutcomesAG1_1DayShiftAB[[#This Row],[D]]*K75</f>
        <v>0</v>
      </c>
      <c r="AG75" s="3">
        <f>EffortOutcomesAG1_1DayShiftAB[[#This Row],[D]]*L75</f>
        <v>0</v>
      </c>
      <c r="AH75" s="3">
        <f>EffortOutcomesAG1_1DayShiftAB[[#This Row],[D]]*M75</f>
        <v>0</v>
      </c>
      <c r="AI75" s="3">
        <f>EffortOutcomesAG1_1DayShiftAB[[#This Row],[D]]*N75</f>
        <v>0.45557591457635727</v>
      </c>
      <c r="AJ75" s="3">
        <f>EffortOutcomesAG1_1DayShiftAB[[#This Row],[D]]*O75</f>
        <v>0</v>
      </c>
      <c r="AK75" s="3">
        <f>EffortOutcomesAG1_1DayShiftAB[[#This Row],[D]]*P75</f>
        <v>0.88599229165350335</v>
      </c>
      <c r="AL75" s="3">
        <f>EffortOutcomesAG1_1DayShiftAB[[#This Row],[D]]*Q75</f>
        <v>0</v>
      </c>
      <c r="AM75" s="3">
        <f>EffortOutcomesAG1_1DayShiftAB[[#This Row],[D]]*R75</f>
        <v>0</v>
      </c>
      <c r="AN75" s="3">
        <f>EffortOutcomesAG1_1DayShiftAB[[#This Row],[D]]*S75</f>
        <v>0</v>
      </c>
      <c r="AO75" s="3">
        <f>EffortOutcomesAG1_1DayShiftAB[[#This Row],[D]]*T75</f>
        <v>0</v>
      </c>
      <c r="AP75" s="3">
        <f>EffortOutcomesAG1_1DayShiftAB[[#This Row],[D]]*U75</f>
        <v>0</v>
      </c>
      <c r="AQ75" s="3">
        <f>EffortOutcomesAG1_1DayShiftAB[[#This Row],[D]]*V75</f>
        <v>5.3662728249194425</v>
      </c>
      <c r="AR75" s="3">
        <f>EffortOutcomesAG1_1DayShiftAB[[#This Row],[D]]*W75</f>
        <v>0</v>
      </c>
      <c r="AS75" s="3">
        <f>EffortOutcomesAG1_1DayShiftAB[[#This Row],[D]]*X75</f>
        <v>0</v>
      </c>
      <c r="AT75" s="3">
        <f>EffortOutcomesAG1_1DayShiftAB[[#This Row],[D]]*Y75</f>
        <v>0</v>
      </c>
      <c r="AU75" s="3">
        <f>EffortOutcomesAG1_1DayShiftAB[[#This Row],[D]]*Z75</f>
        <v>0</v>
      </c>
      <c r="AV75" s="3">
        <f>EffortOutcomesAG1_1DayShiftAB[[#This Row],[D]]*AA75</f>
        <v>0</v>
      </c>
      <c r="AW75" s="3"/>
      <c r="AX75" s="3"/>
      <c r="AY75" t="s">
        <v>170</v>
      </c>
      <c r="AZ75" t="s">
        <v>172</v>
      </c>
      <c r="BA75" t="s">
        <v>69</v>
      </c>
      <c r="BB75">
        <v>5.3662728249194425</v>
      </c>
      <c r="BC75">
        <v>7.6</v>
      </c>
      <c r="BD75">
        <v>10</v>
      </c>
      <c r="BE75">
        <v>7.6</v>
      </c>
      <c r="BF75">
        <v>5.8218487394957998</v>
      </c>
      <c r="BG75" t="s">
        <v>210</v>
      </c>
      <c r="BH75">
        <v>1</v>
      </c>
      <c r="BI75" s="25">
        <v>45584</v>
      </c>
      <c r="BJ75">
        <v>45584</v>
      </c>
      <c r="BK75">
        <v>1.4162530024019213</v>
      </c>
      <c r="BL75">
        <v>1.4162530024019213</v>
      </c>
      <c r="BM75">
        <v>1.0848961522158904</v>
      </c>
      <c r="BN75" t="s">
        <v>160</v>
      </c>
      <c r="CI75"/>
      <c r="CJ75"/>
      <c r="CK75"/>
      <c r="CL75"/>
      <c r="CM75"/>
    </row>
    <row r="76" spans="1:91" x14ac:dyDescent="0.25">
      <c r="A76" s="31"/>
      <c r="B7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6" s="32">
        <f>IF(EffortOutcomesAG1_1DayShiftAB[[#This Row],[Ai]]=0,3,  IF(EffortOutcomesAG1_1DayShiftAB[[#This Row],[Ai]]&lt;ABGoal,1,    IF(EffortOutcomesAG1_1DayShiftAB[[#This Row],[Ai]]&gt;=ABGoal,2,   "???")))</f>
        <v>1</v>
      </c>
      <c r="D7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6" s="34">
        <f t="shared" si="2"/>
        <v>31131</v>
      </c>
      <c r="H7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0.2207242717250717</v>
      </c>
      <c r="K7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7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0.10081959154466669</v>
      </c>
      <c r="U7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0.89918040845533331</v>
      </c>
      <c r="W7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6" s="41" cm="1">
        <f t="array" ref="Z7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6" s="38">
        <f t="shared" si="3"/>
        <v>1</v>
      </c>
      <c r="AC76" s="3">
        <f>EffortOutcomesAG1_1DayShiftAB[[#This Row],[D]]*H76</f>
        <v>0</v>
      </c>
      <c r="AD76" s="3">
        <f>EffortOutcomesAG1_1DayShiftAB[[#This Row],[D]]*I76</f>
        <v>0</v>
      </c>
      <c r="AE76" s="3">
        <f>EffortOutcomesAG1_1DayShiftAB[[#This Row],[D]]*J76</f>
        <v>2.566344432509839</v>
      </c>
      <c r="AF76" s="3">
        <f>EffortOutcomesAG1_1DayShiftAB[[#This Row],[D]]*K76</f>
        <v>0</v>
      </c>
      <c r="AG76" s="3">
        <f>EffortOutcomesAG1_1DayShiftAB[[#This Row],[D]]*L76</f>
        <v>0</v>
      </c>
      <c r="AH76" s="3">
        <f>EffortOutcomesAG1_1DayShiftAB[[#This Row],[D]]*M76</f>
        <v>0</v>
      </c>
      <c r="AI76" s="3">
        <f>EffortOutcomesAG1_1DayShiftAB[[#This Row],[D]]*N76</f>
        <v>0</v>
      </c>
      <c r="AJ76" s="3">
        <f>EffortOutcomesAG1_1DayShiftAB[[#This Row],[D]]*O76</f>
        <v>0</v>
      </c>
      <c r="AK76" s="3">
        <f>EffortOutcomesAG1_1DayShiftAB[[#This Row],[D]]*P76</f>
        <v>2.9067311134980316</v>
      </c>
      <c r="AL76" s="3">
        <f>EffortOutcomesAG1_1DayShiftAB[[#This Row],[D]]*Q76</f>
        <v>0</v>
      </c>
      <c r="AM76" s="3">
        <f>EffortOutcomesAG1_1DayShiftAB[[#This Row],[D]]*R76</f>
        <v>0</v>
      </c>
      <c r="AN76" s="3">
        <f>EffortOutcomesAG1_1DayShiftAB[[#This Row],[D]]*S76</f>
        <v>0</v>
      </c>
      <c r="AO76" s="3">
        <f>EffortOutcomesAG1_1DayShiftAB[[#This Row],[D]]*T76</f>
        <v>1.172221774372183</v>
      </c>
      <c r="AP76" s="3">
        <f>EffortOutcomesAG1_1DayShiftAB[[#This Row],[D]]*U76</f>
        <v>0</v>
      </c>
      <c r="AQ76" s="3">
        <f>EffortOutcomesAG1_1DayShiftAB[[#This Row],[D]]*V76</f>
        <v>10.454702679619944</v>
      </c>
      <c r="AR76" s="3">
        <f>EffortOutcomesAG1_1DayShiftAB[[#This Row],[D]]*W76</f>
        <v>0</v>
      </c>
      <c r="AS76" s="3">
        <f>EffortOutcomesAG1_1DayShiftAB[[#This Row],[D]]*X76</f>
        <v>0</v>
      </c>
      <c r="AT76" s="3">
        <f>EffortOutcomesAG1_1DayShiftAB[[#This Row],[D]]*Y76</f>
        <v>0</v>
      </c>
      <c r="AU76" s="3">
        <f>EffortOutcomesAG1_1DayShiftAB[[#This Row],[D]]*Z76</f>
        <v>0</v>
      </c>
      <c r="AV76" s="3">
        <f>EffortOutcomesAG1_1DayShiftAB[[#This Row],[D]]*AA76</f>
        <v>0</v>
      </c>
      <c r="AW76" s="3"/>
      <c r="AX76" s="3"/>
      <c r="AY76" t="s">
        <v>170</v>
      </c>
      <c r="AZ76" t="s">
        <v>172</v>
      </c>
      <c r="BA76" t="s">
        <v>70</v>
      </c>
      <c r="BB76">
        <v>11.626924453992126</v>
      </c>
      <c r="BC76">
        <v>17.099999999999998</v>
      </c>
      <c r="BD76">
        <v>10</v>
      </c>
      <c r="BE76">
        <v>17.099999999999998</v>
      </c>
      <c r="BF76">
        <v>10.454702679619944</v>
      </c>
      <c r="BG76" t="s">
        <v>209</v>
      </c>
      <c r="BH76">
        <v>1</v>
      </c>
      <c r="BI76" s="25">
        <v>45584</v>
      </c>
      <c r="BJ76">
        <v>45584</v>
      </c>
      <c r="BK76">
        <v>1.4707242717250717</v>
      </c>
      <c r="BL76">
        <v>1.4707242717250717</v>
      </c>
      <c r="BM76">
        <v>0.89918040845533331</v>
      </c>
      <c r="BN76" t="s">
        <v>160</v>
      </c>
      <c r="CI76"/>
      <c r="CJ76"/>
      <c r="CK76"/>
      <c r="CL76"/>
      <c r="CM76"/>
    </row>
    <row r="77" spans="1:91" x14ac:dyDescent="0.25">
      <c r="A77" s="31"/>
      <c r="B7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7" s="32">
        <f>IF(EffortOutcomesAG1_1DayShiftAB[[#This Row],[Ai]]=0,3,  IF(EffortOutcomesAG1_1DayShiftAB[[#This Row],[Ai]]&lt;ABGoal,1,    IF(EffortOutcomesAG1_1DayShiftAB[[#This Row],[Ai]]&gt;=ABGoal,2,   "???")))</f>
        <v>1</v>
      </c>
      <c r="D7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7" s="34">
        <f t="shared" si="2"/>
        <v>31131</v>
      </c>
      <c r="H7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2.7494755102373203E-2</v>
      </c>
      <c r="K7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7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2.0143273902658132E-2</v>
      </c>
      <c r="U7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0.97985672609734187</v>
      </c>
      <c r="W7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7" s="41" cm="1">
        <f t="array" ref="Z7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7" s="38">
        <f t="shared" si="3"/>
        <v>1</v>
      </c>
      <c r="AC77" s="3">
        <f>EffortOutcomesAG1_1DayShiftAB[[#This Row],[D]]*H77</f>
        <v>0</v>
      </c>
      <c r="AD77" s="3">
        <f>EffortOutcomesAG1_1DayShiftAB[[#This Row],[D]]*I77</f>
        <v>0</v>
      </c>
      <c r="AE77" s="3">
        <f>EffortOutcomesAG1_1DayShiftAB[[#This Row],[D]]*J77</f>
        <v>0.38847934804872558</v>
      </c>
      <c r="AF77" s="3">
        <f>EffortOutcomesAG1_1DayShiftAB[[#This Row],[D]]*K77</f>
        <v>0</v>
      </c>
      <c r="AG77" s="3">
        <f>EffortOutcomesAG1_1DayShiftAB[[#This Row],[D]]*L77</f>
        <v>0</v>
      </c>
      <c r="AH77" s="3">
        <f>EffortOutcomesAG1_1DayShiftAB[[#This Row],[D]]*M77</f>
        <v>0</v>
      </c>
      <c r="AI77" s="3">
        <f>EffortOutcomesAG1_1DayShiftAB[[#This Row],[D]]*N77</f>
        <v>0</v>
      </c>
      <c r="AJ77" s="3">
        <f>EffortOutcomesAG1_1DayShiftAB[[#This Row],[D]]*O77</f>
        <v>0</v>
      </c>
      <c r="AK77" s="3">
        <f>EffortOutcomesAG1_1DayShiftAB[[#This Row],[D]]*P77</f>
        <v>3.5323041303902549</v>
      </c>
      <c r="AL77" s="3">
        <f>EffortOutcomesAG1_1DayShiftAB[[#This Row],[D]]*Q77</f>
        <v>0</v>
      </c>
      <c r="AM77" s="3">
        <f>EffortOutcomesAG1_1DayShiftAB[[#This Row],[D]]*R77</f>
        <v>0</v>
      </c>
      <c r="AN77" s="3">
        <f>EffortOutcomesAG1_1DayShiftAB[[#This Row],[D]]*S77</f>
        <v>0</v>
      </c>
      <c r="AO77" s="3">
        <f>EffortOutcomesAG1_1DayShiftAB[[#This Row],[D]]*T77</f>
        <v>0.28460867842376619</v>
      </c>
      <c r="AP77" s="3">
        <f>EffortOutcomesAG1_1DayShiftAB[[#This Row],[D]]*U77</f>
        <v>0</v>
      </c>
      <c r="AQ77" s="3">
        <f>EffortOutcomesAG1_1DayShiftAB[[#This Row],[D]]*V77</f>
        <v>13.844607843137254</v>
      </c>
      <c r="AR77" s="3">
        <f>EffortOutcomesAG1_1DayShiftAB[[#This Row],[D]]*W77</f>
        <v>0</v>
      </c>
      <c r="AS77" s="3">
        <f>EffortOutcomesAG1_1DayShiftAB[[#This Row],[D]]*X77</f>
        <v>0</v>
      </c>
      <c r="AT77" s="3">
        <f>EffortOutcomesAG1_1DayShiftAB[[#This Row],[D]]*Y77</f>
        <v>0</v>
      </c>
      <c r="AU77" s="3">
        <f>EffortOutcomesAG1_1DayShiftAB[[#This Row],[D]]*Z77</f>
        <v>0</v>
      </c>
      <c r="AV77" s="3">
        <f>EffortOutcomesAG1_1DayShiftAB[[#This Row],[D]]*AA77</f>
        <v>0</v>
      </c>
      <c r="AW77" s="3"/>
      <c r="AX77" s="3"/>
      <c r="AY77" t="s">
        <v>217</v>
      </c>
      <c r="AZ77" t="s">
        <v>172</v>
      </c>
      <c r="BA77" t="s">
        <v>68</v>
      </c>
      <c r="BB77">
        <v>14.12921652156102</v>
      </c>
      <c r="BC77">
        <v>18.05</v>
      </c>
      <c r="BD77">
        <v>10</v>
      </c>
      <c r="BE77">
        <v>18.05</v>
      </c>
      <c r="BF77">
        <v>13.844607843137254</v>
      </c>
      <c r="BG77" t="s">
        <v>211</v>
      </c>
      <c r="BI77" s="25">
        <v>45584</v>
      </c>
      <c r="BJ77">
        <v>45584</v>
      </c>
      <c r="BK77">
        <v>1.2774947551023732</v>
      </c>
      <c r="BL77">
        <v>1.2774947551023732</v>
      </c>
      <c r="BM77">
        <v>0.97985672609734187</v>
      </c>
      <c r="BN77" t="s">
        <v>160</v>
      </c>
      <c r="CI77"/>
      <c r="CJ77"/>
      <c r="CK77"/>
      <c r="CL77"/>
      <c r="CM77"/>
    </row>
    <row r="78" spans="1:91" x14ac:dyDescent="0.25">
      <c r="A78" s="31"/>
      <c r="B7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8" s="32">
        <f>IF(EffortOutcomesAG1_1DayShiftAB[[#This Row],[Ai]]=0,3,  IF(EffortOutcomesAG1_1DayShiftAB[[#This Row],[Ai]]&lt;ABGoal,1,    IF(EffortOutcomesAG1_1DayShiftAB[[#This Row],[Ai]]&gt;=ABGoal,2,   "???")))</f>
        <v>2</v>
      </c>
      <c r="D7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7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78" s="34">
        <f t="shared" si="2"/>
        <v>32332</v>
      </c>
      <c r="H7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0.32607950072286362</v>
      </c>
      <c r="I7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7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0.37339159187529458</v>
      </c>
      <c r="M7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7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7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7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7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8" s="41" cm="1">
        <f t="array" ref="Z7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8" s="38">
        <f t="shared" si="3"/>
        <v>1</v>
      </c>
      <c r="AC78" s="3">
        <f>EffortOutcomesAG1_1DayShiftAB[[#This Row],[D]]*H78</f>
        <v>1.1449197860962559</v>
      </c>
      <c r="AD78" s="3">
        <f>EffortOutcomesAG1_1DayShiftAB[[#This Row],[D]]*I78</f>
        <v>0</v>
      </c>
      <c r="AE78" s="3">
        <f>EffortOutcomesAG1_1DayShiftAB[[#This Row],[D]]*J78</f>
        <v>0</v>
      </c>
      <c r="AF78" s="3">
        <f>EffortOutcomesAG1_1DayShiftAB[[#This Row],[D]]*K78</f>
        <v>0</v>
      </c>
      <c r="AG78" s="3">
        <f>EffortOutcomesAG1_1DayShiftAB[[#This Row],[D]]*L78</f>
        <v>1.3110404688191049</v>
      </c>
      <c r="AH78" s="3">
        <f>EffortOutcomesAG1_1DayShiftAB[[#This Row],[D]]*M78</f>
        <v>0</v>
      </c>
      <c r="AI78" s="3">
        <f>EffortOutcomesAG1_1DayShiftAB[[#This Row],[D]]*N78</f>
        <v>0.87779190623617898</v>
      </c>
      <c r="AJ78" s="3">
        <f>EffortOutcomesAG1_1DayShiftAB[[#This Row],[D]]*O78</f>
        <v>0</v>
      </c>
      <c r="AK78" s="3">
        <f>EffortOutcomesAG1_1DayShiftAB[[#This Row],[D]]*P78</f>
        <v>0</v>
      </c>
      <c r="AL78" s="3">
        <f>EffortOutcomesAG1_1DayShiftAB[[#This Row],[D]]*Q78</f>
        <v>0</v>
      </c>
      <c r="AM78" s="3">
        <f>EffortOutcomesAG1_1DayShiftAB[[#This Row],[D]]*R78</f>
        <v>0</v>
      </c>
      <c r="AN78" s="3">
        <f>EffortOutcomesAG1_1DayShiftAB[[#This Row],[D]]*S78</f>
        <v>0</v>
      </c>
      <c r="AO78" s="3">
        <f>EffortOutcomesAG1_1DayShiftAB[[#This Row],[D]]*T78</f>
        <v>0</v>
      </c>
      <c r="AP78" s="3">
        <f>EffortOutcomesAG1_1DayShiftAB[[#This Row],[D]]*U78</f>
        <v>0</v>
      </c>
      <c r="AQ78" s="3">
        <f>EffortOutcomesAG1_1DayShiftAB[[#This Row],[D]]*V78</f>
        <v>3.5111676249447159</v>
      </c>
      <c r="AR78" s="3">
        <f>EffortOutcomesAG1_1DayShiftAB[[#This Row],[D]]*W78</f>
        <v>0</v>
      </c>
      <c r="AS78" s="3">
        <f>EffortOutcomesAG1_1DayShiftAB[[#This Row],[D]]*X78</f>
        <v>0</v>
      </c>
      <c r="AT78" s="3">
        <f>EffortOutcomesAG1_1DayShiftAB[[#This Row],[D]]*Y78</f>
        <v>0</v>
      </c>
      <c r="AU78" s="3">
        <f>EffortOutcomesAG1_1DayShiftAB[[#This Row],[D]]*Z78</f>
        <v>0</v>
      </c>
      <c r="AV78" s="3">
        <f>EffortOutcomesAG1_1DayShiftAB[[#This Row],[D]]*AA78</f>
        <v>0</v>
      </c>
      <c r="AW78" s="3"/>
      <c r="AX78" s="3"/>
      <c r="AY78" t="s">
        <v>217</v>
      </c>
      <c r="AZ78" t="s">
        <v>172</v>
      </c>
      <c r="BA78" t="s">
        <v>69</v>
      </c>
      <c r="BB78">
        <v>3.5111676249447159</v>
      </c>
      <c r="BC78">
        <v>5.6999999999999993</v>
      </c>
      <c r="BD78">
        <v>10</v>
      </c>
      <c r="BE78">
        <v>5.6999999999999993</v>
      </c>
      <c r="BF78">
        <v>6.8449197860962556</v>
      </c>
      <c r="BG78" t="s">
        <v>210</v>
      </c>
      <c r="BI78" s="25">
        <v>45584</v>
      </c>
      <c r="BJ78">
        <v>45584</v>
      </c>
      <c r="BK78">
        <v>1.6233915918752946</v>
      </c>
      <c r="BL78">
        <v>1.6233915918752946</v>
      </c>
      <c r="BM78">
        <v>1.9494710925981582</v>
      </c>
      <c r="BN78" t="s">
        <v>160</v>
      </c>
      <c r="CI78"/>
      <c r="CJ78"/>
      <c r="CK78"/>
      <c r="CL78"/>
      <c r="CM78"/>
    </row>
    <row r="79" spans="1:91" x14ac:dyDescent="0.25">
      <c r="A79" s="31"/>
      <c r="B7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79" s="32">
        <f>IF(EffortOutcomesAG1_1DayShiftAB[[#This Row],[Ai]]=0,3,  IF(EffortOutcomesAG1_1DayShiftAB[[#This Row],[Ai]]&lt;ABGoal,1,    IF(EffortOutcomesAG1_1DayShiftAB[[#This Row],[Ai]]&gt;=ABGoal,2,   "???")))</f>
        <v>1</v>
      </c>
      <c r="D7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7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7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79" s="34">
        <f t="shared" si="2"/>
        <v>31131</v>
      </c>
      <c r="H7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7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7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0.12705872534316609</v>
      </c>
      <c r="K7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7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7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7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7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7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7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7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7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7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0.11471105024729866</v>
      </c>
      <c r="U7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7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0.88528894975270134</v>
      </c>
      <c r="W7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7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7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79" s="41" cm="1">
        <f t="array" ref="Z7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7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79" s="38">
        <f t="shared" si="3"/>
        <v>1</v>
      </c>
      <c r="AC79" s="3">
        <f>EffortOutcomesAG1_1DayShiftAB[[#This Row],[D]]*H79</f>
        <v>0</v>
      </c>
      <c r="AD79" s="3">
        <f>EffortOutcomesAG1_1DayShiftAB[[#This Row],[D]]*I79</f>
        <v>0</v>
      </c>
      <c r="AE79" s="3">
        <f>EffortOutcomesAG1_1DayShiftAB[[#This Row],[D]]*J79</f>
        <v>1.5777861636414214</v>
      </c>
      <c r="AF79" s="3">
        <f>EffortOutcomesAG1_1DayShiftAB[[#This Row],[D]]*K79</f>
        <v>0</v>
      </c>
      <c r="AG79" s="3">
        <f>EffortOutcomesAG1_1DayShiftAB[[#This Row],[D]]*L79</f>
        <v>0</v>
      </c>
      <c r="AH79" s="3">
        <f>EffortOutcomesAG1_1DayShiftAB[[#This Row],[D]]*M79</f>
        <v>0</v>
      </c>
      <c r="AI79" s="3">
        <f>EffortOutcomesAG1_1DayShiftAB[[#This Row],[D]]*N79</f>
        <v>0</v>
      </c>
      <c r="AJ79" s="3">
        <f>EffortOutcomesAG1_1DayShiftAB[[#This Row],[D]]*O79</f>
        <v>0</v>
      </c>
      <c r="AK79" s="3">
        <f>EffortOutcomesAG1_1DayShiftAB[[#This Row],[D]]*P79</f>
        <v>3.1044427672717152</v>
      </c>
      <c r="AL79" s="3">
        <f>EffortOutcomesAG1_1DayShiftAB[[#This Row],[D]]*Q79</f>
        <v>0</v>
      </c>
      <c r="AM79" s="3">
        <f>EffortOutcomesAG1_1DayShiftAB[[#This Row],[D]]*R79</f>
        <v>0</v>
      </c>
      <c r="AN79" s="3">
        <f>EffortOutcomesAG1_1DayShiftAB[[#This Row],[D]]*S79</f>
        <v>0</v>
      </c>
      <c r="AO79" s="3">
        <f>EffortOutcomesAG1_1DayShiftAB[[#This Row],[D]]*T79</f>
        <v>1.4244555610654746</v>
      </c>
      <c r="AP79" s="3">
        <f>EffortOutcomesAG1_1DayShiftAB[[#This Row],[D]]*U79</f>
        <v>0</v>
      </c>
      <c r="AQ79" s="3">
        <f>EffortOutcomesAG1_1DayShiftAB[[#This Row],[D]]*V79</f>
        <v>10.993315508021386</v>
      </c>
      <c r="AR79" s="3">
        <f>EffortOutcomesAG1_1DayShiftAB[[#This Row],[D]]*W79</f>
        <v>0</v>
      </c>
      <c r="AS79" s="3">
        <f>EffortOutcomesAG1_1DayShiftAB[[#This Row],[D]]*X79</f>
        <v>0</v>
      </c>
      <c r="AT79" s="3">
        <f>EffortOutcomesAG1_1DayShiftAB[[#This Row],[D]]*Y79</f>
        <v>0</v>
      </c>
      <c r="AU79" s="3">
        <f>EffortOutcomesAG1_1DayShiftAB[[#This Row],[D]]*Z79</f>
        <v>0</v>
      </c>
      <c r="AV79" s="3">
        <f>EffortOutcomesAG1_1DayShiftAB[[#This Row],[D]]*AA79</f>
        <v>0</v>
      </c>
      <c r="AW79" s="3"/>
      <c r="AX79" s="3"/>
      <c r="AY79" t="s">
        <v>217</v>
      </c>
      <c r="AZ79" t="s">
        <v>172</v>
      </c>
      <c r="BA79" t="s">
        <v>70</v>
      </c>
      <c r="BB79">
        <v>12.417771069086861</v>
      </c>
      <c r="BC79">
        <v>17.099999999999998</v>
      </c>
      <c r="BD79">
        <v>10</v>
      </c>
      <c r="BE79">
        <v>17.099999999999998</v>
      </c>
      <c r="BF79">
        <v>10.993315508021386</v>
      </c>
      <c r="BG79" t="s">
        <v>209</v>
      </c>
      <c r="BI79" s="25">
        <v>45584</v>
      </c>
      <c r="BJ79">
        <v>45584</v>
      </c>
      <c r="BK79">
        <v>1.3770587253431661</v>
      </c>
      <c r="BL79">
        <v>1.3770587253431661</v>
      </c>
      <c r="BM79">
        <v>0.88528894975270134</v>
      </c>
      <c r="BN79" t="s">
        <v>160</v>
      </c>
      <c r="CI79"/>
      <c r="CJ79"/>
      <c r="CK79"/>
      <c r="CL79"/>
      <c r="CM79"/>
    </row>
    <row r="80" spans="1:91" x14ac:dyDescent="0.25">
      <c r="A80" s="31"/>
      <c r="B8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80" s="32">
        <f>IF(EffortOutcomesAG1_1DayShiftAB[[#This Row],[Ai]]=0,3,  IF(EffortOutcomesAG1_1DayShiftAB[[#This Row],[Ai]]&lt;ABGoal,1,    IF(EffortOutcomesAG1_1DayShiftAB[[#This Row],[Ai]]&gt;=ABGoal,2,   "???")))</f>
        <v>1</v>
      </c>
      <c r="D8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8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80" s="34">
        <f t="shared" si="2"/>
        <v>31131</v>
      </c>
      <c r="H8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1.1350330264211728E-2</v>
      </c>
      <c r="K8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8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8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7.6998684509104631E-2</v>
      </c>
      <c r="U8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0.92300131549089537</v>
      </c>
      <c r="W8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0" s="41" cm="1">
        <f t="array" ref="Z8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0" s="38">
        <f t="shared" si="3"/>
        <v>1</v>
      </c>
      <c r="AC80" s="3">
        <f>EffortOutcomesAG1_1DayShiftAB[[#This Row],[D]]*H80</f>
        <v>0</v>
      </c>
      <c r="AD80" s="3">
        <f>EffortOutcomesAG1_1DayShiftAB[[#This Row],[D]]*I80</f>
        <v>0</v>
      </c>
      <c r="AE80" s="3">
        <f>EffortOutcomesAG1_1DayShiftAB[[#This Row],[D]]*J80</f>
        <v>0.16242391693520022</v>
      </c>
      <c r="AF80" s="3">
        <f>EffortOutcomesAG1_1DayShiftAB[[#This Row],[D]]*K80</f>
        <v>0</v>
      </c>
      <c r="AG80" s="3">
        <f>EffortOutcomesAG1_1DayShiftAB[[#This Row],[D]]*L80</f>
        <v>0</v>
      </c>
      <c r="AH80" s="3">
        <f>EffortOutcomesAG1_1DayShiftAB[[#This Row],[D]]*M80</f>
        <v>0</v>
      </c>
      <c r="AI80" s="3">
        <f>EffortOutcomesAG1_1DayShiftAB[[#This Row],[D]]*N80</f>
        <v>0</v>
      </c>
      <c r="AJ80" s="3">
        <f>EffortOutcomesAG1_1DayShiftAB[[#This Row],[D]]*O80</f>
        <v>0</v>
      </c>
      <c r="AK80" s="3">
        <f>EffortOutcomesAG1_1DayShiftAB[[#This Row],[D]]*P80</f>
        <v>3.57751521661296</v>
      </c>
      <c r="AL80" s="3">
        <f>EffortOutcomesAG1_1DayShiftAB[[#This Row],[D]]*Q80</f>
        <v>0</v>
      </c>
      <c r="AM80" s="3">
        <f>EffortOutcomesAG1_1DayShiftAB[[#This Row],[D]]*R80</f>
        <v>0</v>
      </c>
      <c r="AN80" s="3">
        <f>EffortOutcomesAG1_1DayShiftAB[[#This Row],[D]]*S80</f>
        <v>0</v>
      </c>
      <c r="AO80" s="3">
        <f>EffortOutcomesAG1_1DayShiftAB[[#This Row],[D]]*T80</f>
        <v>1.1018558619620098</v>
      </c>
      <c r="AP80" s="3">
        <f>EffortOutcomesAG1_1DayShiftAB[[#This Row],[D]]*U80</f>
        <v>0</v>
      </c>
      <c r="AQ80" s="3">
        <f>EffortOutcomesAG1_1DayShiftAB[[#This Row],[D]]*V80</f>
        <v>13.20820500448983</v>
      </c>
      <c r="AR80" s="3">
        <f>EffortOutcomesAG1_1DayShiftAB[[#This Row],[D]]*W80</f>
        <v>0</v>
      </c>
      <c r="AS80" s="3">
        <f>EffortOutcomesAG1_1DayShiftAB[[#This Row],[D]]*X80</f>
        <v>0</v>
      </c>
      <c r="AT80" s="3">
        <f>EffortOutcomesAG1_1DayShiftAB[[#This Row],[D]]*Y80</f>
        <v>0</v>
      </c>
      <c r="AU80" s="3">
        <f>EffortOutcomesAG1_1DayShiftAB[[#This Row],[D]]*Z80</f>
        <v>0</v>
      </c>
      <c r="AV80" s="3">
        <f>EffortOutcomesAG1_1DayShiftAB[[#This Row],[D]]*AA80</f>
        <v>0</v>
      </c>
      <c r="AW80" s="3"/>
      <c r="AX80" s="3"/>
      <c r="AY80" t="s">
        <v>170</v>
      </c>
      <c r="AZ80" t="s">
        <v>172</v>
      </c>
      <c r="BA80" t="s">
        <v>68</v>
      </c>
      <c r="BB80">
        <v>14.31006086645184</v>
      </c>
      <c r="BC80">
        <v>18.05</v>
      </c>
      <c r="BD80">
        <v>10</v>
      </c>
      <c r="BE80">
        <v>18.05</v>
      </c>
      <c r="BF80">
        <v>13.20820500448983</v>
      </c>
      <c r="BG80" t="s">
        <v>214</v>
      </c>
      <c r="BH80">
        <v>1</v>
      </c>
      <c r="BI80" s="25">
        <v>45585</v>
      </c>
      <c r="BJ80">
        <v>45585</v>
      </c>
      <c r="BK80">
        <v>1.2613503302642117</v>
      </c>
      <c r="BL80">
        <v>1.2613503302642117</v>
      </c>
      <c r="BM80">
        <v>0.92300131549089537</v>
      </c>
      <c r="BN80" t="s">
        <v>160</v>
      </c>
      <c r="CI80"/>
      <c r="CJ80"/>
      <c r="CK80"/>
      <c r="CL80"/>
      <c r="CM80"/>
    </row>
    <row r="81" spans="1:91" x14ac:dyDescent="0.25">
      <c r="A81" s="31"/>
      <c r="B8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81" s="32">
        <f>IF(EffortOutcomesAG1_1DayShiftAB[[#This Row],[Ai]]=0,3,  IF(EffortOutcomesAG1_1DayShiftAB[[#This Row],[Ai]]&lt;ABGoal,1,    IF(EffortOutcomesAG1_1DayShiftAB[[#This Row],[Ai]]&gt;=ABGoal,2,   "???")))</f>
        <v>2</v>
      </c>
      <c r="D8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8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81" s="34">
        <f t="shared" si="2"/>
        <v>32111</v>
      </c>
      <c r="H8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8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4.7179385665395035E-2</v>
      </c>
      <c r="O8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1.5010366136045894E-2</v>
      </c>
      <c r="Q8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8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8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8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1" s="41" cm="1">
        <f t="array" ref="Z8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1" s="38">
        <f t="shared" si="3"/>
        <v>1</v>
      </c>
      <c r="AC81" s="3">
        <f>EffortOutcomesAG1_1DayShiftAB[[#This Row],[D]]*H81</f>
        <v>0</v>
      </c>
      <c r="AD81" s="3">
        <f>EffortOutcomesAG1_1DayShiftAB[[#This Row],[D]]*I81</f>
        <v>0</v>
      </c>
      <c r="AE81" s="3">
        <f>EffortOutcomesAG1_1DayShiftAB[[#This Row],[D]]*J81</f>
        <v>0</v>
      </c>
      <c r="AF81" s="3">
        <f>EffortOutcomesAG1_1DayShiftAB[[#This Row],[D]]*K81</f>
        <v>0</v>
      </c>
      <c r="AG81" s="3">
        <f>EffortOutcomesAG1_1DayShiftAB[[#This Row],[D]]*L81</f>
        <v>0</v>
      </c>
      <c r="AH81" s="3">
        <f>EffortOutcomesAG1_1DayShiftAB[[#This Row],[D]]*M81</f>
        <v>0</v>
      </c>
      <c r="AI81" s="3">
        <f>EffortOutcomesAG1_1DayShiftAB[[#This Row],[D]]*N81</f>
        <v>0.25317745519260326</v>
      </c>
      <c r="AJ81" s="3">
        <f>EffortOutcomesAG1_1DayShiftAB[[#This Row],[D]]*O81</f>
        <v>0</v>
      </c>
      <c r="AK81" s="3">
        <f>EffortOutcomesAG1_1DayShiftAB[[#This Row],[D]]*P81</f>
        <v>8.0549719887954133E-2</v>
      </c>
      <c r="AL81" s="3">
        <f>EffortOutcomesAG1_1DayShiftAB[[#This Row],[D]]*Q81</f>
        <v>0</v>
      </c>
      <c r="AM81" s="3">
        <f>EffortOutcomesAG1_1DayShiftAB[[#This Row],[D]]*R81</f>
        <v>0</v>
      </c>
      <c r="AN81" s="3">
        <f>EffortOutcomesAG1_1DayShiftAB[[#This Row],[D]]*S81</f>
        <v>0</v>
      </c>
      <c r="AO81" s="3">
        <f>EffortOutcomesAG1_1DayShiftAB[[#This Row],[D]]*T81</f>
        <v>0</v>
      </c>
      <c r="AP81" s="3">
        <f>EffortOutcomesAG1_1DayShiftAB[[#This Row],[D]]*U81</f>
        <v>0</v>
      </c>
      <c r="AQ81" s="3">
        <f>EffortOutcomesAG1_1DayShiftAB[[#This Row],[D]]*V81</f>
        <v>5.3662728249194425</v>
      </c>
      <c r="AR81" s="3">
        <f>EffortOutcomesAG1_1DayShiftAB[[#This Row],[D]]*W81</f>
        <v>0</v>
      </c>
      <c r="AS81" s="3">
        <f>EffortOutcomesAG1_1DayShiftAB[[#This Row],[D]]*X81</f>
        <v>0</v>
      </c>
      <c r="AT81" s="3">
        <f>EffortOutcomesAG1_1DayShiftAB[[#This Row],[D]]*Y81</f>
        <v>0</v>
      </c>
      <c r="AU81" s="3">
        <f>EffortOutcomesAG1_1DayShiftAB[[#This Row],[D]]*Z81</f>
        <v>0</v>
      </c>
      <c r="AV81" s="3">
        <f>EffortOutcomesAG1_1DayShiftAB[[#This Row],[D]]*AA81</f>
        <v>0</v>
      </c>
      <c r="AW81" s="3"/>
      <c r="AX81" s="3"/>
      <c r="AY81" t="s">
        <v>170</v>
      </c>
      <c r="AZ81" t="s">
        <v>172</v>
      </c>
      <c r="BA81" t="s">
        <v>69</v>
      </c>
      <c r="BB81">
        <v>5.3662728249194425</v>
      </c>
      <c r="BC81">
        <v>5.6999999999999993</v>
      </c>
      <c r="BD81">
        <v>10</v>
      </c>
      <c r="BE81">
        <v>5.6999999999999993</v>
      </c>
      <c r="BF81">
        <v>5.6194502801120452</v>
      </c>
      <c r="BG81" t="s">
        <v>213</v>
      </c>
      <c r="BH81">
        <v>1</v>
      </c>
      <c r="BI81" s="25">
        <v>45585</v>
      </c>
      <c r="BJ81">
        <v>45585</v>
      </c>
      <c r="BK81">
        <v>1.0621897518014409</v>
      </c>
      <c r="BL81">
        <v>1.0621897518014409</v>
      </c>
      <c r="BM81">
        <v>1.047179385665395</v>
      </c>
      <c r="BN81" t="s">
        <v>160</v>
      </c>
      <c r="CI81"/>
      <c r="CJ81"/>
      <c r="CK81"/>
      <c r="CL81"/>
      <c r="CM81"/>
    </row>
    <row r="82" spans="1:91" x14ac:dyDescent="0.25">
      <c r="A82" s="31"/>
      <c r="B8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82" s="32">
        <f>IF(EffortOutcomesAG1_1DayShiftAB[[#This Row],[Ai]]=0,3,  IF(EffortOutcomesAG1_1DayShiftAB[[#This Row],[Ai]]&lt;ABGoal,1,    IF(EffortOutcomesAG1_1DayShiftAB[[#This Row],[Ai]]&gt;=ABGoal,2,   "???")))</f>
        <v>1</v>
      </c>
      <c r="D8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8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82" s="34">
        <f t="shared" si="2"/>
        <v>31111</v>
      </c>
      <c r="H8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8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0.14389665578616695</v>
      </c>
      <c r="Q8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8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3.5214335456506873E-2</v>
      </c>
      <c r="U8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0.96478566454349313</v>
      </c>
      <c r="W8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2" s="41" cm="1">
        <f t="array" ref="Z8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2" s="38">
        <f t="shared" si="3"/>
        <v>1</v>
      </c>
      <c r="AC82" s="3">
        <f>EffortOutcomesAG1_1DayShiftAB[[#This Row],[D]]*H82</f>
        <v>0</v>
      </c>
      <c r="AD82" s="3">
        <f>EffortOutcomesAG1_1DayShiftAB[[#This Row],[D]]*I82</f>
        <v>0</v>
      </c>
      <c r="AE82" s="3">
        <f>EffortOutcomesAG1_1DayShiftAB[[#This Row],[D]]*J82</f>
        <v>0</v>
      </c>
      <c r="AF82" s="3">
        <f>EffortOutcomesAG1_1DayShiftAB[[#This Row],[D]]*K82</f>
        <v>0</v>
      </c>
      <c r="AG82" s="3">
        <f>EffortOutcomesAG1_1DayShiftAB[[#This Row],[D]]*L82</f>
        <v>0</v>
      </c>
      <c r="AH82" s="3">
        <f>EffortOutcomesAG1_1DayShiftAB[[#This Row],[D]]*M82</f>
        <v>0</v>
      </c>
      <c r="AI82" s="3">
        <f>EffortOutcomesAG1_1DayShiftAB[[#This Row],[D]]*N82</f>
        <v>0</v>
      </c>
      <c r="AJ82" s="3">
        <f>EffortOutcomesAG1_1DayShiftAB[[#This Row],[D]]*O82</f>
        <v>0</v>
      </c>
      <c r="AK82" s="3">
        <f>EffortOutcomesAG1_1DayShiftAB[[#This Row],[D]]*P82</f>
        <v>1.6730755460078721</v>
      </c>
      <c r="AL82" s="3">
        <f>EffortOutcomesAG1_1DayShiftAB[[#This Row],[D]]*Q82</f>
        <v>0</v>
      </c>
      <c r="AM82" s="3">
        <f>EffortOutcomesAG1_1DayShiftAB[[#This Row],[D]]*R82</f>
        <v>0</v>
      </c>
      <c r="AN82" s="3">
        <f>EffortOutcomesAG1_1DayShiftAB[[#This Row],[D]]*S82</f>
        <v>0</v>
      </c>
      <c r="AO82" s="3">
        <f>EffortOutcomesAG1_1DayShiftAB[[#This Row],[D]]*T82</f>
        <v>0.40943441805034175</v>
      </c>
      <c r="AP82" s="3">
        <f>EffortOutcomesAG1_1DayShiftAB[[#This Row],[D]]*U82</f>
        <v>0</v>
      </c>
      <c r="AQ82" s="3">
        <f>EffortOutcomesAG1_1DayShiftAB[[#This Row],[D]]*V82</f>
        <v>11.217490035941784</v>
      </c>
      <c r="AR82" s="3">
        <f>EffortOutcomesAG1_1DayShiftAB[[#This Row],[D]]*W82</f>
        <v>0</v>
      </c>
      <c r="AS82" s="3">
        <f>EffortOutcomesAG1_1DayShiftAB[[#This Row],[D]]*X82</f>
        <v>0</v>
      </c>
      <c r="AT82" s="3">
        <f>EffortOutcomesAG1_1DayShiftAB[[#This Row],[D]]*Y82</f>
        <v>0</v>
      </c>
      <c r="AU82" s="3">
        <f>EffortOutcomesAG1_1DayShiftAB[[#This Row],[D]]*Z82</f>
        <v>0</v>
      </c>
      <c r="AV82" s="3">
        <f>EffortOutcomesAG1_1DayShiftAB[[#This Row],[D]]*AA82</f>
        <v>0</v>
      </c>
      <c r="AW82" s="3"/>
      <c r="AX82" s="3"/>
      <c r="AY82" t="s">
        <v>170</v>
      </c>
      <c r="AZ82" t="s">
        <v>172</v>
      </c>
      <c r="BA82" t="s">
        <v>70</v>
      </c>
      <c r="BB82">
        <v>11.626924453992126</v>
      </c>
      <c r="BC82">
        <v>13.3</v>
      </c>
      <c r="BD82">
        <v>10</v>
      </c>
      <c r="BE82">
        <v>13.3</v>
      </c>
      <c r="BF82">
        <v>11.217490035941784</v>
      </c>
      <c r="BG82" t="s">
        <v>212</v>
      </c>
      <c r="BH82">
        <v>1</v>
      </c>
      <c r="BI82" s="25">
        <v>45585</v>
      </c>
      <c r="BJ82">
        <v>45585</v>
      </c>
      <c r="BK82">
        <v>1.1438966557861669</v>
      </c>
      <c r="BL82">
        <v>1.1438966557861669</v>
      </c>
      <c r="BM82">
        <v>0.96478566454349313</v>
      </c>
      <c r="BN82" t="s">
        <v>160</v>
      </c>
      <c r="CI82"/>
      <c r="CJ82"/>
      <c r="CK82"/>
      <c r="CL82"/>
      <c r="CM82"/>
    </row>
    <row r="83" spans="1:91" x14ac:dyDescent="0.25">
      <c r="A83" s="31"/>
      <c r="B8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83" s="32">
        <f>IF(EffortOutcomesAG1_1DayShiftAB[[#This Row],[Ai]]=0,3,  IF(EffortOutcomesAG1_1DayShiftAB[[#This Row],[Ai]]&lt;ABGoal,1,    IF(EffortOutcomesAG1_1DayShiftAB[[#This Row],[Ai]]&gt;=ABGoal,2,   "???")))</f>
        <v>1</v>
      </c>
      <c r="D8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8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83" s="34">
        <f t="shared" si="2"/>
        <v>31131</v>
      </c>
      <c r="H8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0.16196788721841249</v>
      </c>
      <c r="K8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8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8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2.0143273902658132E-2</v>
      </c>
      <c r="U8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0.97985672609734187</v>
      </c>
      <c r="W8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3" s="41" cm="1">
        <f t="array" ref="Z8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3" s="38">
        <f t="shared" si="3"/>
        <v>1</v>
      </c>
      <c r="AC83" s="3">
        <f>EffortOutcomesAG1_1DayShiftAB[[#This Row],[D]]*H83</f>
        <v>0</v>
      </c>
      <c r="AD83" s="3">
        <f>EffortOutcomesAG1_1DayShiftAB[[#This Row],[D]]*I83</f>
        <v>0</v>
      </c>
      <c r="AE83" s="3">
        <f>EffortOutcomesAG1_1DayShiftAB[[#This Row],[D]]*J83</f>
        <v>2.2884793480487255</v>
      </c>
      <c r="AF83" s="3">
        <f>EffortOutcomesAG1_1DayShiftAB[[#This Row],[D]]*K83</f>
        <v>0</v>
      </c>
      <c r="AG83" s="3">
        <f>EffortOutcomesAG1_1DayShiftAB[[#This Row],[D]]*L83</f>
        <v>0</v>
      </c>
      <c r="AH83" s="3">
        <f>EffortOutcomesAG1_1DayShiftAB[[#This Row],[D]]*M83</f>
        <v>0</v>
      </c>
      <c r="AI83" s="3">
        <f>EffortOutcomesAG1_1DayShiftAB[[#This Row],[D]]*N83</f>
        <v>0</v>
      </c>
      <c r="AJ83" s="3">
        <f>EffortOutcomesAG1_1DayShiftAB[[#This Row],[D]]*O83</f>
        <v>0</v>
      </c>
      <c r="AK83" s="3">
        <f>EffortOutcomesAG1_1DayShiftAB[[#This Row],[D]]*P83</f>
        <v>3.5323041303902549</v>
      </c>
      <c r="AL83" s="3">
        <f>EffortOutcomesAG1_1DayShiftAB[[#This Row],[D]]*Q83</f>
        <v>0</v>
      </c>
      <c r="AM83" s="3">
        <f>EffortOutcomesAG1_1DayShiftAB[[#This Row],[D]]*R83</f>
        <v>0</v>
      </c>
      <c r="AN83" s="3">
        <f>EffortOutcomesAG1_1DayShiftAB[[#This Row],[D]]*S83</f>
        <v>0</v>
      </c>
      <c r="AO83" s="3">
        <f>EffortOutcomesAG1_1DayShiftAB[[#This Row],[D]]*T83</f>
        <v>0.28460867842376619</v>
      </c>
      <c r="AP83" s="3">
        <f>EffortOutcomesAG1_1DayShiftAB[[#This Row],[D]]*U83</f>
        <v>0</v>
      </c>
      <c r="AQ83" s="3">
        <f>EffortOutcomesAG1_1DayShiftAB[[#This Row],[D]]*V83</f>
        <v>13.844607843137254</v>
      </c>
      <c r="AR83" s="3">
        <f>EffortOutcomesAG1_1DayShiftAB[[#This Row],[D]]*W83</f>
        <v>0</v>
      </c>
      <c r="AS83" s="3">
        <f>EffortOutcomesAG1_1DayShiftAB[[#This Row],[D]]*X83</f>
        <v>0</v>
      </c>
      <c r="AT83" s="3">
        <f>EffortOutcomesAG1_1DayShiftAB[[#This Row],[D]]*Y83</f>
        <v>0</v>
      </c>
      <c r="AU83" s="3">
        <f>EffortOutcomesAG1_1DayShiftAB[[#This Row],[D]]*Z83</f>
        <v>0</v>
      </c>
      <c r="AV83" s="3">
        <f>EffortOutcomesAG1_1DayShiftAB[[#This Row],[D]]*AA83</f>
        <v>0</v>
      </c>
      <c r="AW83" s="3"/>
      <c r="AX83" s="3"/>
      <c r="AY83" t="s">
        <v>217</v>
      </c>
      <c r="AZ83" t="s">
        <v>172</v>
      </c>
      <c r="BA83" t="s">
        <v>68</v>
      </c>
      <c r="BB83">
        <v>14.12921652156102</v>
      </c>
      <c r="BC83">
        <v>19.95</v>
      </c>
      <c r="BD83">
        <v>10</v>
      </c>
      <c r="BE83">
        <v>19.95</v>
      </c>
      <c r="BF83">
        <v>13.844607843137254</v>
      </c>
      <c r="BG83" t="s">
        <v>214</v>
      </c>
      <c r="BI83" s="25">
        <v>45585</v>
      </c>
      <c r="BJ83">
        <v>45585</v>
      </c>
      <c r="BK83">
        <v>1.4119678872184125</v>
      </c>
      <c r="BL83">
        <v>1.4119678872184125</v>
      </c>
      <c r="BM83">
        <v>0.97985672609734187</v>
      </c>
      <c r="BN83" t="s">
        <v>160</v>
      </c>
      <c r="CI83"/>
      <c r="CJ83"/>
      <c r="CK83"/>
      <c r="CL83"/>
      <c r="CM83"/>
    </row>
    <row r="84" spans="1:91" x14ac:dyDescent="0.25">
      <c r="A84" s="31"/>
      <c r="B8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84" s="32">
        <f>IF(EffortOutcomesAG1_1DayShiftAB[[#This Row],[Ai]]=0,3,  IF(EffortOutcomesAG1_1DayShiftAB[[#This Row],[Ai]]&lt;ABGoal,1,    IF(EffortOutcomesAG1_1DayShiftAB[[#This Row],[Ai]]&gt;=ABGoal,2,   "???")))</f>
        <v>2</v>
      </c>
      <c r="D8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8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8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84" s="34">
        <f t="shared" si="2"/>
        <v>32332</v>
      </c>
      <c r="H8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0.31795670450370461</v>
      </c>
      <c r="I8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8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0.37339159187529458</v>
      </c>
      <c r="M8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8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8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8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8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8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4" s="41" cm="1">
        <f t="array" ref="Z8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4" s="38">
        <f t="shared" si="3"/>
        <v>1</v>
      </c>
      <c r="AC84" s="3">
        <f>EffortOutcomesAG1_1DayShiftAB[[#This Row],[D]]*H84</f>
        <v>1.1163992869875214</v>
      </c>
      <c r="AD84" s="3">
        <f>EffortOutcomesAG1_1DayShiftAB[[#This Row],[D]]*I84</f>
        <v>0</v>
      </c>
      <c r="AE84" s="3">
        <f>EffortOutcomesAG1_1DayShiftAB[[#This Row],[D]]*J84</f>
        <v>0</v>
      </c>
      <c r="AF84" s="3">
        <f>EffortOutcomesAG1_1DayShiftAB[[#This Row],[D]]*K84</f>
        <v>0</v>
      </c>
      <c r="AG84" s="3">
        <f>EffortOutcomesAG1_1DayShiftAB[[#This Row],[D]]*L84</f>
        <v>1.3110404688191049</v>
      </c>
      <c r="AH84" s="3">
        <f>EffortOutcomesAG1_1DayShiftAB[[#This Row],[D]]*M84</f>
        <v>0</v>
      </c>
      <c r="AI84" s="3">
        <f>EffortOutcomesAG1_1DayShiftAB[[#This Row],[D]]*N84</f>
        <v>0.87779190623617898</v>
      </c>
      <c r="AJ84" s="3">
        <f>EffortOutcomesAG1_1DayShiftAB[[#This Row],[D]]*O84</f>
        <v>0</v>
      </c>
      <c r="AK84" s="3">
        <f>EffortOutcomesAG1_1DayShiftAB[[#This Row],[D]]*P84</f>
        <v>0</v>
      </c>
      <c r="AL84" s="3">
        <f>EffortOutcomesAG1_1DayShiftAB[[#This Row],[D]]*Q84</f>
        <v>0</v>
      </c>
      <c r="AM84" s="3">
        <f>EffortOutcomesAG1_1DayShiftAB[[#This Row],[D]]*R84</f>
        <v>0</v>
      </c>
      <c r="AN84" s="3">
        <f>EffortOutcomesAG1_1DayShiftAB[[#This Row],[D]]*S84</f>
        <v>0</v>
      </c>
      <c r="AO84" s="3">
        <f>EffortOutcomesAG1_1DayShiftAB[[#This Row],[D]]*T84</f>
        <v>0</v>
      </c>
      <c r="AP84" s="3">
        <f>EffortOutcomesAG1_1DayShiftAB[[#This Row],[D]]*U84</f>
        <v>0</v>
      </c>
      <c r="AQ84" s="3">
        <f>EffortOutcomesAG1_1DayShiftAB[[#This Row],[D]]*V84</f>
        <v>3.5111676249447159</v>
      </c>
      <c r="AR84" s="3">
        <f>EffortOutcomesAG1_1DayShiftAB[[#This Row],[D]]*W84</f>
        <v>0</v>
      </c>
      <c r="AS84" s="3">
        <f>EffortOutcomesAG1_1DayShiftAB[[#This Row],[D]]*X84</f>
        <v>0</v>
      </c>
      <c r="AT84" s="3">
        <f>EffortOutcomesAG1_1DayShiftAB[[#This Row],[D]]*Y84</f>
        <v>0</v>
      </c>
      <c r="AU84" s="3">
        <f>EffortOutcomesAG1_1DayShiftAB[[#This Row],[D]]*Z84</f>
        <v>0</v>
      </c>
      <c r="AV84" s="3">
        <f>EffortOutcomesAG1_1DayShiftAB[[#This Row],[D]]*AA84</f>
        <v>0</v>
      </c>
      <c r="AW84" s="3"/>
      <c r="AX84" s="3"/>
      <c r="AY84" t="s">
        <v>217</v>
      </c>
      <c r="AZ84" t="s">
        <v>172</v>
      </c>
      <c r="BA84" t="s">
        <v>69</v>
      </c>
      <c r="BB84">
        <v>3.5111676249447159</v>
      </c>
      <c r="BC84">
        <v>5.6999999999999993</v>
      </c>
      <c r="BD84">
        <v>10</v>
      </c>
      <c r="BE84">
        <v>5.6999999999999993</v>
      </c>
      <c r="BF84">
        <v>6.8163992869875214</v>
      </c>
      <c r="BG84" t="s">
        <v>213</v>
      </c>
      <c r="BI84" s="25">
        <v>45585</v>
      </c>
      <c r="BJ84">
        <v>45585</v>
      </c>
      <c r="BK84">
        <v>1.6233915918752946</v>
      </c>
      <c r="BL84">
        <v>1.6233915918752946</v>
      </c>
      <c r="BM84">
        <v>1.9413482963789992</v>
      </c>
      <c r="BN84" t="s">
        <v>160</v>
      </c>
      <c r="CI84"/>
      <c r="CJ84"/>
      <c r="CK84"/>
      <c r="CL84"/>
      <c r="CM84"/>
    </row>
    <row r="85" spans="1:91" x14ac:dyDescent="0.25">
      <c r="A85" s="31"/>
      <c r="B8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85" s="32">
        <f>IF(EffortOutcomesAG1_1DayShiftAB[[#This Row],[Ai]]=0,3,  IF(EffortOutcomesAG1_1DayShiftAB[[#This Row],[Ai]]&lt;ABGoal,1,    IF(EffortOutcomesAG1_1DayShiftAB[[#This Row],[Ai]]&gt;=ABGoal,2,   "???")))</f>
        <v>1</v>
      </c>
      <c r="D8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8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85" s="34">
        <f t="shared" si="2"/>
        <v>31131</v>
      </c>
      <c r="H8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5.0555462824101394E-2</v>
      </c>
      <c r="K8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8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8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0.13193666522485314</v>
      </c>
      <c r="U8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0.86806333477514686</v>
      </c>
      <c r="W8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5" s="41" cm="1">
        <f t="array" ref="Z8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5" s="38">
        <f t="shared" si="3"/>
        <v>1</v>
      </c>
      <c r="AC85" s="3">
        <f>EffortOutcomesAG1_1DayShiftAB[[#This Row],[D]]*H85</f>
        <v>0</v>
      </c>
      <c r="AD85" s="3">
        <f>EffortOutcomesAG1_1DayShiftAB[[#This Row],[D]]*I85</f>
        <v>0</v>
      </c>
      <c r="AE85" s="3">
        <f>EffortOutcomesAG1_1DayShiftAB[[#This Row],[D]]*J85</f>
        <v>0.62778616364142259</v>
      </c>
      <c r="AF85" s="3">
        <f>EffortOutcomesAG1_1DayShiftAB[[#This Row],[D]]*K85</f>
        <v>0</v>
      </c>
      <c r="AG85" s="3">
        <f>EffortOutcomesAG1_1DayShiftAB[[#This Row],[D]]*L85</f>
        <v>0</v>
      </c>
      <c r="AH85" s="3">
        <f>EffortOutcomesAG1_1DayShiftAB[[#This Row],[D]]*M85</f>
        <v>0</v>
      </c>
      <c r="AI85" s="3">
        <f>EffortOutcomesAG1_1DayShiftAB[[#This Row],[D]]*N85</f>
        <v>0</v>
      </c>
      <c r="AJ85" s="3">
        <f>EffortOutcomesAG1_1DayShiftAB[[#This Row],[D]]*O85</f>
        <v>0</v>
      </c>
      <c r="AK85" s="3">
        <f>EffortOutcomesAG1_1DayShiftAB[[#This Row],[D]]*P85</f>
        <v>3.1044427672717152</v>
      </c>
      <c r="AL85" s="3">
        <f>EffortOutcomesAG1_1DayShiftAB[[#This Row],[D]]*Q85</f>
        <v>0</v>
      </c>
      <c r="AM85" s="3">
        <f>EffortOutcomesAG1_1DayShiftAB[[#This Row],[D]]*R85</f>
        <v>0</v>
      </c>
      <c r="AN85" s="3">
        <f>EffortOutcomesAG1_1DayShiftAB[[#This Row],[D]]*S85</f>
        <v>0</v>
      </c>
      <c r="AO85" s="3">
        <f>EffortOutcomesAG1_1DayShiftAB[[#This Row],[D]]*T85</f>
        <v>1.6383593043809799</v>
      </c>
      <c r="AP85" s="3">
        <f>EffortOutcomesAG1_1DayShiftAB[[#This Row],[D]]*U85</f>
        <v>0</v>
      </c>
      <c r="AQ85" s="3">
        <f>EffortOutcomesAG1_1DayShiftAB[[#This Row],[D]]*V85</f>
        <v>10.77941176470588</v>
      </c>
      <c r="AR85" s="3">
        <f>EffortOutcomesAG1_1DayShiftAB[[#This Row],[D]]*W85</f>
        <v>0</v>
      </c>
      <c r="AS85" s="3">
        <f>EffortOutcomesAG1_1DayShiftAB[[#This Row],[D]]*X85</f>
        <v>0</v>
      </c>
      <c r="AT85" s="3">
        <f>EffortOutcomesAG1_1DayShiftAB[[#This Row],[D]]*Y85</f>
        <v>0</v>
      </c>
      <c r="AU85" s="3">
        <f>EffortOutcomesAG1_1DayShiftAB[[#This Row],[D]]*Z85</f>
        <v>0</v>
      </c>
      <c r="AV85" s="3">
        <f>EffortOutcomesAG1_1DayShiftAB[[#This Row],[D]]*AA85</f>
        <v>0</v>
      </c>
      <c r="AW85" s="3"/>
      <c r="AX85" s="3"/>
      <c r="AY85" t="s">
        <v>217</v>
      </c>
      <c r="AZ85" t="s">
        <v>172</v>
      </c>
      <c r="BA85" t="s">
        <v>70</v>
      </c>
      <c r="BB85">
        <v>12.417771069086861</v>
      </c>
      <c r="BC85">
        <v>16.149999999999999</v>
      </c>
      <c r="BD85">
        <v>10</v>
      </c>
      <c r="BE85">
        <v>16.149999999999999</v>
      </c>
      <c r="BF85">
        <v>10.77941176470588</v>
      </c>
      <c r="BG85" t="s">
        <v>212</v>
      </c>
      <c r="BI85" s="25">
        <v>45585</v>
      </c>
      <c r="BJ85">
        <v>45585</v>
      </c>
      <c r="BK85">
        <v>1.3005554628241014</v>
      </c>
      <c r="BL85">
        <v>1.3005554628241014</v>
      </c>
      <c r="BM85">
        <v>0.86806333477514686</v>
      </c>
      <c r="BN85" t="s">
        <v>160</v>
      </c>
      <c r="CI85"/>
      <c r="CJ85"/>
      <c r="CK85"/>
      <c r="CL85"/>
      <c r="CM85"/>
    </row>
    <row r="86" spans="1:91" x14ac:dyDescent="0.25">
      <c r="A86" s="31"/>
      <c r="B8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86" s="32">
        <f>IF(EffortOutcomesAG1_1DayShiftAB[[#This Row],[Ai]]=0,3,  IF(EffortOutcomesAG1_1DayShiftAB[[#This Row],[Ai]]&lt;ABGoal,1,    IF(EffortOutcomesAG1_1DayShiftAB[[#This Row],[Ai]]&gt;=ABGoal,2,   "???")))</f>
        <v>1</v>
      </c>
      <c r="D8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8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8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86" s="34">
        <f t="shared" si="2"/>
        <v>11310</v>
      </c>
      <c r="H8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8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8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0.3834423955384918</v>
      </c>
      <c r="R8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0.16509262113611523</v>
      </c>
      <c r="S8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8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0.45146498332539298</v>
      </c>
      <c r="W8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6" s="41" cm="1">
        <f t="array" ref="Z8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6" s="38">
        <f t="shared" si="3"/>
        <v>1</v>
      </c>
      <c r="AC86" s="3">
        <f>EffortOutcomesAG1_1DayShiftAB[[#This Row],[D]]*H86</f>
        <v>0</v>
      </c>
      <c r="AD86" s="3">
        <f>EffortOutcomesAG1_1DayShiftAB[[#This Row],[D]]*I86</f>
        <v>0</v>
      </c>
      <c r="AE86" s="3">
        <f>EffortOutcomesAG1_1DayShiftAB[[#This Row],[D]]*J86</f>
        <v>0</v>
      </c>
      <c r="AF86" s="3">
        <f>EffortOutcomesAG1_1DayShiftAB[[#This Row],[D]]*K86</f>
        <v>0</v>
      </c>
      <c r="AG86" s="3">
        <f>EffortOutcomesAG1_1DayShiftAB[[#This Row],[D]]*L86</f>
        <v>0</v>
      </c>
      <c r="AH86" s="3">
        <f>EffortOutcomesAG1_1DayShiftAB[[#This Row],[D]]*M86</f>
        <v>0</v>
      </c>
      <c r="AI86" s="3">
        <f>EffortOutcomesAG1_1DayShiftAB[[#This Row],[D]]*N86</f>
        <v>0</v>
      </c>
      <c r="AJ86" s="3">
        <f>EffortOutcomesAG1_1DayShiftAB[[#This Row],[D]]*O86</f>
        <v>0</v>
      </c>
      <c r="AK86" s="3">
        <f>EffortOutcomesAG1_1DayShiftAB[[#This Row],[D]]*P86</f>
        <v>0</v>
      </c>
      <c r="AL86" s="3">
        <f>EffortOutcomesAG1_1DayShiftAB[[#This Row],[D]]*Q86</f>
        <v>0.80686274509803946</v>
      </c>
      <c r="AM86" s="3">
        <f>EffortOutcomesAG1_1DayShiftAB[[#This Row],[D]]*R86</f>
        <v>0.34739790653103347</v>
      </c>
      <c r="AN86" s="3">
        <f>EffortOutcomesAG1_1DayShiftAB[[#This Row],[D]]*S86</f>
        <v>0</v>
      </c>
      <c r="AO86" s="3">
        <f>EffortOutcomesAG1_1DayShiftAB[[#This Row],[D]]*T86</f>
        <v>0</v>
      </c>
      <c r="AP86" s="3">
        <f>EffortOutcomesAG1_1DayShiftAB[[#This Row],[D]]*U86</f>
        <v>0</v>
      </c>
      <c r="AQ86" s="3">
        <f>EffortOutcomesAG1_1DayShiftAB[[#This Row],[D]]*V86</f>
        <v>0.95</v>
      </c>
      <c r="AR86" s="3">
        <f>EffortOutcomesAG1_1DayShiftAB[[#This Row],[D]]*W86</f>
        <v>0</v>
      </c>
      <c r="AS86" s="3">
        <f>EffortOutcomesAG1_1DayShiftAB[[#This Row],[D]]*X86</f>
        <v>0</v>
      </c>
      <c r="AT86" s="3">
        <f>EffortOutcomesAG1_1DayShiftAB[[#This Row],[D]]*Y86</f>
        <v>0</v>
      </c>
      <c r="AU86" s="3">
        <f>EffortOutcomesAG1_1DayShiftAB[[#This Row],[D]]*Z86</f>
        <v>0</v>
      </c>
      <c r="AV86" s="3">
        <f>EffortOutcomesAG1_1DayShiftAB[[#This Row],[D]]*AA86</f>
        <v>0</v>
      </c>
      <c r="AW86" s="3"/>
      <c r="AX86" s="3"/>
      <c r="AY86" t="s">
        <v>170</v>
      </c>
      <c r="AZ86" t="s">
        <v>216</v>
      </c>
      <c r="BA86" t="s">
        <v>70</v>
      </c>
      <c r="BB86">
        <v>2.1042606516290729</v>
      </c>
      <c r="BC86">
        <v>0.95</v>
      </c>
      <c r="BD86">
        <v>10</v>
      </c>
      <c r="BE86">
        <v>0.95</v>
      </c>
      <c r="BF86">
        <v>1.7568627450980394</v>
      </c>
      <c r="BG86" t="s">
        <v>173</v>
      </c>
      <c r="BH86">
        <v>1</v>
      </c>
      <c r="BI86" s="25">
        <v>45572</v>
      </c>
      <c r="BJ86">
        <v>45572</v>
      </c>
      <c r="BK86">
        <v>0.45146498332539298</v>
      </c>
      <c r="BL86">
        <v>0.45146498332539298</v>
      </c>
      <c r="BM86">
        <v>0.83490737886388477</v>
      </c>
      <c r="BN86" t="s">
        <v>160</v>
      </c>
      <c r="CI86"/>
      <c r="CJ86"/>
      <c r="CK86"/>
      <c r="CL86"/>
      <c r="CM86"/>
    </row>
    <row r="87" spans="1:91" x14ac:dyDescent="0.25">
      <c r="A87" s="31"/>
      <c r="B8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87" s="32">
        <f>IF(EffortOutcomesAG1_1DayShiftAB[[#This Row],[Ai]]=0,3,  IF(EffortOutcomesAG1_1DayShiftAB[[#This Row],[Ai]]&lt;ABGoal,1,    IF(EffortOutcomesAG1_1DayShiftAB[[#This Row],[Ai]]&gt;=ABGoal,2,   "???")))</f>
        <v>1</v>
      </c>
      <c r="D8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8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87" s="34">
        <f t="shared" si="2"/>
        <v>11110</v>
      </c>
      <c r="H8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8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8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9.7070033349214158E-2</v>
      </c>
      <c r="S8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0.30656755317658246</v>
      </c>
      <c r="U8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0.59636241347420338</v>
      </c>
      <c r="W8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7" s="41" cm="1">
        <f t="array" ref="Z8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7" s="38">
        <f t="shared" si="3"/>
        <v>1</v>
      </c>
      <c r="AC87" s="3">
        <f>EffortOutcomesAG1_1DayShiftAB[[#This Row],[D]]*H87</f>
        <v>0</v>
      </c>
      <c r="AD87" s="3">
        <f>EffortOutcomesAG1_1DayShiftAB[[#This Row],[D]]*I87</f>
        <v>0</v>
      </c>
      <c r="AE87" s="3">
        <f>EffortOutcomesAG1_1DayShiftAB[[#This Row],[D]]*J87</f>
        <v>0</v>
      </c>
      <c r="AF87" s="3">
        <f>EffortOutcomesAG1_1DayShiftAB[[#This Row],[D]]*K87</f>
        <v>0</v>
      </c>
      <c r="AG87" s="3">
        <f>EffortOutcomesAG1_1DayShiftAB[[#This Row],[D]]*L87</f>
        <v>0</v>
      </c>
      <c r="AH87" s="3">
        <f>EffortOutcomesAG1_1DayShiftAB[[#This Row],[D]]*M87</f>
        <v>0</v>
      </c>
      <c r="AI87" s="3">
        <f>EffortOutcomesAG1_1DayShiftAB[[#This Row],[D]]*N87</f>
        <v>0</v>
      </c>
      <c r="AJ87" s="3">
        <f>EffortOutcomesAG1_1DayShiftAB[[#This Row],[D]]*O87</f>
        <v>0</v>
      </c>
      <c r="AK87" s="3">
        <f>EffortOutcomesAG1_1DayShiftAB[[#This Row],[D]]*P87</f>
        <v>0</v>
      </c>
      <c r="AL87" s="3">
        <f>EffortOutcomesAG1_1DayShiftAB[[#This Row],[D]]*Q87</f>
        <v>0</v>
      </c>
      <c r="AM87" s="3">
        <f>EffortOutcomesAG1_1DayShiftAB[[#This Row],[D]]*R87</f>
        <v>0.30639097744360988</v>
      </c>
      <c r="AN87" s="3">
        <f>EffortOutcomesAG1_1DayShiftAB[[#This Row],[D]]*S87</f>
        <v>0</v>
      </c>
      <c r="AO87" s="3">
        <f>EffortOutcomesAG1_1DayShiftAB[[#This Row],[D]]*T87</f>
        <v>0.96764705882352886</v>
      </c>
      <c r="AP87" s="3">
        <f>EffortOutcomesAG1_1DayShiftAB[[#This Row],[D]]*U87</f>
        <v>0</v>
      </c>
      <c r="AQ87" s="3">
        <f>EffortOutcomesAG1_1DayShiftAB[[#This Row],[D]]*V87</f>
        <v>1.8823529411764708</v>
      </c>
      <c r="AR87" s="3">
        <f>EffortOutcomesAG1_1DayShiftAB[[#This Row],[D]]*W87</f>
        <v>0</v>
      </c>
      <c r="AS87" s="3">
        <f>EffortOutcomesAG1_1DayShiftAB[[#This Row],[D]]*X87</f>
        <v>0</v>
      </c>
      <c r="AT87" s="3">
        <f>EffortOutcomesAG1_1DayShiftAB[[#This Row],[D]]*Y87</f>
        <v>0</v>
      </c>
      <c r="AU87" s="3">
        <f>EffortOutcomesAG1_1DayShiftAB[[#This Row],[D]]*Z87</f>
        <v>0</v>
      </c>
      <c r="AV87" s="3">
        <f>EffortOutcomesAG1_1DayShiftAB[[#This Row],[D]]*AA87</f>
        <v>0</v>
      </c>
      <c r="AW87" s="3"/>
      <c r="AX87" s="3"/>
      <c r="AY87" t="s">
        <v>170</v>
      </c>
      <c r="AZ87" t="s">
        <v>216</v>
      </c>
      <c r="BA87" t="s">
        <v>68</v>
      </c>
      <c r="BB87">
        <v>3.1563909774436096</v>
      </c>
      <c r="BC87">
        <v>2.8499999999999996</v>
      </c>
      <c r="BD87">
        <v>10</v>
      </c>
      <c r="BE87">
        <v>2.8499999999999996</v>
      </c>
      <c r="BF87">
        <v>1.882352941176471</v>
      </c>
      <c r="BG87" t="s">
        <v>175</v>
      </c>
      <c r="BH87">
        <v>1</v>
      </c>
      <c r="BI87" s="25">
        <v>45572</v>
      </c>
      <c r="BJ87">
        <v>45572</v>
      </c>
      <c r="BK87">
        <v>0.90292996665078584</v>
      </c>
      <c r="BL87">
        <v>0.90292996665078584</v>
      </c>
      <c r="BM87">
        <v>0.59636241347420338</v>
      </c>
      <c r="BN87" t="s">
        <v>160</v>
      </c>
      <c r="CI87"/>
      <c r="CJ87"/>
      <c r="CK87"/>
      <c r="CL87"/>
      <c r="CM87"/>
    </row>
    <row r="88" spans="1:91" x14ac:dyDescent="0.25">
      <c r="A88" s="31"/>
      <c r="B8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88" s="32">
        <f>IF(EffortOutcomesAG1_1DayShiftAB[[#This Row],[Ai]]=0,3,  IF(EffortOutcomesAG1_1DayShiftAB[[#This Row],[Ai]]&lt;ABGoal,1,    IF(EffortOutcomesAG1_1DayShiftAB[[#This Row],[Ai]]&gt;=ABGoal,2,   "???")))</f>
        <v>1</v>
      </c>
      <c r="D8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8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8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88" s="34">
        <f t="shared" si="2"/>
        <v>11310</v>
      </c>
      <c r="H8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8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8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2.7450980392156862E-2</v>
      </c>
      <c r="R8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0.97254901960784312</v>
      </c>
      <c r="S8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8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8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8" s="41" cm="1">
        <f t="array" ref="Z8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8" s="38">
        <f t="shared" si="3"/>
        <v>1</v>
      </c>
      <c r="AC88" s="3">
        <f>EffortOutcomesAG1_1DayShiftAB[[#This Row],[D]]*H88</f>
        <v>0</v>
      </c>
      <c r="AD88" s="3">
        <f>EffortOutcomesAG1_1DayShiftAB[[#This Row],[D]]*I88</f>
        <v>0</v>
      </c>
      <c r="AE88" s="3">
        <f>EffortOutcomesAG1_1DayShiftAB[[#This Row],[D]]*J88</f>
        <v>0</v>
      </c>
      <c r="AF88" s="3">
        <f>EffortOutcomesAG1_1DayShiftAB[[#This Row],[D]]*K88</f>
        <v>0</v>
      </c>
      <c r="AG88" s="3">
        <f>EffortOutcomesAG1_1DayShiftAB[[#This Row],[D]]*L88</f>
        <v>0</v>
      </c>
      <c r="AH88" s="3">
        <f>EffortOutcomesAG1_1DayShiftAB[[#This Row],[D]]*M88</f>
        <v>0</v>
      </c>
      <c r="AI88" s="3">
        <f>EffortOutcomesAG1_1DayShiftAB[[#This Row],[D]]*N88</f>
        <v>0</v>
      </c>
      <c r="AJ88" s="3">
        <f>EffortOutcomesAG1_1DayShiftAB[[#This Row],[D]]*O88</f>
        <v>0</v>
      </c>
      <c r="AK88" s="3">
        <f>EffortOutcomesAG1_1DayShiftAB[[#This Row],[D]]*P88</f>
        <v>0</v>
      </c>
      <c r="AL88" s="3">
        <f>EffortOutcomesAG1_1DayShiftAB[[#This Row],[D]]*Q88</f>
        <v>2.7450980392156862E-2</v>
      </c>
      <c r="AM88" s="3">
        <f>EffortOutcomesAG1_1DayShiftAB[[#This Row],[D]]*R88</f>
        <v>0.97254901960784312</v>
      </c>
      <c r="AN88" s="3">
        <f>EffortOutcomesAG1_1DayShiftAB[[#This Row],[D]]*S88</f>
        <v>0</v>
      </c>
      <c r="AO88" s="3">
        <f>EffortOutcomesAG1_1DayShiftAB[[#This Row],[D]]*T88</f>
        <v>0</v>
      </c>
      <c r="AP88" s="3">
        <f>EffortOutcomesAG1_1DayShiftAB[[#This Row],[D]]*U88</f>
        <v>0</v>
      </c>
      <c r="AQ88" s="3">
        <f>EffortOutcomesAG1_1DayShiftAB[[#This Row],[D]]*V88</f>
        <v>0</v>
      </c>
      <c r="AR88" s="3">
        <f>EffortOutcomesAG1_1DayShiftAB[[#This Row],[D]]*W88</f>
        <v>0</v>
      </c>
      <c r="AS88" s="3">
        <f>EffortOutcomesAG1_1DayShiftAB[[#This Row],[D]]*X88</f>
        <v>0</v>
      </c>
      <c r="AT88" s="3">
        <f>EffortOutcomesAG1_1DayShiftAB[[#This Row],[D]]*Y88</f>
        <v>0</v>
      </c>
      <c r="AU88" s="3">
        <f>EffortOutcomesAG1_1DayShiftAB[[#This Row],[D]]*Z88</f>
        <v>0</v>
      </c>
      <c r="AV88" s="3">
        <f>EffortOutcomesAG1_1DayShiftAB[[#This Row],[D]]*AA88</f>
        <v>0</v>
      </c>
      <c r="AW88" s="3"/>
      <c r="AX88" s="3"/>
      <c r="AY88" t="s">
        <v>170</v>
      </c>
      <c r="AZ88" t="s">
        <v>216</v>
      </c>
      <c r="BA88" t="s">
        <v>69</v>
      </c>
      <c r="BB88">
        <v>1</v>
      </c>
      <c r="BC88">
        <v>0</v>
      </c>
      <c r="BD88">
        <v>10</v>
      </c>
      <c r="BE88">
        <v>0</v>
      </c>
      <c r="BF88">
        <v>2.7450980392156862E-2</v>
      </c>
      <c r="BG88" t="s">
        <v>174</v>
      </c>
      <c r="BH88">
        <v>1</v>
      </c>
      <c r="BI88" s="25">
        <v>45572</v>
      </c>
      <c r="BJ88">
        <v>45572</v>
      </c>
      <c r="BK88">
        <v>0</v>
      </c>
      <c r="BL88">
        <v>0</v>
      </c>
      <c r="BM88">
        <v>2.7450980392156862E-2</v>
      </c>
      <c r="BN88" t="s">
        <v>160</v>
      </c>
      <c r="CI88"/>
      <c r="CJ88"/>
      <c r="CK88"/>
      <c r="CL88"/>
      <c r="CM88"/>
    </row>
    <row r="89" spans="1:91" x14ac:dyDescent="0.25">
      <c r="A89" s="31"/>
      <c r="B8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89" s="32">
        <f>IF(EffortOutcomesAG1_1DayShiftAB[[#This Row],[Ai]]=0,3,  IF(EffortOutcomesAG1_1DayShiftAB[[#This Row],[Ai]]&lt;ABGoal,1,    IF(EffortOutcomesAG1_1DayShiftAB[[#This Row],[Ai]]&gt;=ABGoal,2,   "???")))</f>
        <v>1</v>
      </c>
      <c r="D8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8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8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89" s="34">
        <f t="shared" si="2"/>
        <v>11110</v>
      </c>
      <c r="H8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8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8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8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8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8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8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8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8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8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8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0.17095989592171512</v>
      </c>
      <c r="S8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8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0.21011838269701544</v>
      </c>
      <c r="U8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8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0.61892172138126944</v>
      </c>
      <c r="W8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8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8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89" s="41" cm="1">
        <f t="array" ref="Z8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8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89" s="38">
        <f t="shared" si="3"/>
        <v>1</v>
      </c>
      <c r="AC89" s="3">
        <f>EffortOutcomesAG1_1DayShiftAB[[#This Row],[D]]*H89</f>
        <v>0</v>
      </c>
      <c r="AD89" s="3">
        <f>EffortOutcomesAG1_1DayShiftAB[[#This Row],[D]]*I89</f>
        <v>0</v>
      </c>
      <c r="AE89" s="3">
        <f>EffortOutcomesAG1_1DayShiftAB[[#This Row],[D]]*J89</f>
        <v>0</v>
      </c>
      <c r="AF89" s="3">
        <f>EffortOutcomesAG1_1DayShiftAB[[#This Row],[D]]*K89</f>
        <v>0</v>
      </c>
      <c r="AG89" s="3">
        <f>EffortOutcomesAG1_1DayShiftAB[[#This Row],[D]]*L89</f>
        <v>0</v>
      </c>
      <c r="AH89" s="3">
        <f>EffortOutcomesAG1_1DayShiftAB[[#This Row],[D]]*M89</f>
        <v>0</v>
      </c>
      <c r="AI89" s="3">
        <f>EffortOutcomesAG1_1DayShiftAB[[#This Row],[D]]*N89</f>
        <v>0</v>
      </c>
      <c r="AJ89" s="3">
        <f>EffortOutcomesAG1_1DayShiftAB[[#This Row],[D]]*O89</f>
        <v>0</v>
      </c>
      <c r="AK89" s="3">
        <f>EffortOutcomesAG1_1DayShiftAB[[#This Row],[D]]*P89</f>
        <v>0</v>
      </c>
      <c r="AL89" s="3">
        <f>EffortOutcomesAG1_1DayShiftAB[[#This Row],[D]]*Q89</f>
        <v>0</v>
      </c>
      <c r="AM89" s="3">
        <f>EffortOutcomesAG1_1DayShiftAB[[#This Row],[D]]*R89</f>
        <v>0.78361420793362768</v>
      </c>
      <c r="AN89" s="3">
        <f>EffortOutcomesAG1_1DayShiftAB[[#This Row],[D]]*S89</f>
        <v>0</v>
      </c>
      <c r="AO89" s="3">
        <f>EffortOutcomesAG1_1DayShiftAB[[#This Row],[D]]*T89</f>
        <v>0.96310160427807523</v>
      </c>
      <c r="AP89" s="3">
        <f>EffortOutcomesAG1_1DayShiftAB[[#This Row],[D]]*U89</f>
        <v>0</v>
      </c>
      <c r="AQ89" s="3">
        <f>EffortOutcomesAG1_1DayShiftAB[[#This Row],[D]]*V89</f>
        <v>2.8368983957219247</v>
      </c>
      <c r="AR89" s="3">
        <f>EffortOutcomesAG1_1DayShiftAB[[#This Row],[D]]*W89</f>
        <v>0</v>
      </c>
      <c r="AS89" s="3">
        <f>EffortOutcomesAG1_1DayShiftAB[[#This Row],[D]]*X89</f>
        <v>0</v>
      </c>
      <c r="AT89" s="3">
        <f>EffortOutcomesAG1_1DayShiftAB[[#This Row],[D]]*Y89</f>
        <v>0</v>
      </c>
      <c r="AU89" s="3">
        <f>EffortOutcomesAG1_1DayShiftAB[[#This Row],[D]]*Z89</f>
        <v>0</v>
      </c>
      <c r="AV89" s="3">
        <f>EffortOutcomesAG1_1DayShiftAB[[#This Row],[D]]*AA89</f>
        <v>0</v>
      </c>
      <c r="AW89" s="3"/>
      <c r="AX89" s="3"/>
      <c r="AY89" t="s">
        <v>217</v>
      </c>
      <c r="AZ89" t="s">
        <v>216</v>
      </c>
      <c r="BA89" t="s">
        <v>70</v>
      </c>
      <c r="BB89">
        <v>4.5836142079336275</v>
      </c>
      <c r="BC89">
        <v>3.8</v>
      </c>
      <c r="BD89">
        <v>10</v>
      </c>
      <c r="BE89">
        <v>3.8</v>
      </c>
      <c r="BF89">
        <v>2.8368983957219247</v>
      </c>
      <c r="BG89" t="s">
        <v>173</v>
      </c>
      <c r="BI89" s="25">
        <v>45572</v>
      </c>
      <c r="BJ89">
        <v>45572</v>
      </c>
      <c r="BK89">
        <v>0.82904010407828488</v>
      </c>
      <c r="BL89">
        <v>0.82904010407828488</v>
      </c>
      <c r="BM89">
        <v>0.61892172138126944</v>
      </c>
      <c r="BN89" t="s">
        <v>160</v>
      </c>
      <c r="CI89"/>
      <c r="CJ89"/>
      <c r="CK89"/>
      <c r="CL89"/>
      <c r="CM89"/>
    </row>
    <row r="90" spans="1:91" x14ac:dyDescent="0.25">
      <c r="A90" s="31"/>
      <c r="B9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90" s="32">
        <f>IF(EffortOutcomesAG1_1DayShiftAB[[#This Row],[Ai]]=0,3,  IF(EffortOutcomesAG1_1DayShiftAB[[#This Row],[Ai]]&lt;ABGoal,1,    IF(EffortOutcomesAG1_1DayShiftAB[[#This Row],[Ai]]&gt;=ABGoal,2,   "???")))</f>
        <v>2</v>
      </c>
      <c r="D9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9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90" s="34">
        <f t="shared" si="2"/>
        <v>12310</v>
      </c>
      <c r="H9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5.6993046848274886E-4</v>
      </c>
      <c r="I9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9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0.23956685284395329</v>
      </c>
      <c r="R9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9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9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0.76043314715604671</v>
      </c>
      <c r="W9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0" s="41" cm="1">
        <f t="array" ref="Z9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0" s="38">
        <f t="shared" si="3"/>
        <v>1</v>
      </c>
      <c r="AC90" s="3">
        <f>EffortOutcomesAG1_1DayShiftAB[[#This Row],[D]]*H90</f>
        <v>2.1360218728636179E-3</v>
      </c>
      <c r="AD90" s="3">
        <f>EffortOutcomesAG1_1DayShiftAB[[#This Row],[D]]*I90</f>
        <v>0</v>
      </c>
      <c r="AE90" s="3">
        <f>EffortOutcomesAG1_1DayShiftAB[[#This Row],[D]]*J90</f>
        <v>0</v>
      </c>
      <c r="AF90" s="3">
        <f>EffortOutcomesAG1_1DayShiftAB[[#This Row],[D]]*K90</f>
        <v>0</v>
      </c>
      <c r="AG90" s="3">
        <f>EffortOutcomesAG1_1DayShiftAB[[#This Row],[D]]*L90</f>
        <v>0</v>
      </c>
      <c r="AH90" s="3">
        <f>EffortOutcomesAG1_1DayShiftAB[[#This Row],[D]]*M90</f>
        <v>0</v>
      </c>
      <c r="AI90" s="3">
        <f>EffortOutcomesAG1_1DayShiftAB[[#This Row],[D]]*N90</f>
        <v>0</v>
      </c>
      <c r="AJ90" s="3">
        <f>EffortOutcomesAG1_1DayShiftAB[[#This Row],[D]]*O90</f>
        <v>0</v>
      </c>
      <c r="AK90" s="3">
        <f>EffortOutcomesAG1_1DayShiftAB[[#This Row],[D]]*P90</f>
        <v>0</v>
      </c>
      <c r="AL90" s="3">
        <f>EffortOutcomesAG1_1DayShiftAB[[#This Row],[D]]*Q90</f>
        <v>0.89786397812713714</v>
      </c>
      <c r="AM90" s="3">
        <f>EffortOutcomesAG1_1DayShiftAB[[#This Row],[D]]*R90</f>
        <v>0</v>
      </c>
      <c r="AN90" s="3">
        <f>EffortOutcomesAG1_1DayShiftAB[[#This Row],[D]]*S90</f>
        <v>0</v>
      </c>
      <c r="AO90" s="3">
        <f>EffortOutcomesAG1_1DayShiftAB[[#This Row],[D]]*T90</f>
        <v>0</v>
      </c>
      <c r="AP90" s="3">
        <f>EffortOutcomesAG1_1DayShiftAB[[#This Row],[D]]*U90</f>
        <v>0</v>
      </c>
      <c r="AQ90" s="3">
        <f>EffortOutcomesAG1_1DayShiftAB[[#This Row],[D]]*V90</f>
        <v>2.8499999999999996</v>
      </c>
      <c r="AR90" s="3">
        <f>EffortOutcomesAG1_1DayShiftAB[[#This Row],[D]]*W90</f>
        <v>0</v>
      </c>
      <c r="AS90" s="3">
        <f>EffortOutcomesAG1_1DayShiftAB[[#This Row],[D]]*X90</f>
        <v>0</v>
      </c>
      <c r="AT90" s="3">
        <f>EffortOutcomesAG1_1DayShiftAB[[#This Row],[D]]*Y90</f>
        <v>0</v>
      </c>
      <c r="AU90" s="3">
        <f>EffortOutcomesAG1_1DayShiftAB[[#This Row],[D]]*Z90</f>
        <v>0</v>
      </c>
      <c r="AV90" s="3">
        <f>EffortOutcomesAG1_1DayShiftAB[[#This Row],[D]]*AA90</f>
        <v>0</v>
      </c>
      <c r="AW90" s="3"/>
      <c r="AX90" s="3"/>
      <c r="AY90" t="s">
        <v>217</v>
      </c>
      <c r="AZ90" t="s">
        <v>216</v>
      </c>
      <c r="BA90" t="s">
        <v>68</v>
      </c>
      <c r="BB90">
        <v>3.7478639781271368</v>
      </c>
      <c r="BC90">
        <v>2.8499999999999996</v>
      </c>
      <c r="BD90">
        <v>10</v>
      </c>
      <c r="BE90">
        <v>2.8499999999999996</v>
      </c>
      <c r="BF90">
        <v>3.75</v>
      </c>
      <c r="BG90" t="s">
        <v>175</v>
      </c>
      <c r="BI90" s="25">
        <v>45572</v>
      </c>
      <c r="BJ90">
        <v>45572</v>
      </c>
      <c r="BK90">
        <v>0.76043314715604671</v>
      </c>
      <c r="BL90">
        <v>0.76043314715604671</v>
      </c>
      <c r="BM90">
        <v>1.0005699304684827</v>
      </c>
      <c r="BN90" t="s">
        <v>160</v>
      </c>
      <c r="CI90"/>
      <c r="CJ90"/>
      <c r="CK90"/>
      <c r="CL90"/>
      <c r="CM90"/>
    </row>
    <row r="91" spans="1:91" x14ac:dyDescent="0.25">
      <c r="A91" s="31"/>
      <c r="B9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91" s="32">
        <f>IF(EffortOutcomesAG1_1DayShiftAB[[#This Row],[Ai]]=0,3,  IF(EffortOutcomesAG1_1DayShiftAB[[#This Row],[Ai]]&lt;ABGoal,1,    IF(EffortOutcomesAG1_1DayShiftAB[[#This Row],[Ai]]&gt;=ABGoal,2,   "???")))</f>
        <v>1</v>
      </c>
      <c r="D9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9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91" s="34">
        <f t="shared" si="2"/>
        <v>11310</v>
      </c>
      <c r="H9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9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5.8769513314967853E-2</v>
      </c>
      <c r="R9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0.94123048668503217</v>
      </c>
      <c r="S9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9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9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1" s="41" cm="1">
        <f t="array" ref="Z9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1" s="38">
        <f t="shared" si="3"/>
        <v>1</v>
      </c>
      <c r="AC91" s="3">
        <f>EffortOutcomesAG1_1DayShiftAB[[#This Row],[D]]*H91</f>
        <v>0</v>
      </c>
      <c r="AD91" s="3">
        <f>EffortOutcomesAG1_1DayShiftAB[[#This Row],[D]]*I91</f>
        <v>0</v>
      </c>
      <c r="AE91" s="3">
        <f>EffortOutcomesAG1_1DayShiftAB[[#This Row],[D]]*J91</f>
        <v>0</v>
      </c>
      <c r="AF91" s="3">
        <f>EffortOutcomesAG1_1DayShiftAB[[#This Row],[D]]*K91</f>
        <v>0</v>
      </c>
      <c r="AG91" s="3">
        <f>EffortOutcomesAG1_1DayShiftAB[[#This Row],[D]]*L91</f>
        <v>0</v>
      </c>
      <c r="AH91" s="3">
        <f>EffortOutcomesAG1_1DayShiftAB[[#This Row],[D]]*M91</f>
        <v>0</v>
      </c>
      <c r="AI91" s="3">
        <f>EffortOutcomesAG1_1DayShiftAB[[#This Row],[D]]*N91</f>
        <v>0</v>
      </c>
      <c r="AJ91" s="3">
        <f>EffortOutcomesAG1_1DayShiftAB[[#This Row],[D]]*O91</f>
        <v>0</v>
      </c>
      <c r="AK91" s="3">
        <f>EffortOutcomesAG1_1DayShiftAB[[#This Row],[D]]*P91</f>
        <v>0</v>
      </c>
      <c r="AL91" s="3">
        <f>EffortOutcomesAG1_1DayShiftAB[[#This Row],[D]]*Q91</f>
        <v>5.7040998217468802E-2</v>
      </c>
      <c r="AM91" s="3">
        <f>EffortOutcomesAG1_1DayShiftAB[[#This Row],[D]]*R91</f>
        <v>0.91354723707664898</v>
      </c>
      <c r="AN91" s="3">
        <f>EffortOutcomesAG1_1DayShiftAB[[#This Row],[D]]*S91</f>
        <v>0</v>
      </c>
      <c r="AO91" s="3">
        <f>EffortOutcomesAG1_1DayShiftAB[[#This Row],[D]]*T91</f>
        <v>0</v>
      </c>
      <c r="AP91" s="3">
        <f>EffortOutcomesAG1_1DayShiftAB[[#This Row],[D]]*U91</f>
        <v>0</v>
      </c>
      <c r="AQ91" s="3">
        <f>EffortOutcomesAG1_1DayShiftAB[[#This Row],[D]]*V91</f>
        <v>0</v>
      </c>
      <c r="AR91" s="3">
        <f>EffortOutcomesAG1_1DayShiftAB[[#This Row],[D]]*W91</f>
        <v>0</v>
      </c>
      <c r="AS91" s="3">
        <f>EffortOutcomesAG1_1DayShiftAB[[#This Row],[D]]*X91</f>
        <v>0</v>
      </c>
      <c r="AT91" s="3">
        <f>EffortOutcomesAG1_1DayShiftAB[[#This Row],[D]]*Y91</f>
        <v>0</v>
      </c>
      <c r="AU91" s="3">
        <f>EffortOutcomesAG1_1DayShiftAB[[#This Row],[D]]*Z91</f>
        <v>0</v>
      </c>
      <c r="AV91" s="3">
        <f>EffortOutcomesAG1_1DayShiftAB[[#This Row],[D]]*AA91</f>
        <v>0</v>
      </c>
      <c r="AW91" s="3"/>
      <c r="AX91" s="3"/>
      <c r="AY91" t="s">
        <v>217</v>
      </c>
      <c r="AZ91" t="s">
        <v>216</v>
      </c>
      <c r="BA91" t="s">
        <v>69</v>
      </c>
      <c r="BB91">
        <v>0.97058823529411775</v>
      </c>
      <c r="BC91">
        <v>0</v>
      </c>
      <c r="BD91">
        <v>10</v>
      </c>
      <c r="BE91">
        <v>0</v>
      </c>
      <c r="BF91">
        <v>5.7040998217468802E-2</v>
      </c>
      <c r="BG91" t="s">
        <v>174</v>
      </c>
      <c r="BI91" s="25">
        <v>45572</v>
      </c>
      <c r="BJ91">
        <v>45572</v>
      </c>
      <c r="BK91">
        <v>0</v>
      </c>
      <c r="BL91">
        <v>0</v>
      </c>
      <c r="BM91">
        <v>5.8769513314967853E-2</v>
      </c>
      <c r="BN91" t="s">
        <v>160</v>
      </c>
      <c r="CI91"/>
      <c r="CJ91"/>
      <c r="CK91"/>
      <c r="CL91"/>
      <c r="CM91"/>
    </row>
    <row r="92" spans="1:91" x14ac:dyDescent="0.25">
      <c r="A92" s="31"/>
      <c r="B9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92" s="32">
        <f>IF(EffortOutcomesAG1_1DayShiftAB[[#This Row],[Ai]]=0,3,  IF(EffortOutcomesAG1_1DayShiftAB[[#This Row],[Ai]]&lt;ABGoal,1,    IF(EffortOutcomesAG1_1DayShiftAB[[#This Row],[Ai]]&gt;=ABGoal,2,   "???")))</f>
        <v>1</v>
      </c>
      <c r="D9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92" s="34">
        <f t="shared" si="2"/>
        <v>11110</v>
      </c>
      <c r="H9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9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0.39804668889947603</v>
      </c>
      <c r="S9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5.4158291147893944E-2</v>
      </c>
      <c r="U9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0.54779501995263002</v>
      </c>
      <c r="W9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2" s="41" cm="1">
        <f t="array" ref="Z9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2" s="38">
        <f t="shared" si="3"/>
        <v>1</v>
      </c>
      <c r="AC92" s="3">
        <f>EffortOutcomesAG1_1DayShiftAB[[#This Row],[D]]*H92</f>
        <v>0</v>
      </c>
      <c r="AD92" s="3">
        <f>EffortOutcomesAG1_1DayShiftAB[[#This Row],[D]]*I92</f>
        <v>0</v>
      </c>
      <c r="AE92" s="3">
        <f>EffortOutcomesAG1_1DayShiftAB[[#This Row],[D]]*J92</f>
        <v>0</v>
      </c>
      <c r="AF92" s="3">
        <f>EffortOutcomesAG1_1DayShiftAB[[#This Row],[D]]*K92</f>
        <v>0</v>
      </c>
      <c r="AG92" s="3">
        <f>EffortOutcomesAG1_1DayShiftAB[[#This Row],[D]]*L92</f>
        <v>0</v>
      </c>
      <c r="AH92" s="3">
        <f>EffortOutcomesAG1_1DayShiftAB[[#This Row],[D]]*M92</f>
        <v>0</v>
      </c>
      <c r="AI92" s="3">
        <f>EffortOutcomesAG1_1DayShiftAB[[#This Row],[D]]*N92</f>
        <v>0</v>
      </c>
      <c r="AJ92" s="3">
        <f>EffortOutcomesAG1_1DayShiftAB[[#This Row],[D]]*O92</f>
        <v>0</v>
      </c>
      <c r="AK92" s="3">
        <f>EffortOutcomesAG1_1DayShiftAB[[#This Row],[D]]*P92</f>
        <v>0</v>
      </c>
      <c r="AL92" s="3">
        <f>EffortOutcomesAG1_1DayShiftAB[[#This Row],[D]]*Q92</f>
        <v>0</v>
      </c>
      <c r="AM92" s="3">
        <f>EffortOutcomesAG1_1DayShiftAB[[#This Row],[D]]*R92</f>
        <v>1.2563909774436095</v>
      </c>
      <c r="AN92" s="3">
        <f>EffortOutcomesAG1_1DayShiftAB[[#This Row],[D]]*S92</f>
        <v>0</v>
      </c>
      <c r="AO92" s="3">
        <f>EffortOutcomesAG1_1DayShiftAB[[#This Row],[D]]*T92</f>
        <v>0.17094474153297656</v>
      </c>
      <c r="AP92" s="3">
        <f>EffortOutcomesAG1_1DayShiftAB[[#This Row],[D]]*U92</f>
        <v>0</v>
      </c>
      <c r="AQ92" s="3">
        <f>EffortOutcomesAG1_1DayShiftAB[[#This Row],[D]]*V92</f>
        <v>1.7290552584670236</v>
      </c>
      <c r="AR92" s="3">
        <f>EffortOutcomesAG1_1DayShiftAB[[#This Row],[D]]*W92</f>
        <v>0</v>
      </c>
      <c r="AS92" s="3">
        <f>EffortOutcomesAG1_1DayShiftAB[[#This Row],[D]]*X92</f>
        <v>0</v>
      </c>
      <c r="AT92" s="3">
        <f>EffortOutcomesAG1_1DayShiftAB[[#This Row],[D]]*Y92</f>
        <v>0</v>
      </c>
      <c r="AU92" s="3">
        <f>EffortOutcomesAG1_1DayShiftAB[[#This Row],[D]]*Z92</f>
        <v>0</v>
      </c>
      <c r="AV92" s="3">
        <f>EffortOutcomesAG1_1DayShiftAB[[#This Row],[D]]*AA92</f>
        <v>0</v>
      </c>
      <c r="AW92" s="3"/>
      <c r="AX92" s="3"/>
      <c r="AY92" t="s">
        <v>170</v>
      </c>
      <c r="AZ92" t="s">
        <v>216</v>
      </c>
      <c r="BA92" t="s">
        <v>68</v>
      </c>
      <c r="BB92">
        <v>3.1563909774436096</v>
      </c>
      <c r="BC92">
        <v>1.9</v>
      </c>
      <c r="BD92">
        <v>10</v>
      </c>
      <c r="BE92">
        <v>1.9</v>
      </c>
      <c r="BF92">
        <v>1.7290552584670236</v>
      </c>
      <c r="BG92" t="s">
        <v>177</v>
      </c>
      <c r="BH92">
        <v>1</v>
      </c>
      <c r="BI92" s="25">
        <v>45573</v>
      </c>
      <c r="BJ92">
        <v>45573</v>
      </c>
      <c r="BK92">
        <v>0.60195331110052397</v>
      </c>
      <c r="BL92">
        <v>0.60195331110052397</v>
      </c>
      <c r="BM92">
        <v>0.54779501995263002</v>
      </c>
      <c r="BN92" t="s">
        <v>160</v>
      </c>
      <c r="CI92"/>
      <c r="CJ92"/>
      <c r="CK92"/>
      <c r="CL92"/>
      <c r="CM92"/>
    </row>
    <row r="93" spans="1:91" x14ac:dyDescent="0.25">
      <c r="A93" s="31"/>
      <c r="B9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93" s="32">
        <f>IF(EffortOutcomesAG1_1DayShiftAB[[#This Row],[Ai]]=0,3,  IF(EffortOutcomesAG1_1DayShiftAB[[#This Row],[Ai]]&lt;ABGoal,1,    IF(EffortOutcomesAG1_1DayShiftAB[[#This Row],[Ai]]&gt;=ABGoal,2,   "???")))</f>
        <v>1</v>
      </c>
      <c r="D9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9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93" s="34">
        <f t="shared" si="2"/>
        <v>31131</v>
      </c>
      <c r="H9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0.10439494997617871</v>
      </c>
      <c r="K9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9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9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0.26354382991224456</v>
      </c>
      <c r="U9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0.73645617008775544</v>
      </c>
      <c r="W9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3" s="41" cm="1">
        <f t="array" ref="Z9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3" s="38">
        <f t="shared" si="3"/>
        <v>1</v>
      </c>
      <c r="AC93" s="3">
        <f>EffortOutcomesAG1_1DayShiftAB[[#This Row],[D]]*H93</f>
        <v>0</v>
      </c>
      <c r="AD93" s="3">
        <f>EffortOutcomesAG1_1DayShiftAB[[#This Row],[D]]*I93</f>
        <v>0</v>
      </c>
      <c r="AE93" s="3">
        <f>EffortOutcomesAG1_1DayShiftAB[[#This Row],[D]]*J93</f>
        <v>0.21967418546365827</v>
      </c>
      <c r="AF93" s="3">
        <f>EffortOutcomesAG1_1DayShiftAB[[#This Row],[D]]*K93</f>
        <v>0</v>
      </c>
      <c r="AG93" s="3">
        <f>EffortOutcomesAG1_1DayShiftAB[[#This Row],[D]]*L93</f>
        <v>0</v>
      </c>
      <c r="AH93" s="3">
        <f>EffortOutcomesAG1_1DayShiftAB[[#This Row],[D]]*M93</f>
        <v>0</v>
      </c>
      <c r="AI93" s="3">
        <f>EffortOutcomesAG1_1DayShiftAB[[#This Row],[D]]*N93</f>
        <v>0</v>
      </c>
      <c r="AJ93" s="3">
        <f>EffortOutcomesAG1_1DayShiftAB[[#This Row],[D]]*O93</f>
        <v>0</v>
      </c>
      <c r="AK93" s="3">
        <f>EffortOutcomesAG1_1DayShiftAB[[#This Row],[D]]*P93</f>
        <v>0.52606516290726824</v>
      </c>
      <c r="AL93" s="3">
        <f>EffortOutcomesAG1_1DayShiftAB[[#This Row],[D]]*Q93</f>
        <v>0</v>
      </c>
      <c r="AM93" s="3">
        <f>EffortOutcomesAG1_1DayShiftAB[[#This Row],[D]]*R93</f>
        <v>0</v>
      </c>
      <c r="AN93" s="3">
        <f>EffortOutcomesAG1_1DayShiftAB[[#This Row],[D]]*S93</f>
        <v>0</v>
      </c>
      <c r="AO93" s="3">
        <f>EffortOutcomesAG1_1DayShiftAB[[#This Row],[D]]*T93</f>
        <v>0.55456491126396135</v>
      </c>
      <c r="AP93" s="3">
        <f>EffortOutcomesAG1_1DayShiftAB[[#This Row],[D]]*U93</f>
        <v>0</v>
      </c>
      <c r="AQ93" s="3">
        <f>EffortOutcomesAG1_1DayShiftAB[[#This Row],[D]]*V93</f>
        <v>1.5496957403651117</v>
      </c>
      <c r="AR93" s="3">
        <f>EffortOutcomesAG1_1DayShiftAB[[#This Row],[D]]*W93</f>
        <v>0</v>
      </c>
      <c r="AS93" s="3">
        <f>EffortOutcomesAG1_1DayShiftAB[[#This Row],[D]]*X93</f>
        <v>0</v>
      </c>
      <c r="AT93" s="3">
        <f>EffortOutcomesAG1_1DayShiftAB[[#This Row],[D]]*Y93</f>
        <v>0</v>
      </c>
      <c r="AU93" s="3">
        <f>EffortOutcomesAG1_1DayShiftAB[[#This Row],[D]]*Z93</f>
        <v>0</v>
      </c>
      <c r="AV93" s="3">
        <f>EffortOutcomesAG1_1DayShiftAB[[#This Row],[D]]*AA93</f>
        <v>0</v>
      </c>
      <c r="AW93" s="3"/>
      <c r="AX93" s="3"/>
      <c r="AY93" t="s">
        <v>170</v>
      </c>
      <c r="AZ93" t="s">
        <v>216</v>
      </c>
      <c r="BA93" t="s">
        <v>70</v>
      </c>
      <c r="BB93">
        <v>2.1042606516290729</v>
      </c>
      <c r="BC93">
        <v>2.8499999999999996</v>
      </c>
      <c r="BD93">
        <v>10</v>
      </c>
      <c r="BE93">
        <v>2.8499999999999996</v>
      </c>
      <c r="BF93">
        <v>1.5496957403651117</v>
      </c>
      <c r="BG93" t="s">
        <v>178</v>
      </c>
      <c r="BH93">
        <v>1</v>
      </c>
      <c r="BI93" s="25">
        <v>45573</v>
      </c>
      <c r="BJ93">
        <v>45573</v>
      </c>
      <c r="BK93">
        <v>1.3543949499761787</v>
      </c>
      <c r="BL93">
        <v>1.3543949499761787</v>
      </c>
      <c r="BM93">
        <v>0.73645617008775544</v>
      </c>
      <c r="BN93" t="s">
        <v>160</v>
      </c>
      <c r="CI93"/>
      <c r="CJ93"/>
      <c r="CK93"/>
      <c r="CL93"/>
      <c r="CM93"/>
    </row>
    <row r="94" spans="1:91" x14ac:dyDescent="0.25">
      <c r="A94" s="31"/>
      <c r="B9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94" s="32">
        <f>IF(EffortOutcomesAG1_1DayShiftAB[[#This Row],[Ai]]=0,3,  IF(EffortOutcomesAG1_1DayShiftAB[[#This Row],[Ai]]&lt;ABGoal,1,    IF(EffortOutcomesAG1_1DayShiftAB[[#This Row],[Ai]]&gt;=ABGoal,2,   "???")))</f>
        <v>3</v>
      </c>
      <c r="D9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94" s="34">
        <f t="shared" si="2"/>
        <v>13110</v>
      </c>
      <c r="H9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9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</v>
      </c>
      <c r="S9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9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9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4" s="41" cm="1">
        <f t="array" ref="Z9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4" s="38">
        <f t="shared" si="3"/>
        <v>1</v>
      </c>
      <c r="AC94" s="3">
        <f>EffortOutcomesAG1_1DayShiftAB[[#This Row],[D]]*H94</f>
        <v>0</v>
      </c>
      <c r="AD94" s="3">
        <f>EffortOutcomesAG1_1DayShiftAB[[#This Row],[D]]*I94</f>
        <v>0</v>
      </c>
      <c r="AE94" s="3">
        <f>EffortOutcomesAG1_1DayShiftAB[[#This Row],[D]]*J94</f>
        <v>0</v>
      </c>
      <c r="AF94" s="3">
        <f>EffortOutcomesAG1_1DayShiftAB[[#This Row],[D]]*K94</f>
        <v>0</v>
      </c>
      <c r="AG94" s="3">
        <f>EffortOutcomesAG1_1DayShiftAB[[#This Row],[D]]*L94</f>
        <v>0</v>
      </c>
      <c r="AH94" s="3">
        <f>EffortOutcomesAG1_1DayShiftAB[[#This Row],[D]]*M94</f>
        <v>0</v>
      </c>
      <c r="AI94" s="3">
        <f>EffortOutcomesAG1_1DayShiftAB[[#This Row],[D]]*N94</f>
        <v>0</v>
      </c>
      <c r="AJ94" s="3">
        <f>EffortOutcomesAG1_1DayShiftAB[[#This Row],[D]]*O94</f>
        <v>0</v>
      </c>
      <c r="AK94" s="3">
        <f>EffortOutcomesAG1_1DayShiftAB[[#This Row],[D]]*P94</f>
        <v>0</v>
      </c>
      <c r="AL94" s="3">
        <f>EffortOutcomesAG1_1DayShiftAB[[#This Row],[D]]*Q94</f>
        <v>0</v>
      </c>
      <c r="AM94" s="3">
        <f>EffortOutcomesAG1_1DayShiftAB[[#This Row],[D]]*R94</f>
        <v>1</v>
      </c>
      <c r="AN94" s="3">
        <f>EffortOutcomesAG1_1DayShiftAB[[#This Row],[D]]*S94</f>
        <v>0</v>
      </c>
      <c r="AO94" s="3">
        <f>EffortOutcomesAG1_1DayShiftAB[[#This Row],[D]]*T94</f>
        <v>0</v>
      </c>
      <c r="AP94" s="3">
        <f>EffortOutcomesAG1_1DayShiftAB[[#This Row],[D]]*U94</f>
        <v>0</v>
      </c>
      <c r="AQ94" s="3">
        <f>EffortOutcomesAG1_1DayShiftAB[[#This Row],[D]]*V94</f>
        <v>0</v>
      </c>
      <c r="AR94" s="3">
        <f>EffortOutcomesAG1_1DayShiftAB[[#This Row],[D]]*W94</f>
        <v>0</v>
      </c>
      <c r="AS94" s="3">
        <f>EffortOutcomesAG1_1DayShiftAB[[#This Row],[D]]*X94</f>
        <v>0</v>
      </c>
      <c r="AT94" s="3">
        <f>EffortOutcomesAG1_1DayShiftAB[[#This Row],[D]]*Y94</f>
        <v>0</v>
      </c>
      <c r="AU94" s="3">
        <f>EffortOutcomesAG1_1DayShiftAB[[#This Row],[D]]*Z94</f>
        <v>0</v>
      </c>
      <c r="AV94" s="3">
        <f>EffortOutcomesAG1_1DayShiftAB[[#This Row],[D]]*AA94</f>
        <v>0</v>
      </c>
      <c r="AW94" s="3"/>
      <c r="AX94" s="3"/>
      <c r="AY94" t="s">
        <v>170</v>
      </c>
      <c r="AZ94" t="s">
        <v>216</v>
      </c>
      <c r="BA94" t="s">
        <v>69</v>
      </c>
      <c r="BB94">
        <v>1</v>
      </c>
      <c r="BC94">
        <v>0</v>
      </c>
      <c r="BD94">
        <v>10</v>
      </c>
      <c r="BE94">
        <v>0</v>
      </c>
      <c r="BF94">
        <v>0</v>
      </c>
      <c r="BG94" t="s">
        <v>176</v>
      </c>
      <c r="BH94">
        <v>1</v>
      </c>
      <c r="BI94" s="25">
        <v>45573</v>
      </c>
      <c r="BJ94">
        <v>45573</v>
      </c>
      <c r="BK94">
        <v>0</v>
      </c>
      <c r="BL94">
        <v>0</v>
      </c>
      <c r="BM94">
        <v>0</v>
      </c>
      <c r="BN94" t="s">
        <v>160</v>
      </c>
      <c r="CI94"/>
      <c r="CJ94"/>
      <c r="CK94"/>
      <c r="CL94"/>
      <c r="CM94"/>
    </row>
    <row r="95" spans="1:91" x14ac:dyDescent="0.25">
      <c r="A95" s="31"/>
      <c r="B9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95" s="32">
        <f>IF(EffortOutcomesAG1_1DayShiftAB[[#This Row],[Ai]]=0,3,  IF(EffortOutcomesAG1_1DayShiftAB[[#This Row],[Ai]]&lt;ABGoal,1,    IF(EffortOutcomesAG1_1DayShiftAB[[#This Row],[Ai]]&gt;=ABGoal,2,   "???")))</f>
        <v>2</v>
      </c>
      <c r="D9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95" s="34">
        <f t="shared" si="2"/>
        <v>32111</v>
      </c>
      <c r="H9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5.6993046848274886E-4</v>
      </c>
      <c r="O9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1.3340932406246342E-2</v>
      </c>
      <c r="Q9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9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9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9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5" s="41" cm="1">
        <f t="array" ref="Z9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5" s="38">
        <f t="shared" si="3"/>
        <v>1</v>
      </c>
      <c r="AC95" s="3">
        <f>EffortOutcomesAG1_1DayShiftAB[[#This Row],[D]]*H95</f>
        <v>0</v>
      </c>
      <c r="AD95" s="3">
        <f>EffortOutcomesAG1_1DayShiftAB[[#This Row],[D]]*I95</f>
        <v>0</v>
      </c>
      <c r="AE95" s="3">
        <f>EffortOutcomesAG1_1DayShiftAB[[#This Row],[D]]*J95</f>
        <v>0</v>
      </c>
      <c r="AF95" s="3">
        <f>EffortOutcomesAG1_1DayShiftAB[[#This Row],[D]]*K95</f>
        <v>0</v>
      </c>
      <c r="AG95" s="3">
        <f>EffortOutcomesAG1_1DayShiftAB[[#This Row],[D]]*L95</f>
        <v>0</v>
      </c>
      <c r="AH95" s="3">
        <f>EffortOutcomesAG1_1DayShiftAB[[#This Row],[D]]*M95</f>
        <v>0</v>
      </c>
      <c r="AI95" s="3">
        <f>EffortOutcomesAG1_1DayShiftAB[[#This Row],[D]]*N95</f>
        <v>2.1360218728636179E-3</v>
      </c>
      <c r="AJ95" s="3">
        <f>EffortOutcomesAG1_1DayShiftAB[[#This Row],[D]]*O95</f>
        <v>0</v>
      </c>
      <c r="AK95" s="3">
        <f>EffortOutcomesAG1_1DayShiftAB[[#This Row],[D]]*P95</f>
        <v>4.9999999999999649E-2</v>
      </c>
      <c r="AL95" s="3">
        <f>EffortOutcomesAG1_1DayShiftAB[[#This Row],[D]]*Q95</f>
        <v>0</v>
      </c>
      <c r="AM95" s="3">
        <f>EffortOutcomesAG1_1DayShiftAB[[#This Row],[D]]*R95</f>
        <v>0</v>
      </c>
      <c r="AN95" s="3">
        <f>EffortOutcomesAG1_1DayShiftAB[[#This Row],[D]]*S95</f>
        <v>0</v>
      </c>
      <c r="AO95" s="3">
        <f>EffortOutcomesAG1_1DayShiftAB[[#This Row],[D]]*T95</f>
        <v>0</v>
      </c>
      <c r="AP95" s="3">
        <f>EffortOutcomesAG1_1DayShiftAB[[#This Row],[D]]*U95</f>
        <v>0</v>
      </c>
      <c r="AQ95" s="3">
        <f>EffortOutcomesAG1_1DayShiftAB[[#This Row],[D]]*V95</f>
        <v>3.7478639781271368</v>
      </c>
      <c r="AR95" s="3">
        <f>EffortOutcomesAG1_1DayShiftAB[[#This Row],[D]]*W95</f>
        <v>0</v>
      </c>
      <c r="AS95" s="3">
        <f>EffortOutcomesAG1_1DayShiftAB[[#This Row],[D]]*X95</f>
        <v>0</v>
      </c>
      <c r="AT95" s="3">
        <f>EffortOutcomesAG1_1DayShiftAB[[#This Row],[D]]*Y95</f>
        <v>0</v>
      </c>
      <c r="AU95" s="3">
        <f>EffortOutcomesAG1_1DayShiftAB[[#This Row],[D]]*Z95</f>
        <v>0</v>
      </c>
      <c r="AV95" s="3">
        <f>EffortOutcomesAG1_1DayShiftAB[[#This Row],[D]]*AA95</f>
        <v>0</v>
      </c>
      <c r="AW95" s="3"/>
      <c r="AX95" s="3"/>
      <c r="AY95" t="s">
        <v>217</v>
      </c>
      <c r="AZ95" t="s">
        <v>216</v>
      </c>
      <c r="BA95" t="s">
        <v>68</v>
      </c>
      <c r="BB95">
        <v>3.7478639781271368</v>
      </c>
      <c r="BC95">
        <v>3.8</v>
      </c>
      <c r="BD95">
        <v>10</v>
      </c>
      <c r="BE95">
        <v>3.8</v>
      </c>
      <c r="BF95">
        <v>3.75</v>
      </c>
      <c r="BG95" t="s">
        <v>177</v>
      </c>
      <c r="BI95" s="25">
        <v>45573</v>
      </c>
      <c r="BJ95">
        <v>45573</v>
      </c>
      <c r="BK95">
        <v>1.0139108628747291</v>
      </c>
      <c r="BL95">
        <v>1.0139108628747291</v>
      </c>
      <c r="BM95">
        <v>1.0005699304684827</v>
      </c>
      <c r="BN95" t="s">
        <v>160</v>
      </c>
      <c r="CI95"/>
      <c r="CJ95"/>
      <c r="CK95"/>
      <c r="CL95"/>
      <c r="CM95"/>
    </row>
    <row r="96" spans="1:91" x14ac:dyDescent="0.25">
      <c r="A96" s="31"/>
      <c r="B9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96" s="32">
        <f>IF(EffortOutcomesAG1_1DayShiftAB[[#This Row],[Ai]]=0,3,  IF(EffortOutcomesAG1_1DayShiftAB[[#This Row],[Ai]]&lt;ABGoal,1,    IF(EffortOutcomesAG1_1DayShiftAB[[#This Row],[Ai]]&gt;=ABGoal,2,   "???")))</f>
        <v>1</v>
      </c>
      <c r="D9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96" s="34">
        <f t="shared" si="2"/>
        <v>31111</v>
      </c>
      <c r="H9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3.6300130097856043E-2</v>
      </c>
      <c r="Q9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9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0.38107827861873056</v>
      </c>
      <c r="U9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0.61892172138126944</v>
      </c>
      <c r="W9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6" s="41" cm="1">
        <f t="array" ref="Z9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6" s="38">
        <f t="shared" si="3"/>
        <v>1</v>
      </c>
      <c r="AC96" s="3">
        <f>EffortOutcomesAG1_1DayShiftAB[[#This Row],[D]]*H96</f>
        <v>0</v>
      </c>
      <c r="AD96" s="3">
        <f>EffortOutcomesAG1_1DayShiftAB[[#This Row],[D]]*I96</f>
        <v>0</v>
      </c>
      <c r="AE96" s="3">
        <f>EffortOutcomesAG1_1DayShiftAB[[#This Row],[D]]*J96</f>
        <v>0</v>
      </c>
      <c r="AF96" s="3">
        <f>EffortOutcomesAG1_1DayShiftAB[[#This Row],[D]]*K96</f>
        <v>0</v>
      </c>
      <c r="AG96" s="3">
        <f>EffortOutcomesAG1_1DayShiftAB[[#This Row],[D]]*L96</f>
        <v>0</v>
      </c>
      <c r="AH96" s="3">
        <f>EffortOutcomesAG1_1DayShiftAB[[#This Row],[D]]*M96</f>
        <v>0</v>
      </c>
      <c r="AI96" s="3">
        <f>EffortOutcomesAG1_1DayShiftAB[[#This Row],[D]]*N96</f>
        <v>0</v>
      </c>
      <c r="AJ96" s="3">
        <f>EffortOutcomesAG1_1DayShiftAB[[#This Row],[D]]*O96</f>
        <v>0</v>
      </c>
      <c r="AK96" s="3">
        <f>EffortOutcomesAG1_1DayShiftAB[[#This Row],[D]]*P96</f>
        <v>0.16638579206637205</v>
      </c>
      <c r="AL96" s="3">
        <f>EffortOutcomesAG1_1DayShiftAB[[#This Row],[D]]*Q96</f>
        <v>0</v>
      </c>
      <c r="AM96" s="3">
        <f>EffortOutcomesAG1_1DayShiftAB[[#This Row],[D]]*R96</f>
        <v>0</v>
      </c>
      <c r="AN96" s="3">
        <f>EffortOutcomesAG1_1DayShiftAB[[#This Row],[D]]*S96</f>
        <v>0</v>
      </c>
      <c r="AO96" s="3">
        <f>EffortOutcomesAG1_1DayShiftAB[[#This Row],[D]]*T96</f>
        <v>1.7467158122117028</v>
      </c>
      <c r="AP96" s="3">
        <f>EffortOutcomesAG1_1DayShiftAB[[#This Row],[D]]*U96</f>
        <v>0</v>
      </c>
      <c r="AQ96" s="3">
        <f>EffortOutcomesAG1_1DayShiftAB[[#This Row],[D]]*V96</f>
        <v>2.8368983957219247</v>
      </c>
      <c r="AR96" s="3">
        <f>EffortOutcomesAG1_1DayShiftAB[[#This Row],[D]]*W96</f>
        <v>0</v>
      </c>
      <c r="AS96" s="3">
        <f>EffortOutcomesAG1_1DayShiftAB[[#This Row],[D]]*X96</f>
        <v>0</v>
      </c>
      <c r="AT96" s="3">
        <f>EffortOutcomesAG1_1DayShiftAB[[#This Row],[D]]*Y96</f>
        <v>0</v>
      </c>
      <c r="AU96" s="3">
        <f>EffortOutcomesAG1_1DayShiftAB[[#This Row],[D]]*Z96</f>
        <v>0</v>
      </c>
      <c r="AV96" s="3">
        <f>EffortOutcomesAG1_1DayShiftAB[[#This Row],[D]]*AA96</f>
        <v>0</v>
      </c>
      <c r="AW96" s="3"/>
      <c r="AX96" s="3"/>
      <c r="AY96" t="s">
        <v>217</v>
      </c>
      <c r="AZ96" t="s">
        <v>216</v>
      </c>
      <c r="BA96" t="s">
        <v>70</v>
      </c>
      <c r="BB96">
        <v>4.5836142079336275</v>
      </c>
      <c r="BC96">
        <v>4.75</v>
      </c>
      <c r="BD96">
        <v>10</v>
      </c>
      <c r="BE96">
        <v>4.75</v>
      </c>
      <c r="BF96">
        <v>2.8368983957219247</v>
      </c>
      <c r="BG96" t="s">
        <v>178</v>
      </c>
      <c r="BI96" s="25">
        <v>45573</v>
      </c>
      <c r="BJ96">
        <v>45573</v>
      </c>
      <c r="BK96">
        <v>1.036300130097856</v>
      </c>
      <c r="BL96">
        <v>1.036300130097856</v>
      </c>
      <c r="BM96">
        <v>0.61892172138126944</v>
      </c>
      <c r="BN96" t="s">
        <v>160</v>
      </c>
      <c r="CI96"/>
      <c r="CJ96"/>
      <c r="CK96"/>
      <c r="CL96"/>
      <c r="CM96"/>
    </row>
    <row r="97" spans="1:91" x14ac:dyDescent="0.25">
      <c r="A97" s="31"/>
      <c r="B9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97" s="32">
        <f>IF(EffortOutcomesAG1_1DayShiftAB[[#This Row],[Ai]]=0,3,  IF(EffortOutcomesAG1_1DayShiftAB[[#This Row],[Ai]]&lt;ABGoal,1,    IF(EffortOutcomesAG1_1DayShiftAB[[#This Row],[Ai]]&gt;=ABGoal,2,   "???")))</f>
        <v>2</v>
      </c>
      <c r="D9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9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97" s="34">
        <f t="shared" si="2"/>
        <v>12310</v>
      </c>
      <c r="H9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2.8466483011937216E-2</v>
      </c>
      <c r="I9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9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2.1212121212121349E-2</v>
      </c>
      <c r="R9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9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9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0.97878787878787865</v>
      </c>
      <c r="W9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7" s="41" cm="1">
        <f t="array" ref="Z9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7" s="38">
        <f t="shared" si="3"/>
        <v>1</v>
      </c>
      <c r="AC97" s="3">
        <f>EffortOutcomesAG1_1DayShiftAB[[#This Row],[D]]*H97</f>
        <v>2.7629233511586124E-2</v>
      </c>
      <c r="AD97" s="3">
        <f>EffortOutcomesAG1_1DayShiftAB[[#This Row],[D]]*I97</f>
        <v>0</v>
      </c>
      <c r="AE97" s="3">
        <f>EffortOutcomesAG1_1DayShiftAB[[#This Row],[D]]*J97</f>
        <v>0</v>
      </c>
      <c r="AF97" s="3">
        <f>EffortOutcomesAG1_1DayShiftAB[[#This Row],[D]]*K97</f>
        <v>0</v>
      </c>
      <c r="AG97" s="3">
        <f>EffortOutcomesAG1_1DayShiftAB[[#This Row],[D]]*L97</f>
        <v>0</v>
      </c>
      <c r="AH97" s="3">
        <f>EffortOutcomesAG1_1DayShiftAB[[#This Row],[D]]*M97</f>
        <v>0</v>
      </c>
      <c r="AI97" s="3">
        <f>EffortOutcomesAG1_1DayShiftAB[[#This Row],[D]]*N97</f>
        <v>0</v>
      </c>
      <c r="AJ97" s="3">
        <f>EffortOutcomesAG1_1DayShiftAB[[#This Row],[D]]*O97</f>
        <v>0</v>
      </c>
      <c r="AK97" s="3">
        <f>EffortOutcomesAG1_1DayShiftAB[[#This Row],[D]]*P97</f>
        <v>0</v>
      </c>
      <c r="AL97" s="3">
        <f>EffortOutcomesAG1_1DayShiftAB[[#This Row],[D]]*Q97</f>
        <v>2.0588235294117782E-2</v>
      </c>
      <c r="AM97" s="3">
        <f>EffortOutcomesAG1_1DayShiftAB[[#This Row],[D]]*R97</f>
        <v>0</v>
      </c>
      <c r="AN97" s="3">
        <f>EffortOutcomesAG1_1DayShiftAB[[#This Row],[D]]*S97</f>
        <v>0</v>
      </c>
      <c r="AO97" s="3">
        <f>EffortOutcomesAG1_1DayShiftAB[[#This Row],[D]]*T97</f>
        <v>0</v>
      </c>
      <c r="AP97" s="3">
        <f>EffortOutcomesAG1_1DayShiftAB[[#This Row],[D]]*U97</f>
        <v>0</v>
      </c>
      <c r="AQ97" s="3">
        <f>EffortOutcomesAG1_1DayShiftAB[[#This Row],[D]]*V97</f>
        <v>0.95</v>
      </c>
      <c r="AR97" s="3">
        <f>EffortOutcomesAG1_1DayShiftAB[[#This Row],[D]]*W97</f>
        <v>0</v>
      </c>
      <c r="AS97" s="3">
        <f>EffortOutcomesAG1_1DayShiftAB[[#This Row],[D]]*X97</f>
        <v>0</v>
      </c>
      <c r="AT97" s="3">
        <f>EffortOutcomesAG1_1DayShiftAB[[#This Row],[D]]*Y97</f>
        <v>0</v>
      </c>
      <c r="AU97" s="3">
        <f>EffortOutcomesAG1_1DayShiftAB[[#This Row],[D]]*Z97</f>
        <v>0</v>
      </c>
      <c r="AV97" s="3">
        <f>EffortOutcomesAG1_1DayShiftAB[[#This Row],[D]]*AA97</f>
        <v>0</v>
      </c>
      <c r="AW97" s="3"/>
      <c r="AX97" s="3"/>
      <c r="AY97" t="s">
        <v>217</v>
      </c>
      <c r="AZ97" t="s">
        <v>216</v>
      </c>
      <c r="BA97" t="s">
        <v>69</v>
      </c>
      <c r="BB97">
        <v>0.97058823529411775</v>
      </c>
      <c r="BC97">
        <v>0.95</v>
      </c>
      <c r="BD97">
        <v>10</v>
      </c>
      <c r="BE97">
        <v>0.95</v>
      </c>
      <c r="BF97">
        <v>0.99821746880570394</v>
      </c>
      <c r="BG97" t="s">
        <v>176</v>
      </c>
      <c r="BI97" s="25">
        <v>45573</v>
      </c>
      <c r="BJ97">
        <v>45573</v>
      </c>
      <c r="BK97">
        <v>0.97878787878787865</v>
      </c>
      <c r="BL97">
        <v>0.97878787878787865</v>
      </c>
      <c r="BM97">
        <v>1.0284664830119372</v>
      </c>
      <c r="BN97" t="s">
        <v>160</v>
      </c>
      <c r="CI97"/>
      <c r="CJ97"/>
      <c r="CK97"/>
      <c r="CL97"/>
      <c r="CM97"/>
    </row>
    <row r="98" spans="1:91" x14ac:dyDescent="0.25">
      <c r="A98" s="31"/>
      <c r="B9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98" s="32">
        <f>IF(EffortOutcomesAG1_1DayShiftAB[[#This Row],[Ai]]=0,3,  IF(EffortOutcomesAG1_1DayShiftAB[[#This Row],[Ai]]&lt;ABGoal,1,    IF(EffortOutcomesAG1_1DayShiftAB[[#This Row],[Ai]]&gt;=ABGoal,2,   "???")))</f>
        <v>3</v>
      </c>
      <c r="D9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98" s="34">
        <f t="shared" si="2"/>
        <v>13110</v>
      </c>
      <c r="H9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9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</v>
      </c>
      <c r="S9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9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9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8" s="41" cm="1">
        <f t="array" ref="Z9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8" s="38">
        <f t="shared" si="3"/>
        <v>1</v>
      </c>
      <c r="AC98" s="3">
        <f>EffortOutcomesAG1_1DayShiftAB[[#This Row],[D]]*H98</f>
        <v>0</v>
      </c>
      <c r="AD98" s="3">
        <f>EffortOutcomesAG1_1DayShiftAB[[#This Row],[D]]*I98</f>
        <v>0</v>
      </c>
      <c r="AE98" s="3">
        <f>EffortOutcomesAG1_1DayShiftAB[[#This Row],[D]]*J98</f>
        <v>0</v>
      </c>
      <c r="AF98" s="3">
        <f>EffortOutcomesAG1_1DayShiftAB[[#This Row],[D]]*K98</f>
        <v>0</v>
      </c>
      <c r="AG98" s="3">
        <f>EffortOutcomesAG1_1DayShiftAB[[#This Row],[D]]*L98</f>
        <v>0</v>
      </c>
      <c r="AH98" s="3">
        <f>EffortOutcomesAG1_1DayShiftAB[[#This Row],[D]]*M98</f>
        <v>0</v>
      </c>
      <c r="AI98" s="3">
        <f>EffortOutcomesAG1_1DayShiftAB[[#This Row],[D]]*N98</f>
        <v>0</v>
      </c>
      <c r="AJ98" s="3">
        <f>EffortOutcomesAG1_1DayShiftAB[[#This Row],[D]]*O98</f>
        <v>0</v>
      </c>
      <c r="AK98" s="3">
        <f>EffortOutcomesAG1_1DayShiftAB[[#This Row],[D]]*P98</f>
        <v>0</v>
      </c>
      <c r="AL98" s="3">
        <f>EffortOutcomesAG1_1DayShiftAB[[#This Row],[D]]*Q98</f>
        <v>0</v>
      </c>
      <c r="AM98" s="3">
        <f>EffortOutcomesAG1_1DayShiftAB[[#This Row],[D]]*R98</f>
        <v>1</v>
      </c>
      <c r="AN98" s="3">
        <f>EffortOutcomesAG1_1DayShiftAB[[#This Row],[D]]*S98</f>
        <v>0</v>
      </c>
      <c r="AO98" s="3">
        <f>EffortOutcomesAG1_1DayShiftAB[[#This Row],[D]]*T98</f>
        <v>0</v>
      </c>
      <c r="AP98" s="3">
        <f>EffortOutcomesAG1_1DayShiftAB[[#This Row],[D]]*U98</f>
        <v>0</v>
      </c>
      <c r="AQ98" s="3">
        <f>EffortOutcomesAG1_1DayShiftAB[[#This Row],[D]]*V98</f>
        <v>0</v>
      </c>
      <c r="AR98" s="3">
        <f>EffortOutcomesAG1_1DayShiftAB[[#This Row],[D]]*W98</f>
        <v>0</v>
      </c>
      <c r="AS98" s="3">
        <f>EffortOutcomesAG1_1DayShiftAB[[#This Row],[D]]*X98</f>
        <v>0</v>
      </c>
      <c r="AT98" s="3">
        <f>EffortOutcomesAG1_1DayShiftAB[[#This Row],[D]]*Y98</f>
        <v>0</v>
      </c>
      <c r="AU98" s="3">
        <f>EffortOutcomesAG1_1DayShiftAB[[#This Row],[D]]*Z98</f>
        <v>0</v>
      </c>
      <c r="AV98" s="3">
        <f>EffortOutcomesAG1_1DayShiftAB[[#This Row],[D]]*AA98</f>
        <v>0</v>
      </c>
      <c r="AW98" s="3"/>
      <c r="AX98" s="3"/>
      <c r="AY98" t="s">
        <v>170</v>
      </c>
      <c r="AZ98" t="s">
        <v>216</v>
      </c>
      <c r="BA98" t="s">
        <v>69</v>
      </c>
      <c r="BB98">
        <v>1</v>
      </c>
      <c r="BC98">
        <v>0</v>
      </c>
      <c r="BD98">
        <v>10</v>
      </c>
      <c r="BE98">
        <v>0</v>
      </c>
      <c r="BF98">
        <v>0</v>
      </c>
      <c r="BG98" t="s">
        <v>181</v>
      </c>
      <c r="BH98">
        <v>1</v>
      </c>
      <c r="BI98" s="25">
        <v>45574</v>
      </c>
      <c r="BJ98">
        <v>45574</v>
      </c>
      <c r="BK98">
        <v>0</v>
      </c>
      <c r="BL98">
        <v>0</v>
      </c>
      <c r="BM98">
        <v>0</v>
      </c>
      <c r="BN98" t="s">
        <v>160</v>
      </c>
      <c r="CI98"/>
      <c r="CJ98"/>
      <c r="CK98"/>
      <c r="CL98"/>
      <c r="CM98"/>
    </row>
    <row r="99" spans="1:91" x14ac:dyDescent="0.25">
      <c r="A99" s="31"/>
      <c r="B9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99" s="32">
        <f>IF(EffortOutcomesAG1_1DayShiftAB[[#This Row],[Ai]]=0,3,  IF(EffortOutcomesAG1_1DayShiftAB[[#This Row],[Ai]]&lt;ABGoal,1,    IF(EffortOutcomesAG1_1DayShiftAB[[#This Row],[Ai]]&gt;=ABGoal,2,   "???")))</f>
        <v>1</v>
      </c>
      <c r="D9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9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9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99" s="34">
        <f t="shared" si="2"/>
        <v>11110</v>
      </c>
      <c r="H9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9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9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9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9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9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9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9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9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9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9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9.7070033349214158E-2</v>
      </c>
      <c r="S9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9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0.35513494669815582</v>
      </c>
      <c r="U9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9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0.54779501995263002</v>
      </c>
      <c r="W9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9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9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99" s="41" cm="1">
        <f t="array" ref="Z9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9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99" s="38">
        <f t="shared" si="3"/>
        <v>1</v>
      </c>
      <c r="AC99" s="3">
        <f>EffortOutcomesAG1_1DayShiftAB[[#This Row],[D]]*H99</f>
        <v>0</v>
      </c>
      <c r="AD99" s="3">
        <f>EffortOutcomesAG1_1DayShiftAB[[#This Row],[D]]*I99</f>
        <v>0</v>
      </c>
      <c r="AE99" s="3">
        <f>EffortOutcomesAG1_1DayShiftAB[[#This Row],[D]]*J99</f>
        <v>0</v>
      </c>
      <c r="AF99" s="3">
        <f>EffortOutcomesAG1_1DayShiftAB[[#This Row],[D]]*K99</f>
        <v>0</v>
      </c>
      <c r="AG99" s="3">
        <f>EffortOutcomesAG1_1DayShiftAB[[#This Row],[D]]*L99</f>
        <v>0</v>
      </c>
      <c r="AH99" s="3">
        <f>EffortOutcomesAG1_1DayShiftAB[[#This Row],[D]]*M99</f>
        <v>0</v>
      </c>
      <c r="AI99" s="3">
        <f>EffortOutcomesAG1_1DayShiftAB[[#This Row],[D]]*N99</f>
        <v>0</v>
      </c>
      <c r="AJ99" s="3">
        <f>EffortOutcomesAG1_1DayShiftAB[[#This Row],[D]]*O99</f>
        <v>0</v>
      </c>
      <c r="AK99" s="3">
        <f>EffortOutcomesAG1_1DayShiftAB[[#This Row],[D]]*P99</f>
        <v>0</v>
      </c>
      <c r="AL99" s="3">
        <f>EffortOutcomesAG1_1DayShiftAB[[#This Row],[D]]*Q99</f>
        <v>0</v>
      </c>
      <c r="AM99" s="3">
        <f>EffortOutcomesAG1_1DayShiftAB[[#This Row],[D]]*R99</f>
        <v>0.30639097744360988</v>
      </c>
      <c r="AN99" s="3">
        <f>EffortOutcomesAG1_1DayShiftAB[[#This Row],[D]]*S99</f>
        <v>0</v>
      </c>
      <c r="AO99" s="3">
        <f>EffortOutcomesAG1_1DayShiftAB[[#This Row],[D]]*T99</f>
        <v>1.1209447415329763</v>
      </c>
      <c r="AP99" s="3">
        <f>EffortOutcomesAG1_1DayShiftAB[[#This Row],[D]]*U99</f>
        <v>0</v>
      </c>
      <c r="AQ99" s="3">
        <f>EffortOutcomesAG1_1DayShiftAB[[#This Row],[D]]*V99</f>
        <v>1.7290552584670236</v>
      </c>
      <c r="AR99" s="3">
        <f>EffortOutcomesAG1_1DayShiftAB[[#This Row],[D]]*W99</f>
        <v>0</v>
      </c>
      <c r="AS99" s="3">
        <f>EffortOutcomesAG1_1DayShiftAB[[#This Row],[D]]*X99</f>
        <v>0</v>
      </c>
      <c r="AT99" s="3">
        <f>EffortOutcomesAG1_1DayShiftAB[[#This Row],[D]]*Y99</f>
        <v>0</v>
      </c>
      <c r="AU99" s="3">
        <f>EffortOutcomesAG1_1DayShiftAB[[#This Row],[D]]*Z99</f>
        <v>0</v>
      </c>
      <c r="AV99" s="3">
        <f>EffortOutcomesAG1_1DayShiftAB[[#This Row],[D]]*AA99</f>
        <v>0</v>
      </c>
      <c r="AW99" s="3"/>
      <c r="AX99" s="3"/>
      <c r="AY99" t="s">
        <v>170</v>
      </c>
      <c r="AZ99" t="s">
        <v>216</v>
      </c>
      <c r="BA99" t="s">
        <v>68</v>
      </c>
      <c r="BB99">
        <v>3.1563909774436096</v>
      </c>
      <c r="BC99">
        <v>2.8499999999999996</v>
      </c>
      <c r="BD99">
        <v>10</v>
      </c>
      <c r="BE99">
        <v>2.8499999999999996</v>
      </c>
      <c r="BF99">
        <v>1.7290552584670236</v>
      </c>
      <c r="BG99" t="s">
        <v>180</v>
      </c>
      <c r="BH99">
        <v>1</v>
      </c>
      <c r="BI99" s="25">
        <v>45574</v>
      </c>
      <c r="BJ99">
        <v>45574</v>
      </c>
      <c r="BK99">
        <v>0.90292996665078584</v>
      </c>
      <c r="BL99">
        <v>0.90292996665078584</v>
      </c>
      <c r="BM99">
        <v>0.54779501995263002</v>
      </c>
      <c r="BN99" t="s">
        <v>160</v>
      </c>
      <c r="CI99"/>
      <c r="CJ99"/>
      <c r="CK99"/>
      <c r="CL99"/>
      <c r="CM99"/>
    </row>
    <row r="100" spans="1:91" x14ac:dyDescent="0.25">
      <c r="A100" s="31"/>
      <c r="B10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00" s="32">
        <f>IF(EffortOutcomesAG1_1DayShiftAB[[#This Row],[Ai]]=0,3,  IF(EffortOutcomesAG1_1DayShiftAB[[#This Row],[Ai]]&lt;ABGoal,1,    IF(EffortOutcomesAG1_1DayShiftAB[[#This Row],[Ai]]&gt;=ABGoal,2,   "???")))</f>
        <v>1</v>
      </c>
      <c r="D10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00" s="34">
        <f t="shared" si="2"/>
        <v>11110</v>
      </c>
      <c r="H10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0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9.7070033349214047E-2</v>
      </c>
      <c r="S10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0.16647379656303074</v>
      </c>
      <c r="U10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0.73645617008775521</v>
      </c>
      <c r="W10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0" s="41" cm="1">
        <f t="array" ref="Z10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0" s="38">
        <f t="shared" si="3"/>
        <v>1</v>
      </c>
      <c r="AC100" s="3">
        <f>EffortOutcomesAG1_1DayShiftAB[[#This Row],[D]]*H100</f>
        <v>0</v>
      </c>
      <c r="AD100" s="3">
        <f>EffortOutcomesAG1_1DayShiftAB[[#This Row],[D]]*I100</f>
        <v>0</v>
      </c>
      <c r="AE100" s="3">
        <f>EffortOutcomesAG1_1DayShiftAB[[#This Row],[D]]*J100</f>
        <v>0</v>
      </c>
      <c r="AF100" s="3">
        <f>EffortOutcomesAG1_1DayShiftAB[[#This Row],[D]]*K100</f>
        <v>0</v>
      </c>
      <c r="AG100" s="3">
        <f>EffortOutcomesAG1_1DayShiftAB[[#This Row],[D]]*L100</f>
        <v>0</v>
      </c>
      <c r="AH100" s="3">
        <f>EffortOutcomesAG1_1DayShiftAB[[#This Row],[D]]*M100</f>
        <v>0</v>
      </c>
      <c r="AI100" s="3">
        <f>EffortOutcomesAG1_1DayShiftAB[[#This Row],[D]]*N100</f>
        <v>0</v>
      </c>
      <c r="AJ100" s="3">
        <f>EffortOutcomesAG1_1DayShiftAB[[#This Row],[D]]*O100</f>
        <v>0</v>
      </c>
      <c r="AK100" s="3">
        <f>EffortOutcomesAG1_1DayShiftAB[[#This Row],[D]]*P100</f>
        <v>0</v>
      </c>
      <c r="AL100" s="3">
        <f>EffortOutcomesAG1_1DayShiftAB[[#This Row],[D]]*Q100</f>
        <v>0</v>
      </c>
      <c r="AM100" s="3">
        <f>EffortOutcomesAG1_1DayShiftAB[[#This Row],[D]]*R100</f>
        <v>0.204260651629073</v>
      </c>
      <c r="AN100" s="3">
        <f>EffortOutcomesAG1_1DayShiftAB[[#This Row],[D]]*S100</f>
        <v>0</v>
      </c>
      <c r="AO100" s="3">
        <f>EffortOutcomesAG1_1DayShiftAB[[#This Row],[D]]*T100</f>
        <v>0.35030425963488881</v>
      </c>
      <c r="AP100" s="3">
        <f>EffortOutcomesAG1_1DayShiftAB[[#This Row],[D]]*U100</f>
        <v>0</v>
      </c>
      <c r="AQ100" s="3">
        <f>EffortOutcomesAG1_1DayShiftAB[[#This Row],[D]]*V100</f>
        <v>1.5496957403651113</v>
      </c>
      <c r="AR100" s="3">
        <f>EffortOutcomesAG1_1DayShiftAB[[#This Row],[D]]*W100</f>
        <v>0</v>
      </c>
      <c r="AS100" s="3">
        <f>EffortOutcomesAG1_1DayShiftAB[[#This Row],[D]]*X100</f>
        <v>0</v>
      </c>
      <c r="AT100" s="3">
        <f>EffortOutcomesAG1_1DayShiftAB[[#This Row],[D]]*Y100</f>
        <v>0</v>
      </c>
      <c r="AU100" s="3">
        <f>EffortOutcomesAG1_1DayShiftAB[[#This Row],[D]]*Z100</f>
        <v>0</v>
      </c>
      <c r="AV100" s="3">
        <f>EffortOutcomesAG1_1DayShiftAB[[#This Row],[D]]*AA100</f>
        <v>0</v>
      </c>
      <c r="AW100" s="3"/>
      <c r="AX100" s="3"/>
      <c r="AY100" t="s">
        <v>170</v>
      </c>
      <c r="AZ100" t="s">
        <v>216</v>
      </c>
      <c r="BA100" t="s">
        <v>70</v>
      </c>
      <c r="BB100">
        <v>2.1042606516290729</v>
      </c>
      <c r="BC100">
        <v>1.9</v>
      </c>
      <c r="BD100">
        <v>10</v>
      </c>
      <c r="BE100">
        <v>1.9</v>
      </c>
      <c r="BF100">
        <v>1.5496957403651113</v>
      </c>
      <c r="BG100" t="s">
        <v>179</v>
      </c>
      <c r="BH100">
        <v>1</v>
      </c>
      <c r="BI100" s="25">
        <v>45574</v>
      </c>
      <c r="BJ100">
        <v>45574</v>
      </c>
      <c r="BK100">
        <v>0.90292996665078595</v>
      </c>
      <c r="BL100">
        <v>0.90292996665078595</v>
      </c>
      <c r="BM100">
        <v>0.73645617008775521</v>
      </c>
      <c r="BN100" t="s">
        <v>160</v>
      </c>
      <c r="CI100"/>
      <c r="CJ100"/>
      <c r="CK100"/>
      <c r="CL100"/>
      <c r="CM100"/>
    </row>
    <row r="101" spans="1:91" x14ac:dyDescent="0.25">
      <c r="A101" s="31"/>
      <c r="B10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01" s="32">
        <f>IF(EffortOutcomesAG1_1DayShiftAB[[#This Row],[Ai]]=0,3,  IF(EffortOutcomesAG1_1DayShiftAB[[#This Row],[Ai]]&lt;ABGoal,1,    IF(EffortOutcomesAG1_1DayShiftAB[[#This Row],[Ai]]&gt;=ABGoal,2,   "???")))</f>
        <v>1</v>
      </c>
      <c r="D10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01" s="34">
        <f t="shared" si="2"/>
        <v>11110</v>
      </c>
      <c r="H10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0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2.1212121212121349E-2</v>
      </c>
      <c r="S10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0.92001836547291083</v>
      </c>
      <c r="U10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5.8769513314967853E-2</v>
      </c>
      <c r="W10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1" s="41" cm="1">
        <f t="array" ref="Z10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1" s="38">
        <f t="shared" si="3"/>
        <v>1</v>
      </c>
      <c r="AC101" s="3">
        <f>EffortOutcomesAG1_1DayShiftAB[[#This Row],[D]]*H101</f>
        <v>0</v>
      </c>
      <c r="AD101" s="3">
        <f>EffortOutcomesAG1_1DayShiftAB[[#This Row],[D]]*I101</f>
        <v>0</v>
      </c>
      <c r="AE101" s="3">
        <f>EffortOutcomesAG1_1DayShiftAB[[#This Row],[D]]*J101</f>
        <v>0</v>
      </c>
      <c r="AF101" s="3">
        <f>EffortOutcomesAG1_1DayShiftAB[[#This Row],[D]]*K101</f>
        <v>0</v>
      </c>
      <c r="AG101" s="3">
        <f>EffortOutcomesAG1_1DayShiftAB[[#This Row],[D]]*L101</f>
        <v>0</v>
      </c>
      <c r="AH101" s="3">
        <f>EffortOutcomesAG1_1DayShiftAB[[#This Row],[D]]*M101</f>
        <v>0</v>
      </c>
      <c r="AI101" s="3">
        <f>EffortOutcomesAG1_1DayShiftAB[[#This Row],[D]]*N101</f>
        <v>0</v>
      </c>
      <c r="AJ101" s="3">
        <f>EffortOutcomesAG1_1DayShiftAB[[#This Row],[D]]*O101</f>
        <v>0</v>
      </c>
      <c r="AK101" s="3">
        <f>EffortOutcomesAG1_1DayShiftAB[[#This Row],[D]]*P101</f>
        <v>0</v>
      </c>
      <c r="AL101" s="3">
        <f>EffortOutcomesAG1_1DayShiftAB[[#This Row],[D]]*Q101</f>
        <v>0</v>
      </c>
      <c r="AM101" s="3">
        <f>EffortOutcomesAG1_1DayShiftAB[[#This Row],[D]]*R101</f>
        <v>2.0588235294117782E-2</v>
      </c>
      <c r="AN101" s="3">
        <f>EffortOutcomesAG1_1DayShiftAB[[#This Row],[D]]*S101</f>
        <v>0</v>
      </c>
      <c r="AO101" s="3">
        <f>EffortOutcomesAG1_1DayShiftAB[[#This Row],[D]]*T101</f>
        <v>0.89295900178253118</v>
      </c>
      <c r="AP101" s="3">
        <f>EffortOutcomesAG1_1DayShiftAB[[#This Row],[D]]*U101</f>
        <v>0</v>
      </c>
      <c r="AQ101" s="3">
        <f>EffortOutcomesAG1_1DayShiftAB[[#This Row],[D]]*V101</f>
        <v>5.7040998217468802E-2</v>
      </c>
      <c r="AR101" s="3">
        <f>EffortOutcomesAG1_1DayShiftAB[[#This Row],[D]]*W101</f>
        <v>0</v>
      </c>
      <c r="AS101" s="3">
        <f>EffortOutcomesAG1_1DayShiftAB[[#This Row],[D]]*X101</f>
        <v>0</v>
      </c>
      <c r="AT101" s="3">
        <f>EffortOutcomesAG1_1DayShiftAB[[#This Row],[D]]*Y101</f>
        <v>0</v>
      </c>
      <c r="AU101" s="3">
        <f>EffortOutcomesAG1_1DayShiftAB[[#This Row],[D]]*Z101</f>
        <v>0</v>
      </c>
      <c r="AV101" s="3">
        <f>EffortOutcomesAG1_1DayShiftAB[[#This Row],[D]]*AA101</f>
        <v>0</v>
      </c>
      <c r="AW101" s="3"/>
      <c r="AX101" s="3"/>
      <c r="AY101" t="s">
        <v>217</v>
      </c>
      <c r="AZ101" t="s">
        <v>216</v>
      </c>
      <c r="BA101" t="s">
        <v>69</v>
      </c>
      <c r="BB101">
        <v>0.97058823529411775</v>
      </c>
      <c r="BC101">
        <v>0.95</v>
      </c>
      <c r="BD101">
        <v>10</v>
      </c>
      <c r="BE101">
        <v>0.95</v>
      </c>
      <c r="BF101">
        <v>5.7040998217468802E-2</v>
      </c>
      <c r="BG101" t="s">
        <v>181</v>
      </c>
      <c r="BI101" s="25">
        <v>45574</v>
      </c>
      <c r="BJ101">
        <v>45574</v>
      </c>
      <c r="BK101">
        <v>0.97878787878787865</v>
      </c>
      <c r="BL101">
        <v>0.97878787878787865</v>
      </c>
      <c r="BM101">
        <v>5.8769513314967853E-2</v>
      </c>
      <c r="BN101" t="s">
        <v>160</v>
      </c>
      <c r="CI101"/>
      <c r="CJ101"/>
      <c r="CK101"/>
      <c r="CL101"/>
      <c r="CM101"/>
    </row>
    <row r="102" spans="1:91" x14ac:dyDescent="0.25">
      <c r="A102" s="31"/>
      <c r="B10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02" s="32">
        <f>IF(EffortOutcomesAG1_1DayShiftAB[[#This Row],[Ai]]=0,3,  IF(EffortOutcomesAG1_1DayShiftAB[[#This Row],[Ai]]&lt;ABGoal,1,    IF(EffortOutcomesAG1_1DayShiftAB[[#This Row],[Ai]]&gt;=ABGoal,2,   "???")))</f>
        <v>2</v>
      </c>
      <c r="D10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0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02" s="34">
        <f t="shared" si="2"/>
        <v>32131</v>
      </c>
      <c r="H10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1.7388578593411363E-2</v>
      </c>
      <c r="K10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8.9407115861275255E-3</v>
      </c>
      <c r="O10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0.24105928841387247</v>
      </c>
      <c r="Q10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0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0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0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2" s="41" cm="1">
        <f t="array" ref="Z10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2" s="38">
        <f t="shared" si="3"/>
        <v>1</v>
      </c>
      <c r="AC102" s="3">
        <f>EffortOutcomesAG1_1DayShiftAB[[#This Row],[D]]*H102</f>
        <v>0</v>
      </c>
      <c r="AD102" s="3">
        <f>EffortOutcomesAG1_1DayShiftAB[[#This Row],[D]]*I102</f>
        <v>0</v>
      </c>
      <c r="AE102" s="3">
        <f>EffortOutcomesAG1_1DayShiftAB[[#This Row],[D]]*J102</f>
        <v>6.5170027341079087E-2</v>
      </c>
      <c r="AF102" s="3">
        <f>EffortOutcomesAG1_1DayShiftAB[[#This Row],[D]]*K102</f>
        <v>0</v>
      </c>
      <c r="AG102" s="3">
        <f>EffortOutcomesAG1_1DayShiftAB[[#This Row],[D]]*L102</f>
        <v>0</v>
      </c>
      <c r="AH102" s="3">
        <f>EffortOutcomesAG1_1DayShiftAB[[#This Row],[D]]*M102</f>
        <v>0</v>
      </c>
      <c r="AI102" s="3">
        <f>EffortOutcomesAG1_1DayShiftAB[[#This Row],[D]]*N102</f>
        <v>3.3508570892471293E-2</v>
      </c>
      <c r="AJ102" s="3">
        <f>EffortOutcomesAG1_1DayShiftAB[[#This Row],[D]]*O102</f>
        <v>0</v>
      </c>
      <c r="AK102" s="3">
        <f>EffortOutcomesAG1_1DayShiftAB[[#This Row],[D]]*P102</f>
        <v>0.90345742363931292</v>
      </c>
      <c r="AL102" s="3">
        <f>EffortOutcomesAG1_1DayShiftAB[[#This Row],[D]]*Q102</f>
        <v>0</v>
      </c>
      <c r="AM102" s="3">
        <f>EffortOutcomesAG1_1DayShiftAB[[#This Row],[D]]*R102</f>
        <v>0</v>
      </c>
      <c r="AN102" s="3">
        <f>EffortOutcomesAG1_1DayShiftAB[[#This Row],[D]]*S102</f>
        <v>0</v>
      </c>
      <c r="AO102" s="3">
        <f>EffortOutcomesAG1_1DayShiftAB[[#This Row],[D]]*T102</f>
        <v>0</v>
      </c>
      <c r="AP102" s="3">
        <f>EffortOutcomesAG1_1DayShiftAB[[#This Row],[D]]*U102</f>
        <v>0</v>
      </c>
      <c r="AQ102" s="3">
        <f>EffortOutcomesAG1_1DayShiftAB[[#This Row],[D]]*V102</f>
        <v>3.7478639781271368</v>
      </c>
      <c r="AR102" s="3">
        <f>EffortOutcomesAG1_1DayShiftAB[[#This Row],[D]]*W102</f>
        <v>0</v>
      </c>
      <c r="AS102" s="3">
        <f>EffortOutcomesAG1_1DayShiftAB[[#This Row],[D]]*X102</f>
        <v>0</v>
      </c>
      <c r="AT102" s="3">
        <f>EffortOutcomesAG1_1DayShiftAB[[#This Row],[D]]*Y102</f>
        <v>0</v>
      </c>
      <c r="AU102" s="3">
        <f>EffortOutcomesAG1_1DayShiftAB[[#This Row],[D]]*Z102</f>
        <v>0</v>
      </c>
      <c r="AV102" s="3">
        <f>EffortOutcomesAG1_1DayShiftAB[[#This Row],[D]]*AA102</f>
        <v>0</v>
      </c>
      <c r="AW102" s="3"/>
      <c r="AX102" s="3"/>
      <c r="AY102" t="s">
        <v>217</v>
      </c>
      <c r="AZ102" t="s">
        <v>216</v>
      </c>
      <c r="BA102" t="s">
        <v>68</v>
      </c>
      <c r="BB102">
        <v>3.7478639781271368</v>
      </c>
      <c r="BC102">
        <v>4.75</v>
      </c>
      <c r="BD102">
        <v>10</v>
      </c>
      <c r="BE102">
        <v>4.75</v>
      </c>
      <c r="BF102">
        <v>3.7813725490196082</v>
      </c>
      <c r="BG102" t="s">
        <v>180</v>
      </c>
      <c r="BI102" s="25">
        <v>45574</v>
      </c>
      <c r="BJ102">
        <v>45574</v>
      </c>
      <c r="BK102">
        <v>1.2673885785934114</v>
      </c>
      <c r="BL102">
        <v>1.2673885785934114</v>
      </c>
      <c r="BM102">
        <v>1.0089407115861275</v>
      </c>
      <c r="BN102" t="s">
        <v>160</v>
      </c>
      <c r="CI102"/>
      <c r="CJ102"/>
      <c r="CK102"/>
      <c r="CL102"/>
      <c r="CM102"/>
    </row>
    <row r="103" spans="1:91" x14ac:dyDescent="0.25">
      <c r="A103" s="31"/>
      <c r="B10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03" s="32">
        <f>IF(EffortOutcomesAG1_1DayShiftAB[[#This Row],[Ai]]=0,3,  IF(EffortOutcomesAG1_1DayShiftAB[[#This Row],[Ai]]&lt;ABGoal,1,    IF(EffortOutcomesAG1_1DayShiftAB[[#This Row],[Ai]]&gt;=ABGoal,2,   "???")))</f>
        <v>1</v>
      </c>
      <c r="D10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03" s="34">
        <f t="shared" si="2"/>
        <v>11110</v>
      </c>
      <c r="H10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0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0.3782199219412864</v>
      </c>
      <c r="S10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2.8583566774441627E-3</v>
      </c>
      <c r="U10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0.61892172138126944</v>
      </c>
      <c r="W10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3" s="41" cm="1">
        <f t="array" ref="Z10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3" s="38">
        <f t="shared" si="3"/>
        <v>1</v>
      </c>
      <c r="AC103" s="3">
        <f>EffortOutcomesAG1_1DayShiftAB[[#This Row],[D]]*H103</f>
        <v>0</v>
      </c>
      <c r="AD103" s="3">
        <f>EffortOutcomesAG1_1DayShiftAB[[#This Row],[D]]*I103</f>
        <v>0</v>
      </c>
      <c r="AE103" s="3">
        <f>EffortOutcomesAG1_1DayShiftAB[[#This Row],[D]]*J103</f>
        <v>0</v>
      </c>
      <c r="AF103" s="3">
        <f>EffortOutcomesAG1_1DayShiftAB[[#This Row],[D]]*K103</f>
        <v>0</v>
      </c>
      <c r="AG103" s="3">
        <f>EffortOutcomesAG1_1DayShiftAB[[#This Row],[D]]*L103</f>
        <v>0</v>
      </c>
      <c r="AH103" s="3">
        <f>EffortOutcomesAG1_1DayShiftAB[[#This Row],[D]]*M103</f>
        <v>0</v>
      </c>
      <c r="AI103" s="3">
        <f>EffortOutcomesAG1_1DayShiftAB[[#This Row],[D]]*N103</f>
        <v>0</v>
      </c>
      <c r="AJ103" s="3">
        <f>EffortOutcomesAG1_1DayShiftAB[[#This Row],[D]]*O103</f>
        <v>0</v>
      </c>
      <c r="AK103" s="3">
        <f>EffortOutcomesAG1_1DayShiftAB[[#This Row],[D]]*P103</f>
        <v>0</v>
      </c>
      <c r="AL103" s="3">
        <f>EffortOutcomesAG1_1DayShiftAB[[#This Row],[D]]*Q103</f>
        <v>0</v>
      </c>
      <c r="AM103" s="3">
        <f>EffortOutcomesAG1_1DayShiftAB[[#This Row],[D]]*R103</f>
        <v>1.7336142079336279</v>
      </c>
      <c r="AN103" s="3">
        <f>EffortOutcomesAG1_1DayShiftAB[[#This Row],[D]]*S103</f>
        <v>0</v>
      </c>
      <c r="AO103" s="3">
        <f>EffortOutcomesAG1_1DayShiftAB[[#This Row],[D]]*T103</f>
        <v>1.3101604278075021E-2</v>
      </c>
      <c r="AP103" s="3">
        <f>EffortOutcomesAG1_1DayShiftAB[[#This Row],[D]]*U103</f>
        <v>0</v>
      </c>
      <c r="AQ103" s="3">
        <f>EffortOutcomesAG1_1DayShiftAB[[#This Row],[D]]*V103</f>
        <v>2.8368983957219247</v>
      </c>
      <c r="AR103" s="3">
        <f>EffortOutcomesAG1_1DayShiftAB[[#This Row],[D]]*W103</f>
        <v>0</v>
      </c>
      <c r="AS103" s="3">
        <f>EffortOutcomesAG1_1DayShiftAB[[#This Row],[D]]*X103</f>
        <v>0</v>
      </c>
      <c r="AT103" s="3">
        <f>EffortOutcomesAG1_1DayShiftAB[[#This Row],[D]]*Y103</f>
        <v>0</v>
      </c>
      <c r="AU103" s="3">
        <f>EffortOutcomesAG1_1DayShiftAB[[#This Row],[D]]*Z103</f>
        <v>0</v>
      </c>
      <c r="AV103" s="3">
        <f>EffortOutcomesAG1_1DayShiftAB[[#This Row],[D]]*AA103</f>
        <v>0</v>
      </c>
      <c r="AW103" s="3"/>
      <c r="AX103" s="3"/>
      <c r="AY103" t="s">
        <v>217</v>
      </c>
      <c r="AZ103" t="s">
        <v>216</v>
      </c>
      <c r="BA103" t="s">
        <v>70</v>
      </c>
      <c r="BB103">
        <v>4.5836142079336275</v>
      </c>
      <c r="BC103">
        <v>2.8499999999999996</v>
      </c>
      <c r="BD103">
        <v>10</v>
      </c>
      <c r="BE103">
        <v>2.8499999999999996</v>
      </c>
      <c r="BF103">
        <v>2.8368983957219247</v>
      </c>
      <c r="BG103" t="s">
        <v>179</v>
      </c>
      <c r="BI103" s="25">
        <v>45574</v>
      </c>
      <c r="BJ103">
        <v>45574</v>
      </c>
      <c r="BK103">
        <v>0.6217800780587136</v>
      </c>
      <c r="BL103">
        <v>0.6217800780587136</v>
      </c>
      <c r="BM103">
        <v>0.61892172138126944</v>
      </c>
      <c r="BN103" t="s">
        <v>160</v>
      </c>
      <c r="CI103"/>
      <c r="CJ103"/>
      <c r="CK103"/>
      <c r="CL103"/>
      <c r="CM103"/>
    </row>
    <row r="104" spans="1:91" x14ac:dyDescent="0.25">
      <c r="A104" s="31"/>
      <c r="B10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04" s="32">
        <f>IF(EffortOutcomesAG1_1DayShiftAB[[#This Row],[Ai]]=0,3,  IF(EffortOutcomesAG1_1DayShiftAB[[#This Row],[Ai]]&lt;ABGoal,1,    IF(EffortOutcomesAG1_1DayShiftAB[[#This Row],[Ai]]&gt;=ABGoal,2,   "???")))</f>
        <v>1</v>
      </c>
      <c r="D10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04" s="34">
        <f t="shared" si="2"/>
        <v>31111</v>
      </c>
      <c r="H10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0.20390662220104816</v>
      </c>
      <c r="Q10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0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0.4036375865257964</v>
      </c>
      <c r="U10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0.5963624134742036</v>
      </c>
      <c r="W10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4" s="41" cm="1">
        <f t="array" ref="Z10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4" s="38">
        <f t="shared" si="3"/>
        <v>1</v>
      </c>
      <c r="AC104" s="3">
        <f>EffortOutcomesAG1_1DayShiftAB[[#This Row],[D]]*H104</f>
        <v>0</v>
      </c>
      <c r="AD104" s="3">
        <f>EffortOutcomesAG1_1DayShiftAB[[#This Row],[D]]*I104</f>
        <v>0</v>
      </c>
      <c r="AE104" s="3">
        <f>EffortOutcomesAG1_1DayShiftAB[[#This Row],[D]]*J104</f>
        <v>0</v>
      </c>
      <c r="AF104" s="3">
        <f>EffortOutcomesAG1_1DayShiftAB[[#This Row],[D]]*K104</f>
        <v>0</v>
      </c>
      <c r="AG104" s="3">
        <f>EffortOutcomesAG1_1DayShiftAB[[#This Row],[D]]*L104</f>
        <v>0</v>
      </c>
      <c r="AH104" s="3">
        <f>EffortOutcomesAG1_1DayShiftAB[[#This Row],[D]]*M104</f>
        <v>0</v>
      </c>
      <c r="AI104" s="3">
        <f>EffortOutcomesAG1_1DayShiftAB[[#This Row],[D]]*N104</f>
        <v>0</v>
      </c>
      <c r="AJ104" s="3">
        <f>EffortOutcomesAG1_1DayShiftAB[[#This Row],[D]]*O104</f>
        <v>0</v>
      </c>
      <c r="AK104" s="3">
        <f>EffortOutcomesAG1_1DayShiftAB[[#This Row],[D]]*P104</f>
        <v>0.64360902255639107</v>
      </c>
      <c r="AL104" s="3">
        <f>EffortOutcomesAG1_1DayShiftAB[[#This Row],[D]]*Q104</f>
        <v>0</v>
      </c>
      <c r="AM104" s="3">
        <f>EffortOutcomesAG1_1DayShiftAB[[#This Row],[D]]*R104</f>
        <v>0</v>
      </c>
      <c r="AN104" s="3">
        <f>EffortOutcomesAG1_1DayShiftAB[[#This Row],[D]]*S104</f>
        <v>0</v>
      </c>
      <c r="AO104" s="3">
        <f>EffortOutcomesAG1_1DayShiftAB[[#This Row],[D]]*T104</f>
        <v>1.2740380362671377</v>
      </c>
      <c r="AP104" s="3">
        <f>EffortOutcomesAG1_1DayShiftAB[[#This Row],[D]]*U104</f>
        <v>0</v>
      </c>
      <c r="AQ104" s="3">
        <f>EffortOutcomesAG1_1DayShiftAB[[#This Row],[D]]*V104</f>
        <v>1.882352941176471</v>
      </c>
      <c r="AR104" s="3">
        <f>EffortOutcomesAG1_1DayShiftAB[[#This Row],[D]]*W104</f>
        <v>0</v>
      </c>
      <c r="AS104" s="3">
        <f>EffortOutcomesAG1_1DayShiftAB[[#This Row],[D]]*X104</f>
        <v>0</v>
      </c>
      <c r="AT104" s="3">
        <f>EffortOutcomesAG1_1DayShiftAB[[#This Row],[D]]*Y104</f>
        <v>0</v>
      </c>
      <c r="AU104" s="3">
        <f>EffortOutcomesAG1_1DayShiftAB[[#This Row],[D]]*Z104</f>
        <v>0</v>
      </c>
      <c r="AV104" s="3">
        <f>EffortOutcomesAG1_1DayShiftAB[[#This Row],[D]]*AA104</f>
        <v>0</v>
      </c>
      <c r="AW104" s="3"/>
      <c r="AX104" s="3"/>
      <c r="AY104" t="s">
        <v>170</v>
      </c>
      <c r="AZ104" t="s">
        <v>216</v>
      </c>
      <c r="BA104" t="s">
        <v>68</v>
      </c>
      <c r="BB104">
        <v>3.1563909774436087</v>
      </c>
      <c r="BC104">
        <v>3.8</v>
      </c>
      <c r="BD104">
        <v>10</v>
      </c>
      <c r="BE104">
        <v>3.8</v>
      </c>
      <c r="BF104">
        <v>1.882352941176471</v>
      </c>
      <c r="BG104" t="s">
        <v>184</v>
      </c>
      <c r="BH104">
        <v>1</v>
      </c>
      <c r="BI104" s="25">
        <v>45575</v>
      </c>
      <c r="BJ104">
        <v>45575</v>
      </c>
      <c r="BK104">
        <v>1.2039066222010482</v>
      </c>
      <c r="BL104">
        <v>1.2039066222010482</v>
      </c>
      <c r="BM104">
        <v>0.5963624134742036</v>
      </c>
      <c r="BN104" t="s">
        <v>160</v>
      </c>
      <c r="CI104"/>
      <c r="CJ104"/>
      <c r="CK104"/>
      <c r="CL104"/>
      <c r="CM104"/>
    </row>
    <row r="105" spans="1:91" x14ac:dyDescent="0.25">
      <c r="A105" s="31"/>
      <c r="B10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05" s="32">
        <f>IF(EffortOutcomesAG1_1DayShiftAB[[#This Row],[Ai]]=0,3,  IF(EffortOutcomesAG1_1DayShiftAB[[#This Row],[Ai]]&lt;ABGoal,1,    IF(EffortOutcomesAG1_1DayShiftAB[[#This Row],[Ai]]&gt;=ABGoal,2,   "???")))</f>
        <v>1</v>
      </c>
      <c r="D10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0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05" s="34">
        <f t="shared" si="2"/>
        <v>11310</v>
      </c>
      <c r="H10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0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5.4901960784313725E-2</v>
      </c>
      <c r="R10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0.94509803921568625</v>
      </c>
      <c r="S10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0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0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5" s="41" cm="1">
        <f t="array" ref="Z10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5" s="38">
        <f t="shared" si="3"/>
        <v>1</v>
      </c>
      <c r="AC105" s="3">
        <f>EffortOutcomesAG1_1DayShiftAB[[#This Row],[D]]*H105</f>
        <v>0</v>
      </c>
      <c r="AD105" s="3">
        <f>EffortOutcomesAG1_1DayShiftAB[[#This Row],[D]]*I105</f>
        <v>0</v>
      </c>
      <c r="AE105" s="3">
        <f>EffortOutcomesAG1_1DayShiftAB[[#This Row],[D]]*J105</f>
        <v>0</v>
      </c>
      <c r="AF105" s="3">
        <f>EffortOutcomesAG1_1DayShiftAB[[#This Row],[D]]*K105</f>
        <v>0</v>
      </c>
      <c r="AG105" s="3">
        <f>EffortOutcomesAG1_1DayShiftAB[[#This Row],[D]]*L105</f>
        <v>0</v>
      </c>
      <c r="AH105" s="3">
        <f>EffortOutcomesAG1_1DayShiftAB[[#This Row],[D]]*M105</f>
        <v>0</v>
      </c>
      <c r="AI105" s="3">
        <f>EffortOutcomesAG1_1DayShiftAB[[#This Row],[D]]*N105</f>
        <v>0</v>
      </c>
      <c r="AJ105" s="3">
        <f>EffortOutcomesAG1_1DayShiftAB[[#This Row],[D]]*O105</f>
        <v>0</v>
      </c>
      <c r="AK105" s="3">
        <f>EffortOutcomesAG1_1DayShiftAB[[#This Row],[D]]*P105</f>
        <v>0</v>
      </c>
      <c r="AL105" s="3">
        <f>EffortOutcomesAG1_1DayShiftAB[[#This Row],[D]]*Q105</f>
        <v>5.4901960784313725E-2</v>
      </c>
      <c r="AM105" s="3">
        <f>EffortOutcomesAG1_1DayShiftAB[[#This Row],[D]]*R105</f>
        <v>0.94509803921568625</v>
      </c>
      <c r="AN105" s="3">
        <f>EffortOutcomesAG1_1DayShiftAB[[#This Row],[D]]*S105</f>
        <v>0</v>
      </c>
      <c r="AO105" s="3">
        <f>EffortOutcomesAG1_1DayShiftAB[[#This Row],[D]]*T105</f>
        <v>0</v>
      </c>
      <c r="AP105" s="3">
        <f>EffortOutcomesAG1_1DayShiftAB[[#This Row],[D]]*U105</f>
        <v>0</v>
      </c>
      <c r="AQ105" s="3">
        <f>EffortOutcomesAG1_1DayShiftAB[[#This Row],[D]]*V105</f>
        <v>0</v>
      </c>
      <c r="AR105" s="3">
        <f>EffortOutcomesAG1_1DayShiftAB[[#This Row],[D]]*W105</f>
        <v>0</v>
      </c>
      <c r="AS105" s="3">
        <f>EffortOutcomesAG1_1DayShiftAB[[#This Row],[D]]*X105</f>
        <v>0</v>
      </c>
      <c r="AT105" s="3">
        <f>EffortOutcomesAG1_1DayShiftAB[[#This Row],[D]]*Y105</f>
        <v>0</v>
      </c>
      <c r="AU105" s="3">
        <f>EffortOutcomesAG1_1DayShiftAB[[#This Row],[D]]*Z105</f>
        <v>0</v>
      </c>
      <c r="AV105" s="3">
        <f>EffortOutcomesAG1_1DayShiftAB[[#This Row],[D]]*AA105</f>
        <v>0</v>
      </c>
      <c r="AW105" s="3"/>
      <c r="AX105" s="3"/>
      <c r="AY105" t="s">
        <v>170</v>
      </c>
      <c r="AZ105" t="s">
        <v>216</v>
      </c>
      <c r="BA105" t="s">
        <v>69</v>
      </c>
      <c r="BB105">
        <v>1</v>
      </c>
      <c r="BC105">
        <v>0</v>
      </c>
      <c r="BD105">
        <v>10</v>
      </c>
      <c r="BE105">
        <v>0</v>
      </c>
      <c r="BF105">
        <v>5.4901960784313725E-2</v>
      </c>
      <c r="BG105" t="s">
        <v>183</v>
      </c>
      <c r="BH105">
        <v>1</v>
      </c>
      <c r="BI105" s="25">
        <v>45575</v>
      </c>
      <c r="BJ105">
        <v>45575</v>
      </c>
      <c r="BK105">
        <v>0</v>
      </c>
      <c r="BL105">
        <v>0</v>
      </c>
      <c r="BM105">
        <v>5.4901960784313725E-2</v>
      </c>
      <c r="BN105" t="s">
        <v>160</v>
      </c>
      <c r="CI105"/>
      <c r="CJ105"/>
      <c r="CK105"/>
      <c r="CL105"/>
      <c r="CM105"/>
    </row>
    <row r="106" spans="1:91" x14ac:dyDescent="0.25">
      <c r="A106" s="31"/>
      <c r="B10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06" s="32">
        <f>IF(EffortOutcomesAG1_1DayShiftAB[[#This Row],[Ai]]=0,3,  IF(EffortOutcomesAG1_1DayShiftAB[[#This Row],[Ai]]&lt;ABGoal,1,    IF(EffortOutcomesAG1_1DayShiftAB[[#This Row],[Ai]]&gt;=ABGoal,2,   "???")))</f>
        <v>1</v>
      </c>
      <c r="D10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0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06" s="34">
        <f t="shared" si="2"/>
        <v>11310</v>
      </c>
      <c r="H10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0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1.5005455123515699E-2</v>
      </c>
      <c r="R10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8.2064578225698348E-2</v>
      </c>
      <c r="S10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0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0.90292996665078595</v>
      </c>
      <c r="W10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6" s="41" cm="1">
        <f t="array" ref="Z10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6" s="38">
        <f t="shared" si="3"/>
        <v>1</v>
      </c>
      <c r="AC106" s="3">
        <f>EffortOutcomesAG1_1DayShiftAB[[#This Row],[D]]*H106</f>
        <v>0</v>
      </c>
      <c r="AD106" s="3">
        <f>EffortOutcomesAG1_1DayShiftAB[[#This Row],[D]]*I106</f>
        <v>0</v>
      </c>
      <c r="AE106" s="3">
        <f>EffortOutcomesAG1_1DayShiftAB[[#This Row],[D]]*J106</f>
        <v>0</v>
      </c>
      <c r="AF106" s="3">
        <f>EffortOutcomesAG1_1DayShiftAB[[#This Row],[D]]*K106</f>
        <v>0</v>
      </c>
      <c r="AG106" s="3">
        <f>EffortOutcomesAG1_1DayShiftAB[[#This Row],[D]]*L106</f>
        <v>0</v>
      </c>
      <c r="AH106" s="3">
        <f>EffortOutcomesAG1_1DayShiftAB[[#This Row],[D]]*M106</f>
        <v>0</v>
      </c>
      <c r="AI106" s="3">
        <f>EffortOutcomesAG1_1DayShiftAB[[#This Row],[D]]*N106</f>
        <v>0</v>
      </c>
      <c r="AJ106" s="3">
        <f>EffortOutcomesAG1_1DayShiftAB[[#This Row],[D]]*O106</f>
        <v>0</v>
      </c>
      <c r="AK106" s="3">
        <f>EffortOutcomesAG1_1DayShiftAB[[#This Row],[D]]*P106</f>
        <v>0</v>
      </c>
      <c r="AL106" s="3">
        <f>EffortOutcomesAG1_1DayShiftAB[[#This Row],[D]]*Q106</f>
        <v>3.1575388776199954E-2</v>
      </c>
      <c r="AM106" s="3">
        <f>EffortOutcomesAG1_1DayShiftAB[[#This Row],[D]]*R106</f>
        <v>0.17268526285287303</v>
      </c>
      <c r="AN106" s="3">
        <f>EffortOutcomesAG1_1DayShiftAB[[#This Row],[D]]*S106</f>
        <v>0</v>
      </c>
      <c r="AO106" s="3">
        <f>EffortOutcomesAG1_1DayShiftAB[[#This Row],[D]]*T106</f>
        <v>0</v>
      </c>
      <c r="AP106" s="3">
        <f>EffortOutcomesAG1_1DayShiftAB[[#This Row],[D]]*U106</f>
        <v>0</v>
      </c>
      <c r="AQ106" s="3">
        <f>EffortOutcomesAG1_1DayShiftAB[[#This Row],[D]]*V106</f>
        <v>1.9</v>
      </c>
      <c r="AR106" s="3">
        <f>EffortOutcomesAG1_1DayShiftAB[[#This Row],[D]]*W106</f>
        <v>0</v>
      </c>
      <c r="AS106" s="3">
        <f>EffortOutcomesAG1_1DayShiftAB[[#This Row],[D]]*X106</f>
        <v>0</v>
      </c>
      <c r="AT106" s="3">
        <f>EffortOutcomesAG1_1DayShiftAB[[#This Row],[D]]*Y106</f>
        <v>0</v>
      </c>
      <c r="AU106" s="3">
        <f>EffortOutcomesAG1_1DayShiftAB[[#This Row],[D]]*Z106</f>
        <v>0</v>
      </c>
      <c r="AV106" s="3">
        <f>EffortOutcomesAG1_1DayShiftAB[[#This Row],[D]]*AA106</f>
        <v>0</v>
      </c>
      <c r="AW106" s="3"/>
      <c r="AX106" s="3"/>
      <c r="AY106" t="s">
        <v>170</v>
      </c>
      <c r="AZ106" t="s">
        <v>216</v>
      </c>
      <c r="BA106" t="s">
        <v>70</v>
      </c>
      <c r="BB106">
        <v>2.1042606516290729</v>
      </c>
      <c r="BC106">
        <v>1.9</v>
      </c>
      <c r="BD106">
        <v>10</v>
      </c>
      <c r="BE106">
        <v>1.9</v>
      </c>
      <c r="BF106">
        <v>1.9315753887761999</v>
      </c>
      <c r="BG106" t="s">
        <v>182</v>
      </c>
      <c r="BH106">
        <v>1</v>
      </c>
      <c r="BI106" s="25">
        <v>45575</v>
      </c>
      <c r="BJ106">
        <v>45575</v>
      </c>
      <c r="BK106">
        <v>0.90292996665078595</v>
      </c>
      <c r="BL106">
        <v>0.90292996665078595</v>
      </c>
      <c r="BM106">
        <v>0.91793542177430165</v>
      </c>
      <c r="BN106" t="s">
        <v>160</v>
      </c>
      <c r="CI106"/>
      <c r="CJ106"/>
      <c r="CK106"/>
      <c r="CL106"/>
      <c r="CM106"/>
    </row>
    <row r="107" spans="1:91" x14ac:dyDescent="0.25">
      <c r="A107" s="31"/>
      <c r="B10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07" s="32">
        <f>IF(EffortOutcomesAG1_1DayShiftAB[[#This Row],[Ai]]=0,3,  IF(EffortOutcomesAG1_1DayShiftAB[[#This Row],[Ai]]&lt;ABGoal,1,    IF(EffortOutcomesAG1_1DayShiftAB[[#This Row],[Ai]]&gt;=ABGoal,2,   "???")))</f>
        <v>2</v>
      </c>
      <c r="D10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0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07" s="34">
        <f t="shared" si="2"/>
        <v>32131</v>
      </c>
      <c r="H10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1.7388578593411363E-2</v>
      </c>
      <c r="K10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5.6993046848274886E-4</v>
      </c>
      <c r="O10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0.24943006953151725</v>
      </c>
      <c r="Q10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0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0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0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7" s="41" cm="1">
        <f t="array" ref="Z10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7" s="38">
        <f t="shared" si="3"/>
        <v>1</v>
      </c>
      <c r="AC107" s="3">
        <f>EffortOutcomesAG1_1DayShiftAB[[#This Row],[D]]*H107</f>
        <v>0</v>
      </c>
      <c r="AD107" s="3">
        <f>EffortOutcomesAG1_1DayShiftAB[[#This Row],[D]]*I107</f>
        <v>0</v>
      </c>
      <c r="AE107" s="3">
        <f>EffortOutcomesAG1_1DayShiftAB[[#This Row],[D]]*J107</f>
        <v>6.5170027341079087E-2</v>
      </c>
      <c r="AF107" s="3">
        <f>EffortOutcomesAG1_1DayShiftAB[[#This Row],[D]]*K107</f>
        <v>0</v>
      </c>
      <c r="AG107" s="3">
        <f>EffortOutcomesAG1_1DayShiftAB[[#This Row],[D]]*L107</f>
        <v>0</v>
      </c>
      <c r="AH107" s="3">
        <f>EffortOutcomesAG1_1DayShiftAB[[#This Row],[D]]*M107</f>
        <v>0</v>
      </c>
      <c r="AI107" s="3">
        <f>EffortOutcomesAG1_1DayShiftAB[[#This Row],[D]]*N107</f>
        <v>2.1360218728636179E-3</v>
      </c>
      <c r="AJ107" s="3">
        <f>EffortOutcomesAG1_1DayShiftAB[[#This Row],[D]]*O107</f>
        <v>0</v>
      </c>
      <c r="AK107" s="3">
        <f>EffortOutcomesAG1_1DayShiftAB[[#This Row],[D]]*P107</f>
        <v>0.93482997265892054</v>
      </c>
      <c r="AL107" s="3">
        <f>EffortOutcomesAG1_1DayShiftAB[[#This Row],[D]]*Q107</f>
        <v>0</v>
      </c>
      <c r="AM107" s="3">
        <f>EffortOutcomesAG1_1DayShiftAB[[#This Row],[D]]*R107</f>
        <v>0</v>
      </c>
      <c r="AN107" s="3">
        <f>EffortOutcomesAG1_1DayShiftAB[[#This Row],[D]]*S107</f>
        <v>0</v>
      </c>
      <c r="AO107" s="3">
        <f>EffortOutcomesAG1_1DayShiftAB[[#This Row],[D]]*T107</f>
        <v>0</v>
      </c>
      <c r="AP107" s="3">
        <f>EffortOutcomesAG1_1DayShiftAB[[#This Row],[D]]*U107</f>
        <v>0</v>
      </c>
      <c r="AQ107" s="3">
        <f>EffortOutcomesAG1_1DayShiftAB[[#This Row],[D]]*V107</f>
        <v>3.7478639781271368</v>
      </c>
      <c r="AR107" s="3">
        <f>EffortOutcomesAG1_1DayShiftAB[[#This Row],[D]]*W107</f>
        <v>0</v>
      </c>
      <c r="AS107" s="3">
        <f>EffortOutcomesAG1_1DayShiftAB[[#This Row],[D]]*X107</f>
        <v>0</v>
      </c>
      <c r="AT107" s="3">
        <f>EffortOutcomesAG1_1DayShiftAB[[#This Row],[D]]*Y107</f>
        <v>0</v>
      </c>
      <c r="AU107" s="3">
        <f>EffortOutcomesAG1_1DayShiftAB[[#This Row],[D]]*Z107</f>
        <v>0</v>
      </c>
      <c r="AV107" s="3">
        <f>EffortOutcomesAG1_1DayShiftAB[[#This Row],[D]]*AA107</f>
        <v>0</v>
      </c>
      <c r="AW107" s="3"/>
      <c r="AX107" s="3"/>
      <c r="AY107" t="s">
        <v>217</v>
      </c>
      <c r="AZ107" t="s">
        <v>216</v>
      </c>
      <c r="BA107" t="s">
        <v>68</v>
      </c>
      <c r="BB107">
        <v>3.7478639781271368</v>
      </c>
      <c r="BC107">
        <v>4.75</v>
      </c>
      <c r="BD107">
        <v>10</v>
      </c>
      <c r="BE107">
        <v>4.75</v>
      </c>
      <c r="BF107">
        <v>3.75</v>
      </c>
      <c r="BG107" t="s">
        <v>184</v>
      </c>
      <c r="BI107" s="25">
        <v>45575</v>
      </c>
      <c r="BJ107">
        <v>45575</v>
      </c>
      <c r="BK107">
        <v>1.2673885785934114</v>
      </c>
      <c r="BL107">
        <v>1.2673885785934114</v>
      </c>
      <c r="BM107">
        <v>1.0005699304684827</v>
      </c>
      <c r="BN107" t="s">
        <v>160</v>
      </c>
      <c r="CI107"/>
      <c r="CJ107"/>
      <c r="CK107"/>
      <c r="CL107"/>
      <c r="CM107"/>
    </row>
    <row r="108" spans="1:91" x14ac:dyDescent="0.25">
      <c r="A108" s="31"/>
      <c r="B10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08" s="32">
        <f>IF(EffortOutcomesAG1_1DayShiftAB[[#This Row],[Ai]]=0,3,  IF(EffortOutcomesAG1_1DayShiftAB[[#This Row],[Ai]]&lt;ABGoal,1,    IF(EffortOutcomesAG1_1DayShiftAB[[#This Row],[Ai]]&gt;=ABGoal,2,   "???")))</f>
        <v>1</v>
      </c>
      <c r="D10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0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08" s="34">
        <f t="shared" si="2"/>
        <v>11110</v>
      </c>
      <c r="H10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0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0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2.1212121212121349E-2</v>
      </c>
      <c r="S10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0.92001836547291083</v>
      </c>
      <c r="U10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5.8769513314967853E-2</v>
      </c>
      <c r="W10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8" s="41" cm="1">
        <f t="array" ref="Z10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8" s="38">
        <f t="shared" si="3"/>
        <v>1</v>
      </c>
      <c r="AC108" s="3">
        <f>EffortOutcomesAG1_1DayShiftAB[[#This Row],[D]]*H108</f>
        <v>0</v>
      </c>
      <c r="AD108" s="3">
        <f>EffortOutcomesAG1_1DayShiftAB[[#This Row],[D]]*I108</f>
        <v>0</v>
      </c>
      <c r="AE108" s="3">
        <f>EffortOutcomesAG1_1DayShiftAB[[#This Row],[D]]*J108</f>
        <v>0</v>
      </c>
      <c r="AF108" s="3">
        <f>EffortOutcomesAG1_1DayShiftAB[[#This Row],[D]]*K108</f>
        <v>0</v>
      </c>
      <c r="AG108" s="3">
        <f>EffortOutcomesAG1_1DayShiftAB[[#This Row],[D]]*L108</f>
        <v>0</v>
      </c>
      <c r="AH108" s="3">
        <f>EffortOutcomesAG1_1DayShiftAB[[#This Row],[D]]*M108</f>
        <v>0</v>
      </c>
      <c r="AI108" s="3">
        <f>EffortOutcomesAG1_1DayShiftAB[[#This Row],[D]]*N108</f>
        <v>0</v>
      </c>
      <c r="AJ108" s="3">
        <f>EffortOutcomesAG1_1DayShiftAB[[#This Row],[D]]*O108</f>
        <v>0</v>
      </c>
      <c r="AK108" s="3">
        <f>EffortOutcomesAG1_1DayShiftAB[[#This Row],[D]]*P108</f>
        <v>0</v>
      </c>
      <c r="AL108" s="3">
        <f>EffortOutcomesAG1_1DayShiftAB[[#This Row],[D]]*Q108</f>
        <v>0</v>
      </c>
      <c r="AM108" s="3">
        <f>EffortOutcomesAG1_1DayShiftAB[[#This Row],[D]]*R108</f>
        <v>2.0588235294117782E-2</v>
      </c>
      <c r="AN108" s="3">
        <f>EffortOutcomesAG1_1DayShiftAB[[#This Row],[D]]*S108</f>
        <v>0</v>
      </c>
      <c r="AO108" s="3">
        <f>EffortOutcomesAG1_1DayShiftAB[[#This Row],[D]]*T108</f>
        <v>0.89295900178253118</v>
      </c>
      <c r="AP108" s="3">
        <f>EffortOutcomesAG1_1DayShiftAB[[#This Row],[D]]*U108</f>
        <v>0</v>
      </c>
      <c r="AQ108" s="3">
        <f>EffortOutcomesAG1_1DayShiftAB[[#This Row],[D]]*V108</f>
        <v>5.7040998217468802E-2</v>
      </c>
      <c r="AR108" s="3">
        <f>EffortOutcomesAG1_1DayShiftAB[[#This Row],[D]]*W108</f>
        <v>0</v>
      </c>
      <c r="AS108" s="3">
        <f>EffortOutcomesAG1_1DayShiftAB[[#This Row],[D]]*X108</f>
        <v>0</v>
      </c>
      <c r="AT108" s="3">
        <f>EffortOutcomesAG1_1DayShiftAB[[#This Row],[D]]*Y108</f>
        <v>0</v>
      </c>
      <c r="AU108" s="3">
        <f>EffortOutcomesAG1_1DayShiftAB[[#This Row],[D]]*Z108</f>
        <v>0</v>
      </c>
      <c r="AV108" s="3">
        <f>EffortOutcomesAG1_1DayShiftAB[[#This Row],[D]]*AA108</f>
        <v>0</v>
      </c>
      <c r="AW108" s="3"/>
      <c r="AX108" s="3"/>
      <c r="AY108" t="s">
        <v>217</v>
      </c>
      <c r="AZ108" t="s">
        <v>216</v>
      </c>
      <c r="BA108" t="s">
        <v>69</v>
      </c>
      <c r="BB108">
        <v>0.97058823529411775</v>
      </c>
      <c r="BC108">
        <v>0.95</v>
      </c>
      <c r="BD108">
        <v>10</v>
      </c>
      <c r="BE108">
        <v>0.95</v>
      </c>
      <c r="BF108">
        <v>5.7040998217468802E-2</v>
      </c>
      <c r="BG108" t="s">
        <v>183</v>
      </c>
      <c r="BI108" s="25">
        <v>45575</v>
      </c>
      <c r="BJ108">
        <v>45575</v>
      </c>
      <c r="BK108">
        <v>0.97878787878787865</v>
      </c>
      <c r="BL108">
        <v>0.97878787878787865</v>
      </c>
      <c r="BM108">
        <v>5.8769513314967853E-2</v>
      </c>
      <c r="BN108" t="s">
        <v>160</v>
      </c>
      <c r="CI108"/>
      <c r="CJ108"/>
      <c r="CK108"/>
      <c r="CL108"/>
      <c r="CM108"/>
    </row>
    <row r="109" spans="1:91" x14ac:dyDescent="0.25">
      <c r="A109" s="31"/>
      <c r="B10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09" s="32">
        <f>IF(EffortOutcomesAG1_1DayShiftAB[[#This Row],[Ai]]=0,3,  IF(EffortOutcomesAG1_1DayShiftAB[[#This Row],[Ai]]&lt;ABGoal,1,    IF(EffortOutcomesAG1_1DayShiftAB[[#This Row],[Ai]]&gt;=ABGoal,2,   "???")))</f>
        <v>1</v>
      </c>
      <c r="D10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0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0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09" s="34">
        <f t="shared" si="2"/>
        <v>11310</v>
      </c>
      <c r="H10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0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0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0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0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0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0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0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0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0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0.204401669342127</v>
      </c>
      <c r="R10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0.38107827861873056</v>
      </c>
      <c r="S10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0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0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0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0.41452005203914244</v>
      </c>
      <c r="W10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0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0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09" s="41" cm="1">
        <f t="array" ref="Z10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0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09" s="38">
        <f t="shared" si="3"/>
        <v>1</v>
      </c>
      <c r="AC109" s="3">
        <f>EffortOutcomesAG1_1DayShiftAB[[#This Row],[D]]*H109</f>
        <v>0</v>
      </c>
      <c r="AD109" s="3">
        <f>EffortOutcomesAG1_1DayShiftAB[[#This Row],[D]]*I109</f>
        <v>0</v>
      </c>
      <c r="AE109" s="3">
        <f>EffortOutcomesAG1_1DayShiftAB[[#This Row],[D]]*J109</f>
        <v>0</v>
      </c>
      <c r="AF109" s="3">
        <f>EffortOutcomesAG1_1DayShiftAB[[#This Row],[D]]*K109</f>
        <v>0</v>
      </c>
      <c r="AG109" s="3">
        <f>EffortOutcomesAG1_1DayShiftAB[[#This Row],[D]]*L109</f>
        <v>0</v>
      </c>
      <c r="AH109" s="3">
        <f>EffortOutcomesAG1_1DayShiftAB[[#This Row],[D]]*M109</f>
        <v>0</v>
      </c>
      <c r="AI109" s="3">
        <f>EffortOutcomesAG1_1DayShiftAB[[#This Row],[D]]*N109</f>
        <v>0</v>
      </c>
      <c r="AJ109" s="3">
        <f>EffortOutcomesAG1_1DayShiftAB[[#This Row],[D]]*O109</f>
        <v>0</v>
      </c>
      <c r="AK109" s="3">
        <f>EffortOutcomesAG1_1DayShiftAB[[#This Row],[D]]*P109</f>
        <v>0</v>
      </c>
      <c r="AL109" s="3">
        <f>EffortOutcomesAG1_1DayShiftAB[[#This Row],[D]]*Q109</f>
        <v>0.93689839572192468</v>
      </c>
      <c r="AM109" s="3">
        <f>EffortOutcomesAG1_1DayShiftAB[[#This Row],[D]]*R109</f>
        <v>1.7467158122117028</v>
      </c>
      <c r="AN109" s="3">
        <f>EffortOutcomesAG1_1DayShiftAB[[#This Row],[D]]*S109</f>
        <v>0</v>
      </c>
      <c r="AO109" s="3">
        <f>EffortOutcomesAG1_1DayShiftAB[[#This Row],[D]]*T109</f>
        <v>0</v>
      </c>
      <c r="AP109" s="3">
        <f>EffortOutcomesAG1_1DayShiftAB[[#This Row],[D]]*U109</f>
        <v>0</v>
      </c>
      <c r="AQ109" s="3">
        <f>EffortOutcomesAG1_1DayShiftAB[[#This Row],[D]]*V109</f>
        <v>1.9</v>
      </c>
      <c r="AR109" s="3">
        <f>EffortOutcomesAG1_1DayShiftAB[[#This Row],[D]]*W109</f>
        <v>0</v>
      </c>
      <c r="AS109" s="3">
        <f>EffortOutcomesAG1_1DayShiftAB[[#This Row],[D]]*X109</f>
        <v>0</v>
      </c>
      <c r="AT109" s="3">
        <f>EffortOutcomesAG1_1DayShiftAB[[#This Row],[D]]*Y109</f>
        <v>0</v>
      </c>
      <c r="AU109" s="3">
        <f>EffortOutcomesAG1_1DayShiftAB[[#This Row],[D]]*Z109</f>
        <v>0</v>
      </c>
      <c r="AV109" s="3">
        <f>EffortOutcomesAG1_1DayShiftAB[[#This Row],[D]]*AA109</f>
        <v>0</v>
      </c>
      <c r="AW109" s="3"/>
      <c r="AX109" s="3"/>
      <c r="AY109" t="s">
        <v>217</v>
      </c>
      <c r="AZ109" t="s">
        <v>216</v>
      </c>
      <c r="BA109" t="s">
        <v>70</v>
      </c>
      <c r="BB109">
        <v>4.5836142079336275</v>
      </c>
      <c r="BC109">
        <v>1.9</v>
      </c>
      <c r="BD109">
        <v>10</v>
      </c>
      <c r="BE109">
        <v>1.9</v>
      </c>
      <c r="BF109">
        <v>2.8368983957219247</v>
      </c>
      <c r="BG109" t="s">
        <v>182</v>
      </c>
      <c r="BI109" s="25">
        <v>45575</v>
      </c>
      <c r="BJ109">
        <v>45575</v>
      </c>
      <c r="BK109">
        <v>0.41452005203914244</v>
      </c>
      <c r="BL109">
        <v>0.41452005203914244</v>
      </c>
      <c r="BM109">
        <v>0.61892172138126944</v>
      </c>
      <c r="BN109" t="s">
        <v>160</v>
      </c>
      <c r="CI109"/>
      <c r="CJ109"/>
      <c r="CK109"/>
      <c r="CL109"/>
      <c r="CM109"/>
    </row>
    <row r="110" spans="1:91" x14ac:dyDescent="0.25">
      <c r="A110" s="31"/>
      <c r="B11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10" s="32">
        <f>IF(EffortOutcomesAG1_1DayShiftAB[[#This Row],[Ai]]=0,3,  IF(EffortOutcomesAG1_1DayShiftAB[[#This Row],[Ai]]&lt;ABGoal,1,    IF(EffortOutcomesAG1_1DayShiftAB[[#This Row],[Ai]]&gt;=ABGoal,2,   "???")))</f>
        <v>1</v>
      </c>
      <c r="D11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1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10" s="34">
        <f t="shared" si="2"/>
        <v>31111</v>
      </c>
      <c r="H11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1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0.20390662220104816</v>
      </c>
      <c r="Q11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1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0.4036375865257964</v>
      </c>
      <c r="U11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0.5963624134742036</v>
      </c>
      <c r="W11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0" s="41" cm="1">
        <f t="array" ref="Z11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0" s="38">
        <f t="shared" si="3"/>
        <v>1</v>
      </c>
      <c r="AC110" s="3">
        <f>EffortOutcomesAG1_1DayShiftAB[[#This Row],[D]]*H110</f>
        <v>0</v>
      </c>
      <c r="AD110" s="3">
        <f>EffortOutcomesAG1_1DayShiftAB[[#This Row],[D]]*I110</f>
        <v>0</v>
      </c>
      <c r="AE110" s="3">
        <f>EffortOutcomesAG1_1DayShiftAB[[#This Row],[D]]*J110</f>
        <v>0</v>
      </c>
      <c r="AF110" s="3">
        <f>EffortOutcomesAG1_1DayShiftAB[[#This Row],[D]]*K110</f>
        <v>0</v>
      </c>
      <c r="AG110" s="3">
        <f>EffortOutcomesAG1_1DayShiftAB[[#This Row],[D]]*L110</f>
        <v>0</v>
      </c>
      <c r="AH110" s="3">
        <f>EffortOutcomesAG1_1DayShiftAB[[#This Row],[D]]*M110</f>
        <v>0</v>
      </c>
      <c r="AI110" s="3">
        <f>EffortOutcomesAG1_1DayShiftAB[[#This Row],[D]]*N110</f>
        <v>0</v>
      </c>
      <c r="AJ110" s="3">
        <f>EffortOutcomesAG1_1DayShiftAB[[#This Row],[D]]*O110</f>
        <v>0</v>
      </c>
      <c r="AK110" s="3">
        <f>EffortOutcomesAG1_1DayShiftAB[[#This Row],[D]]*P110</f>
        <v>0.64360902255639107</v>
      </c>
      <c r="AL110" s="3">
        <f>EffortOutcomesAG1_1DayShiftAB[[#This Row],[D]]*Q110</f>
        <v>0</v>
      </c>
      <c r="AM110" s="3">
        <f>EffortOutcomesAG1_1DayShiftAB[[#This Row],[D]]*R110</f>
        <v>0</v>
      </c>
      <c r="AN110" s="3">
        <f>EffortOutcomesAG1_1DayShiftAB[[#This Row],[D]]*S110</f>
        <v>0</v>
      </c>
      <c r="AO110" s="3">
        <f>EffortOutcomesAG1_1DayShiftAB[[#This Row],[D]]*T110</f>
        <v>1.2740380362671377</v>
      </c>
      <c r="AP110" s="3">
        <f>EffortOutcomesAG1_1DayShiftAB[[#This Row],[D]]*U110</f>
        <v>0</v>
      </c>
      <c r="AQ110" s="3">
        <f>EffortOutcomesAG1_1DayShiftAB[[#This Row],[D]]*V110</f>
        <v>1.882352941176471</v>
      </c>
      <c r="AR110" s="3">
        <f>EffortOutcomesAG1_1DayShiftAB[[#This Row],[D]]*W110</f>
        <v>0</v>
      </c>
      <c r="AS110" s="3">
        <f>EffortOutcomesAG1_1DayShiftAB[[#This Row],[D]]*X110</f>
        <v>0</v>
      </c>
      <c r="AT110" s="3">
        <f>EffortOutcomesAG1_1DayShiftAB[[#This Row],[D]]*Y110</f>
        <v>0</v>
      </c>
      <c r="AU110" s="3">
        <f>EffortOutcomesAG1_1DayShiftAB[[#This Row],[D]]*Z110</f>
        <v>0</v>
      </c>
      <c r="AV110" s="3">
        <f>EffortOutcomesAG1_1DayShiftAB[[#This Row],[D]]*AA110</f>
        <v>0</v>
      </c>
      <c r="AW110" s="3"/>
      <c r="AX110" s="3"/>
      <c r="AY110" t="s">
        <v>170</v>
      </c>
      <c r="AZ110" t="s">
        <v>216</v>
      </c>
      <c r="BA110" t="s">
        <v>68</v>
      </c>
      <c r="BB110">
        <v>3.1563909774436087</v>
      </c>
      <c r="BC110">
        <v>3.8</v>
      </c>
      <c r="BD110">
        <v>10</v>
      </c>
      <c r="BE110">
        <v>3.8</v>
      </c>
      <c r="BF110">
        <v>1.882352941176471</v>
      </c>
      <c r="BG110" t="s">
        <v>186</v>
      </c>
      <c r="BH110">
        <v>1</v>
      </c>
      <c r="BI110" s="25">
        <v>45576</v>
      </c>
      <c r="BJ110">
        <v>45576</v>
      </c>
      <c r="BK110">
        <v>1.2039066222010482</v>
      </c>
      <c r="BL110">
        <v>1.2039066222010482</v>
      </c>
      <c r="BM110">
        <v>0.5963624134742036</v>
      </c>
      <c r="BN110" t="s">
        <v>160</v>
      </c>
      <c r="CI110"/>
      <c r="CJ110"/>
      <c r="CK110"/>
      <c r="CL110"/>
      <c r="CM110"/>
    </row>
    <row r="111" spans="1:91" x14ac:dyDescent="0.25">
      <c r="A111" s="31"/>
      <c r="B11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11" s="32">
        <f>IF(EffortOutcomesAG1_1DayShiftAB[[#This Row],[Ai]]=0,3,  IF(EffortOutcomesAG1_1DayShiftAB[[#This Row],[Ai]]&lt;ABGoal,1,    IF(EffortOutcomesAG1_1DayShiftAB[[#This Row],[Ai]]&gt;=ABGoal,2,   "???")))</f>
        <v>1</v>
      </c>
      <c r="D11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1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1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11" s="34">
        <f t="shared" si="2"/>
        <v>11310</v>
      </c>
      <c r="H11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1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1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2.7450980392156862E-2</v>
      </c>
      <c r="R11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0.97254901960784312</v>
      </c>
      <c r="S11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1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1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1" s="41" cm="1">
        <f t="array" ref="Z11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1" s="38">
        <f t="shared" si="3"/>
        <v>1</v>
      </c>
      <c r="AC111" s="3">
        <f>EffortOutcomesAG1_1DayShiftAB[[#This Row],[D]]*H111</f>
        <v>0</v>
      </c>
      <c r="AD111" s="3">
        <f>EffortOutcomesAG1_1DayShiftAB[[#This Row],[D]]*I111</f>
        <v>0</v>
      </c>
      <c r="AE111" s="3">
        <f>EffortOutcomesAG1_1DayShiftAB[[#This Row],[D]]*J111</f>
        <v>0</v>
      </c>
      <c r="AF111" s="3">
        <f>EffortOutcomesAG1_1DayShiftAB[[#This Row],[D]]*K111</f>
        <v>0</v>
      </c>
      <c r="AG111" s="3">
        <f>EffortOutcomesAG1_1DayShiftAB[[#This Row],[D]]*L111</f>
        <v>0</v>
      </c>
      <c r="AH111" s="3">
        <f>EffortOutcomesAG1_1DayShiftAB[[#This Row],[D]]*M111</f>
        <v>0</v>
      </c>
      <c r="AI111" s="3">
        <f>EffortOutcomesAG1_1DayShiftAB[[#This Row],[D]]*N111</f>
        <v>0</v>
      </c>
      <c r="AJ111" s="3">
        <f>EffortOutcomesAG1_1DayShiftAB[[#This Row],[D]]*O111</f>
        <v>0</v>
      </c>
      <c r="AK111" s="3">
        <f>EffortOutcomesAG1_1DayShiftAB[[#This Row],[D]]*P111</f>
        <v>0</v>
      </c>
      <c r="AL111" s="3">
        <f>EffortOutcomesAG1_1DayShiftAB[[#This Row],[D]]*Q111</f>
        <v>2.7450980392156862E-2</v>
      </c>
      <c r="AM111" s="3">
        <f>EffortOutcomesAG1_1DayShiftAB[[#This Row],[D]]*R111</f>
        <v>0.97254901960784312</v>
      </c>
      <c r="AN111" s="3">
        <f>EffortOutcomesAG1_1DayShiftAB[[#This Row],[D]]*S111</f>
        <v>0</v>
      </c>
      <c r="AO111" s="3">
        <f>EffortOutcomesAG1_1DayShiftAB[[#This Row],[D]]*T111</f>
        <v>0</v>
      </c>
      <c r="AP111" s="3">
        <f>EffortOutcomesAG1_1DayShiftAB[[#This Row],[D]]*U111</f>
        <v>0</v>
      </c>
      <c r="AQ111" s="3">
        <f>EffortOutcomesAG1_1DayShiftAB[[#This Row],[D]]*V111</f>
        <v>0</v>
      </c>
      <c r="AR111" s="3">
        <f>EffortOutcomesAG1_1DayShiftAB[[#This Row],[D]]*W111</f>
        <v>0</v>
      </c>
      <c r="AS111" s="3">
        <f>EffortOutcomesAG1_1DayShiftAB[[#This Row],[D]]*X111</f>
        <v>0</v>
      </c>
      <c r="AT111" s="3">
        <f>EffortOutcomesAG1_1DayShiftAB[[#This Row],[D]]*Y111</f>
        <v>0</v>
      </c>
      <c r="AU111" s="3">
        <f>EffortOutcomesAG1_1DayShiftAB[[#This Row],[D]]*Z111</f>
        <v>0</v>
      </c>
      <c r="AV111" s="3">
        <f>EffortOutcomesAG1_1DayShiftAB[[#This Row],[D]]*AA111</f>
        <v>0</v>
      </c>
      <c r="AW111" s="3"/>
      <c r="AX111" s="3"/>
      <c r="AY111" t="s">
        <v>170</v>
      </c>
      <c r="AZ111" t="s">
        <v>216</v>
      </c>
      <c r="BA111" t="s">
        <v>69</v>
      </c>
      <c r="BB111">
        <v>1</v>
      </c>
      <c r="BC111">
        <v>0</v>
      </c>
      <c r="BD111">
        <v>10</v>
      </c>
      <c r="BE111">
        <v>0</v>
      </c>
      <c r="BF111">
        <v>2.7450980392156862E-2</v>
      </c>
      <c r="BG111" t="s">
        <v>185</v>
      </c>
      <c r="BH111">
        <v>1</v>
      </c>
      <c r="BI111" s="25">
        <v>45576</v>
      </c>
      <c r="BJ111">
        <v>45576</v>
      </c>
      <c r="BK111">
        <v>0</v>
      </c>
      <c r="BL111">
        <v>0</v>
      </c>
      <c r="BM111">
        <v>2.7450980392156862E-2</v>
      </c>
      <c r="BN111" t="s">
        <v>160</v>
      </c>
      <c r="CI111"/>
      <c r="CJ111"/>
      <c r="CK111"/>
      <c r="CL111"/>
      <c r="CM111"/>
    </row>
    <row r="112" spans="1:91" x14ac:dyDescent="0.25">
      <c r="A112" s="31"/>
      <c r="B11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12" s="32">
        <f>IF(EffortOutcomesAG1_1DayShiftAB[[#This Row],[Ai]]=0,3,  IF(EffortOutcomesAG1_1DayShiftAB[[#This Row],[Ai]]&lt;ABGoal,1,    IF(EffortOutcomesAG1_1DayShiftAB[[#This Row],[Ai]]&gt;=ABGoal,2,   "???")))</f>
        <v>1</v>
      </c>
      <c r="D11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1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12" s="34">
        <f t="shared" si="2"/>
        <v>31131</v>
      </c>
      <c r="H11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0.10439494997617871</v>
      </c>
      <c r="K11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1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1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0.16509262113611556</v>
      </c>
      <c r="U11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0.83490737886388444</v>
      </c>
      <c r="W11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2" s="41" cm="1">
        <f t="array" ref="Z11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2" s="38">
        <f t="shared" si="3"/>
        <v>1</v>
      </c>
      <c r="AC112" s="3">
        <f>EffortOutcomesAG1_1DayShiftAB[[#This Row],[D]]*H112</f>
        <v>0</v>
      </c>
      <c r="AD112" s="3">
        <f>EffortOutcomesAG1_1DayShiftAB[[#This Row],[D]]*I112</f>
        <v>0</v>
      </c>
      <c r="AE112" s="3">
        <f>EffortOutcomesAG1_1DayShiftAB[[#This Row],[D]]*J112</f>
        <v>0.21967418546365827</v>
      </c>
      <c r="AF112" s="3">
        <f>EffortOutcomesAG1_1DayShiftAB[[#This Row],[D]]*K112</f>
        <v>0</v>
      </c>
      <c r="AG112" s="3">
        <f>EffortOutcomesAG1_1DayShiftAB[[#This Row],[D]]*L112</f>
        <v>0</v>
      </c>
      <c r="AH112" s="3">
        <f>EffortOutcomesAG1_1DayShiftAB[[#This Row],[D]]*M112</f>
        <v>0</v>
      </c>
      <c r="AI112" s="3">
        <f>EffortOutcomesAG1_1DayShiftAB[[#This Row],[D]]*N112</f>
        <v>0</v>
      </c>
      <c r="AJ112" s="3">
        <f>EffortOutcomesAG1_1DayShiftAB[[#This Row],[D]]*O112</f>
        <v>0</v>
      </c>
      <c r="AK112" s="3">
        <f>EffortOutcomesAG1_1DayShiftAB[[#This Row],[D]]*P112</f>
        <v>0.52606516290726824</v>
      </c>
      <c r="AL112" s="3">
        <f>EffortOutcomesAG1_1DayShiftAB[[#This Row],[D]]*Q112</f>
        <v>0</v>
      </c>
      <c r="AM112" s="3">
        <f>EffortOutcomesAG1_1DayShiftAB[[#This Row],[D]]*R112</f>
        <v>0</v>
      </c>
      <c r="AN112" s="3">
        <f>EffortOutcomesAG1_1DayShiftAB[[#This Row],[D]]*S112</f>
        <v>0</v>
      </c>
      <c r="AO112" s="3">
        <f>EffortOutcomesAG1_1DayShiftAB[[#This Row],[D]]*T112</f>
        <v>0.3473979065310342</v>
      </c>
      <c r="AP112" s="3">
        <f>EffortOutcomesAG1_1DayShiftAB[[#This Row],[D]]*U112</f>
        <v>0</v>
      </c>
      <c r="AQ112" s="3">
        <f>EffortOutcomesAG1_1DayShiftAB[[#This Row],[D]]*V112</f>
        <v>1.7568627450980387</v>
      </c>
      <c r="AR112" s="3">
        <f>EffortOutcomesAG1_1DayShiftAB[[#This Row],[D]]*W112</f>
        <v>0</v>
      </c>
      <c r="AS112" s="3">
        <f>EffortOutcomesAG1_1DayShiftAB[[#This Row],[D]]*X112</f>
        <v>0</v>
      </c>
      <c r="AT112" s="3">
        <f>EffortOutcomesAG1_1DayShiftAB[[#This Row],[D]]*Y112</f>
        <v>0</v>
      </c>
      <c r="AU112" s="3">
        <f>EffortOutcomesAG1_1DayShiftAB[[#This Row],[D]]*Z112</f>
        <v>0</v>
      </c>
      <c r="AV112" s="3">
        <f>EffortOutcomesAG1_1DayShiftAB[[#This Row],[D]]*AA112</f>
        <v>0</v>
      </c>
      <c r="AW112" s="3"/>
      <c r="AX112" s="3"/>
      <c r="AY112" t="s">
        <v>170</v>
      </c>
      <c r="AZ112" t="s">
        <v>216</v>
      </c>
      <c r="BA112" t="s">
        <v>70</v>
      </c>
      <c r="BB112">
        <v>2.1042606516290729</v>
      </c>
      <c r="BC112">
        <v>2.8499999999999996</v>
      </c>
      <c r="BD112">
        <v>10</v>
      </c>
      <c r="BE112">
        <v>2.8499999999999996</v>
      </c>
      <c r="BF112">
        <v>1.7568627450980387</v>
      </c>
      <c r="BG112" t="s">
        <v>187</v>
      </c>
      <c r="BH112">
        <v>1</v>
      </c>
      <c r="BI112" s="25">
        <v>45576</v>
      </c>
      <c r="BJ112">
        <v>45576</v>
      </c>
      <c r="BK112">
        <v>1.3543949499761787</v>
      </c>
      <c r="BL112">
        <v>1.3543949499761787</v>
      </c>
      <c r="BM112">
        <v>0.83490737886388444</v>
      </c>
      <c r="BN112" t="s">
        <v>160</v>
      </c>
      <c r="CI112"/>
      <c r="CJ112"/>
      <c r="CK112"/>
      <c r="CL112"/>
      <c r="CM112"/>
    </row>
    <row r="113" spans="1:91" x14ac:dyDescent="0.25">
      <c r="A113" s="31"/>
      <c r="B11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13" s="32">
        <f>IF(EffortOutcomesAG1_1DayShiftAB[[#This Row],[Ai]]=0,3,  IF(EffortOutcomesAG1_1DayShiftAB[[#This Row],[Ai]]&lt;ABGoal,1,    IF(EffortOutcomesAG1_1DayShiftAB[[#This Row],[Ai]]&gt;=ABGoal,2,   "???")))</f>
        <v>2</v>
      </c>
      <c r="D11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1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13" s="34">
        <f t="shared" si="2"/>
        <v>32131</v>
      </c>
      <c r="H11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1.7388578593411363E-2</v>
      </c>
      <c r="K11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5.6993046848274886E-4</v>
      </c>
      <c r="O11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0.24943006953151725</v>
      </c>
      <c r="Q11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1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1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1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3" s="41" cm="1">
        <f t="array" ref="Z11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3" s="38">
        <f t="shared" si="3"/>
        <v>1</v>
      </c>
      <c r="AC113" s="3">
        <f>EffortOutcomesAG1_1DayShiftAB[[#This Row],[D]]*H113</f>
        <v>0</v>
      </c>
      <c r="AD113" s="3">
        <f>EffortOutcomesAG1_1DayShiftAB[[#This Row],[D]]*I113</f>
        <v>0</v>
      </c>
      <c r="AE113" s="3">
        <f>EffortOutcomesAG1_1DayShiftAB[[#This Row],[D]]*J113</f>
        <v>6.5170027341079087E-2</v>
      </c>
      <c r="AF113" s="3">
        <f>EffortOutcomesAG1_1DayShiftAB[[#This Row],[D]]*K113</f>
        <v>0</v>
      </c>
      <c r="AG113" s="3">
        <f>EffortOutcomesAG1_1DayShiftAB[[#This Row],[D]]*L113</f>
        <v>0</v>
      </c>
      <c r="AH113" s="3">
        <f>EffortOutcomesAG1_1DayShiftAB[[#This Row],[D]]*M113</f>
        <v>0</v>
      </c>
      <c r="AI113" s="3">
        <f>EffortOutcomesAG1_1DayShiftAB[[#This Row],[D]]*N113</f>
        <v>2.1360218728636179E-3</v>
      </c>
      <c r="AJ113" s="3">
        <f>EffortOutcomesAG1_1DayShiftAB[[#This Row],[D]]*O113</f>
        <v>0</v>
      </c>
      <c r="AK113" s="3">
        <f>EffortOutcomesAG1_1DayShiftAB[[#This Row],[D]]*P113</f>
        <v>0.93482997265892054</v>
      </c>
      <c r="AL113" s="3">
        <f>EffortOutcomesAG1_1DayShiftAB[[#This Row],[D]]*Q113</f>
        <v>0</v>
      </c>
      <c r="AM113" s="3">
        <f>EffortOutcomesAG1_1DayShiftAB[[#This Row],[D]]*R113</f>
        <v>0</v>
      </c>
      <c r="AN113" s="3">
        <f>EffortOutcomesAG1_1DayShiftAB[[#This Row],[D]]*S113</f>
        <v>0</v>
      </c>
      <c r="AO113" s="3">
        <f>EffortOutcomesAG1_1DayShiftAB[[#This Row],[D]]*T113</f>
        <v>0</v>
      </c>
      <c r="AP113" s="3">
        <f>EffortOutcomesAG1_1DayShiftAB[[#This Row],[D]]*U113</f>
        <v>0</v>
      </c>
      <c r="AQ113" s="3">
        <f>EffortOutcomesAG1_1DayShiftAB[[#This Row],[D]]*V113</f>
        <v>3.7478639781271368</v>
      </c>
      <c r="AR113" s="3">
        <f>EffortOutcomesAG1_1DayShiftAB[[#This Row],[D]]*W113</f>
        <v>0</v>
      </c>
      <c r="AS113" s="3">
        <f>EffortOutcomesAG1_1DayShiftAB[[#This Row],[D]]*X113</f>
        <v>0</v>
      </c>
      <c r="AT113" s="3">
        <f>EffortOutcomesAG1_1DayShiftAB[[#This Row],[D]]*Y113</f>
        <v>0</v>
      </c>
      <c r="AU113" s="3">
        <f>EffortOutcomesAG1_1DayShiftAB[[#This Row],[D]]*Z113</f>
        <v>0</v>
      </c>
      <c r="AV113" s="3">
        <f>EffortOutcomesAG1_1DayShiftAB[[#This Row],[D]]*AA113</f>
        <v>0</v>
      </c>
      <c r="AW113" s="3"/>
      <c r="AX113" s="3"/>
      <c r="AY113" t="s">
        <v>217</v>
      </c>
      <c r="AZ113" t="s">
        <v>216</v>
      </c>
      <c r="BA113" t="s">
        <v>68</v>
      </c>
      <c r="BB113">
        <v>3.7478639781271368</v>
      </c>
      <c r="BC113">
        <v>4.75</v>
      </c>
      <c r="BD113">
        <v>10</v>
      </c>
      <c r="BE113">
        <v>4.75</v>
      </c>
      <c r="BF113">
        <v>3.75</v>
      </c>
      <c r="BG113" t="s">
        <v>186</v>
      </c>
      <c r="BI113" s="25">
        <v>45576</v>
      </c>
      <c r="BJ113">
        <v>45576</v>
      </c>
      <c r="BK113">
        <v>1.2673885785934114</v>
      </c>
      <c r="BL113">
        <v>1.2673885785934114</v>
      </c>
      <c r="BM113">
        <v>1.0005699304684827</v>
      </c>
      <c r="BN113" t="s">
        <v>160</v>
      </c>
      <c r="CI113"/>
      <c r="CJ113"/>
      <c r="CK113"/>
      <c r="CL113"/>
      <c r="CM113"/>
    </row>
    <row r="114" spans="1:91" x14ac:dyDescent="0.25">
      <c r="A114" s="31"/>
      <c r="B11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14" s="32">
        <f>IF(EffortOutcomesAG1_1DayShiftAB[[#This Row],[Ai]]=0,3,  IF(EffortOutcomesAG1_1DayShiftAB[[#This Row],[Ai]]&lt;ABGoal,1,    IF(EffortOutcomesAG1_1DayShiftAB[[#This Row],[Ai]]&gt;=ABGoal,2,   "???")))</f>
        <v>1</v>
      </c>
      <c r="D11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1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14" s="34">
        <f t="shared" si="2"/>
        <v>11110</v>
      </c>
      <c r="H11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1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1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2.1212121212121349E-2</v>
      </c>
      <c r="S11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0.92001836547291083</v>
      </c>
      <c r="U11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5.8769513314967853E-2</v>
      </c>
      <c r="W11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4" s="41" cm="1">
        <f t="array" ref="Z11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4" s="38">
        <f t="shared" si="3"/>
        <v>1</v>
      </c>
      <c r="AC114" s="3">
        <f>EffortOutcomesAG1_1DayShiftAB[[#This Row],[D]]*H114</f>
        <v>0</v>
      </c>
      <c r="AD114" s="3">
        <f>EffortOutcomesAG1_1DayShiftAB[[#This Row],[D]]*I114</f>
        <v>0</v>
      </c>
      <c r="AE114" s="3">
        <f>EffortOutcomesAG1_1DayShiftAB[[#This Row],[D]]*J114</f>
        <v>0</v>
      </c>
      <c r="AF114" s="3">
        <f>EffortOutcomesAG1_1DayShiftAB[[#This Row],[D]]*K114</f>
        <v>0</v>
      </c>
      <c r="AG114" s="3">
        <f>EffortOutcomesAG1_1DayShiftAB[[#This Row],[D]]*L114</f>
        <v>0</v>
      </c>
      <c r="AH114" s="3">
        <f>EffortOutcomesAG1_1DayShiftAB[[#This Row],[D]]*M114</f>
        <v>0</v>
      </c>
      <c r="AI114" s="3">
        <f>EffortOutcomesAG1_1DayShiftAB[[#This Row],[D]]*N114</f>
        <v>0</v>
      </c>
      <c r="AJ114" s="3">
        <f>EffortOutcomesAG1_1DayShiftAB[[#This Row],[D]]*O114</f>
        <v>0</v>
      </c>
      <c r="AK114" s="3">
        <f>EffortOutcomesAG1_1DayShiftAB[[#This Row],[D]]*P114</f>
        <v>0</v>
      </c>
      <c r="AL114" s="3">
        <f>EffortOutcomesAG1_1DayShiftAB[[#This Row],[D]]*Q114</f>
        <v>0</v>
      </c>
      <c r="AM114" s="3">
        <f>EffortOutcomesAG1_1DayShiftAB[[#This Row],[D]]*R114</f>
        <v>2.0588235294117782E-2</v>
      </c>
      <c r="AN114" s="3">
        <f>EffortOutcomesAG1_1DayShiftAB[[#This Row],[D]]*S114</f>
        <v>0</v>
      </c>
      <c r="AO114" s="3">
        <f>EffortOutcomesAG1_1DayShiftAB[[#This Row],[D]]*T114</f>
        <v>0.89295900178253118</v>
      </c>
      <c r="AP114" s="3">
        <f>EffortOutcomesAG1_1DayShiftAB[[#This Row],[D]]*U114</f>
        <v>0</v>
      </c>
      <c r="AQ114" s="3">
        <f>EffortOutcomesAG1_1DayShiftAB[[#This Row],[D]]*V114</f>
        <v>5.7040998217468802E-2</v>
      </c>
      <c r="AR114" s="3">
        <f>EffortOutcomesAG1_1DayShiftAB[[#This Row],[D]]*W114</f>
        <v>0</v>
      </c>
      <c r="AS114" s="3">
        <f>EffortOutcomesAG1_1DayShiftAB[[#This Row],[D]]*X114</f>
        <v>0</v>
      </c>
      <c r="AT114" s="3">
        <f>EffortOutcomesAG1_1DayShiftAB[[#This Row],[D]]*Y114</f>
        <v>0</v>
      </c>
      <c r="AU114" s="3">
        <f>EffortOutcomesAG1_1DayShiftAB[[#This Row],[D]]*Z114</f>
        <v>0</v>
      </c>
      <c r="AV114" s="3">
        <f>EffortOutcomesAG1_1DayShiftAB[[#This Row],[D]]*AA114</f>
        <v>0</v>
      </c>
      <c r="AW114" s="3"/>
      <c r="AX114" s="3"/>
      <c r="AY114" t="s">
        <v>217</v>
      </c>
      <c r="AZ114" t="s">
        <v>216</v>
      </c>
      <c r="BA114" t="s">
        <v>69</v>
      </c>
      <c r="BB114">
        <v>0.97058823529411775</v>
      </c>
      <c r="BC114">
        <v>0.95</v>
      </c>
      <c r="BD114">
        <v>10</v>
      </c>
      <c r="BE114">
        <v>0.95</v>
      </c>
      <c r="BF114">
        <v>5.7040998217468802E-2</v>
      </c>
      <c r="BG114" t="s">
        <v>185</v>
      </c>
      <c r="BI114" s="25">
        <v>45576</v>
      </c>
      <c r="BJ114">
        <v>45576</v>
      </c>
      <c r="BK114">
        <v>0.97878787878787865</v>
      </c>
      <c r="BL114">
        <v>0.97878787878787865</v>
      </c>
      <c r="BM114">
        <v>5.8769513314967853E-2</v>
      </c>
      <c r="BN114" t="s">
        <v>160</v>
      </c>
      <c r="CI114"/>
      <c r="CJ114"/>
      <c r="CK114"/>
      <c r="CL114"/>
      <c r="CM114"/>
    </row>
    <row r="115" spans="1:91" x14ac:dyDescent="0.25">
      <c r="A115" s="31"/>
      <c r="B11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15" s="32">
        <f>IF(EffortOutcomesAG1_1DayShiftAB[[#This Row],[Ai]]=0,3,  IF(EffortOutcomesAG1_1DayShiftAB[[#This Row],[Ai]]&lt;ABGoal,1,    IF(EffortOutcomesAG1_1DayShiftAB[[#This Row],[Ai]]&gt;=ABGoal,2,   "???")))</f>
        <v>1</v>
      </c>
      <c r="D11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1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15" s="34">
        <f t="shared" si="2"/>
        <v>11110</v>
      </c>
      <c r="H11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1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1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0.17095989592171512</v>
      </c>
      <c r="S11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5.1450420193994373E-2</v>
      </c>
      <c r="U11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0.77758968388429051</v>
      </c>
      <c r="W11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5" s="41" cm="1">
        <f t="array" ref="Z11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5" s="38">
        <f t="shared" si="3"/>
        <v>1</v>
      </c>
      <c r="AC115" s="3">
        <f>EffortOutcomesAG1_1DayShiftAB[[#This Row],[D]]*H115</f>
        <v>0</v>
      </c>
      <c r="AD115" s="3">
        <f>EffortOutcomesAG1_1DayShiftAB[[#This Row],[D]]*I115</f>
        <v>0</v>
      </c>
      <c r="AE115" s="3">
        <f>EffortOutcomesAG1_1DayShiftAB[[#This Row],[D]]*J115</f>
        <v>0</v>
      </c>
      <c r="AF115" s="3">
        <f>EffortOutcomesAG1_1DayShiftAB[[#This Row],[D]]*K115</f>
        <v>0</v>
      </c>
      <c r="AG115" s="3">
        <f>EffortOutcomesAG1_1DayShiftAB[[#This Row],[D]]*L115</f>
        <v>0</v>
      </c>
      <c r="AH115" s="3">
        <f>EffortOutcomesAG1_1DayShiftAB[[#This Row],[D]]*M115</f>
        <v>0</v>
      </c>
      <c r="AI115" s="3">
        <f>EffortOutcomesAG1_1DayShiftAB[[#This Row],[D]]*N115</f>
        <v>0</v>
      </c>
      <c r="AJ115" s="3">
        <f>EffortOutcomesAG1_1DayShiftAB[[#This Row],[D]]*O115</f>
        <v>0</v>
      </c>
      <c r="AK115" s="3">
        <f>EffortOutcomesAG1_1DayShiftAB[[#This Row],[D]]*P115</f>
        <v>0</v>
      </c>
      <c r="AL115" s="3">
        <f>EffortOutcomesAG1_1DayShiftAB[[#This Row],[D]]*Q115</f>
        <v>0</v>
      </c>
      <c r="AM115" s="3">
        <f>EffortOutcomesAG1_1DayShiftAB[[#This Row],[D]]*R115</f>
        <v>0.78361420793362768</v>
      </c>
      <c r="AN115" s="3">
        <f>EffortOutcomesAG1_1DayShiftAB[[#This Row],[D]]*S115</f>
        <v>0</v>
      </c>
      <c r="AO115" s="3">
        <f>EffortOutcomesAG1_1DayShiftAB[[#This Row],[D]]*T115</f>
        <v>0.23582887700534783</v>
      </c>
      <c r="AP115" s="3">
        <f>EffortOutcomesAG1_1DayShiftAB[[#This Row],[D]]*U115</f>
        <v>0</v>
      </c>
      <c r="AQ115" s="3">
        <f>EffortOutcomesAG1_1DayShiftAB[[#This Row],[D]]*V115</f>
        <v>3.5641711229946522</v>
      </c>
      <c r="AR115" s="3">
        <f>EffortOutcomesAG1_1DayShiftAB[[#This Row],[D]]*W115</f>
        <v>0</v>
      </c>
      <c r="AS115" s="3">
        <f>EffortOutcomesAG1_1DayShiftAB[[#This Row],[D]]*X115</f>
        <v>0</v>
      </c>
      <c r="AT115" s="3">
        <f>EffortOutcomesAG1_1DayShiftAB[[#This Row],[D]]*Y115</f>
        <v>0</v>
      </c>
      <c r="AU115" s="3">
        <f>EffortOutcomesAG1_1DayShiftAB[[#This Row],[D]]*Z115</f>
        <v>0</v>
      </c>
      <c r="AV115" s="3">
        <f>EffortOutcomesAG1_1DayShiftAB[[#This Row],[D]]*AA115</f>
        <v>0</v>
      </c>
      <c r="AW115" s="3"/>
      <c r="AX115" s="3"/>
      <c r="AY115" t="s">
        <v>217</v>
      </c>
      <c r="AZ115" t="s">
        <v>216</v>
      </c>
      <c r="BA115" t="s">
        <v>70</v>
      </c>
      <c r="BB115">
        <v>4.5836142079336275</v>
      </c>
      <c r="BC115">
        <v>3.8</v>
      </c>
      <c r="BD115">
        <v>10</v>
      </c>
      <c r="BE115">
        <v>3.8</v>
      </c>
      <c r="BF115">
        <v>3.5641711229946522</v>
      </c>
      <c r="BG115" t="s">
        <v>187</v>
      </c>
      <c r="BI115" s="25">
        <v>45576</v>
      </c>
      <c r="BJ115">
        <v>45576</v>
      </c>
      <c r="BK115">
        <v>0.82904010407828488</v>
      </c>
      <c r="BL115">
        <v>0.82904010407828488</v>
      </c>
      <c r="BM115">
        <v>0.77758968388429051</v>
      </c>
      <c r="BN115" t="s">
        <v>160</v>
      </c>
      <c r="CI115"/>
      <c r="CJ115"/>
      <c r="CK115"/>
      <c r="CL115"/>
      <c r="CM115"/>
    </row>
    <row r="116" spans="1:91" x14ac:dyDescent="0.25">
      <c r="A116" s="31"/>
      <c r="B11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16" s="32">
        <f>IF(EffortOutcomesAG1_1DayShiftAB[[#This Row],[Ai]]=0,3,  IF(EffortOutcomesAG1_1DayShiftAB[[#This Row],[Ai]]&lt;ABGoal,1,    IF(EffortOutcomesAG1_1DayShiftAB[[#This Row],[Ai]]&gt;=ABGoal,2,   "???")))</f>
        <v>1</v>
      </c>
      <c r="D11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1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16" s="34">
        <f t="shared" si="2"/>
        <v>11110</v>
      </c>
      <c r="H11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1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1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9.7070033349214047E-2</v>
      </c>
      <c r="S11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6.8022587786901179E-2</v>
      </c>
      <c r="U11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0.83490737886388477</v>
      </c>
      <c r="W11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6" s="41" cm="1">
        <f t="array" ref="Z11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6" s="38">
        <f t="shared" si="3"/>
        <v>1</v>
      </c>
      <c r="AC116" s="3">
        <f>EffortOutcomesAG1_1DayShiftAB[[#This Row],[D]]*H116</f>
        <v>0</v>
      </c>
      <c r="AD116" s="3">
        <f>EffortOutcomesAG1_1DayShiftAB[[#This Row],[D]]*I116</f>
        <v>0</v>
      </c>
      <c r="AE116" s="3">
        <f>EffortOutcomesAG1_1DayShiftAB[[#This Row],[D]]*J116</f>
        <v>0</v>
      </c>
      <c r="AF116" s="3">
        <f>EffortOutcomesAG1_1DayShiftAB[[#This Row],[D]]*K116</f>
        <v>0</v>
      </c>
      <c r="AG116" s="3">
        <f>EffortOutcomesAG1_1DayShiftAB[[#This Row],[D]]*L116</f>
        <v>0</v>
      </c>
      <c r="AH116" s="3">
        <f>EffortOutcomesAG1_1DayShiftAB[[#This Row],[D]]*M116</f>
        <v>0</v>
      </c>
      <c r="AI116" s="3">
        <f>EffortOutcomesAG1_1DayShiftAB[[#This Row],[D]]*N116</f>
        <v>0</v>
      </c>
      <c r="AJ116" s="3">
        <f>EffortOutcomesAG1_1DayShiftAB[[#This Row],[D]]*O116</f>
        <v>0</v>
      </c>
      <c r="AK116" s="3">
        <f>EffortOutcomesAG1_1DayShiftAB[[#This Row],[D]]*P116</f>
        <v>0</v>
      </c>
      <c r="AL116" s="3">
        <f>EffortOutcomesAG1_1DayShiftAB[[#This Row],[D]]*Q116</f>
        <v>0</v>
      </c>
      <c r="AM116" s="3">
        <f>EffortOutcomesAG1_1DayShiftAB[[#This Row],[D]]*R116</f>
        <v>0.204260651629073</v>
      </c>
      <c r="AN116" s="3">
        <f>EffortOutcomesAG1_1DayShiftAB[[#This Row],[D]]*S116</f>
        <v>0</v>
      </c>
      <c r="AO116" s="3">
        <f>EffortOutcomesAG1_1DayShiftAB[[#This Row],[D]]*T116</f>
        <v>0.1431372549019605</v>
      </c>
      <c r="AP116" s="3">
        <f>EffortOutcomesAG1_1DayShiftAB[[#This Row],[D]]*U116</f>
        <v>0</v>
      </c>
      <c r="AQ116" s="3">
        <f>EffortOutcomesAG1_1DayShiftAB[[#This Row],[D]]*V116</f>
        <v>1.7568627450980394</v>
      </c>
      <c r="AR116" s="3">
        <f>EffortOutcomesAG1_1DayShiftAB[[#This Row],[D]]*W116</f>
        <v>0</v>
      </c>
      <c r="AS116" s="3">
        <f>EffortOutcomesAG1_1DayShiftAB[[#This Row],[D]]*X116</f>
        <v>0</v>
      </c>
      <c r="AT116" s="3">
        <f>EffortOutcomesAG1_1DayShiftAB[[#This Row],[D]]*Y116</f>
        <v>0</v>
      </c>
      <c r="AU116" s="3">
        <f>EffortOutcomesAG1_1DayShiftAB[[#This Row],[D]]*Z116</f>
        <v>0</v>
      </c>
      <c r="AV116" s="3">
        <f>EffortOutcomesAG1_1DayShiftAB[[#This Row],[D]]*AA116</f>
        <v>0</v>
      </c>
      <c r="AW116" s="3"/>
      <c r="AX116" s="3"/>
      <c r="AY116" t="s">
        <v>170</v>
      </c>
      <c r="AZ116" t="s">
        <v>216</v>
      </c>
      <c r="BA116" t="s">
        <v>70</v>
      </c>
      <c r="BB116">
        <v>2.1042606516290729</v>
      </c>
      <c r="BC116">
        <v>1.9</v>
      </c>
      <c r="BD116">
        <v>10</v>
      </c>
      <c r="BE116">
        <v>1.9</v>
      </c>
      <c r="BF116">
        <v>1.7568627450980394</v>
      </c>
      <c r="BG116" t="s">
        <v>190</v>
      </c>
      <c r="BH116">
        <v>1</v>
      </c>
      <c r="BI116" s="25">
        <v>45577</v>
      </c>
      <c r="BJ116">
        <v>45577</v>
      </c>
      <c r="BK116">
        <v>0.90292996665078595</v>
      </c>
      <c r="BL116">
        <v>0.90292996665078595</v>
      </c>
      <c r="BM116">
        <v>0.83490737886388477</v>
      </c>
      <c r="BN116" t="s">
        <v>160</v>
      </c>
      <c r="CI116"/>
      <c r="CJ116"/>
      <c r="CK116"/>
      <c r="CL116"/>
      <c r="CM116"/>
    </row>
    <row r="117" spans="1:91" x14ac:dyDescent="0.25">
      <c r="A117" s="31"/>
      <c r="B11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17" s="32">
        <f>IF(EffortOutcomesAG1_1DayShiftAB[[#This Row],[Ai]]=0,3,  IF(EffortOutcomesAG1_1DayShiftAB[[#This Row],[Ai]]&lt;ABGoal,1,    IF(EffortOutcomesAG1_1DayShiftAB[[#This Row],[Ai]]&gt;=ABGoal,2,   "???")))</f>
        <v>1</v>
      </c>
      <c r="D11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1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17" s="34">
        <f t="shared" si="2"/>
        <v>31131</v>
      </c>
      <c r="H11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0.25488327775130992</v>
      </c>
      <c r="K11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1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1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0.40363758652579662</v>
      </c>
      <c r="U11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0.59636241347420338</v>
      </c>
      <c r="W11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7" s="41" cm="1">
        <f t="array" ref="Z11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7" s="38">
        <f t="shared" si="3"/>
        <v>1</v>
      </c>
      <c r="AC117" s="3">
        <f>EffortOutcomesAG1_1DayShiftAB[[#This Row],[D]]*H117</f>
        <v>0</v>
      </c>
      <c r="AD117" s="3">
        <f>EffortOutcomesAG1_1DayShiftAB[[#This Row],[D]]*I117</f>
        <v>0</v>
      </c>
      <c r="AE117" s="3">
        <f>EffortOutcomesAG1_1DayShiftAB[[#This Row],[D]]*J117</f>
        <v>0.80451127819548818</v>
      </c>
      <c r="AF117" s="3">
        <f>EffortOutcomesAG1_1DayShiftAB[[#This Row],[D]]*K117</f>
        <v>0</v>
      </c>
      <c r="AG117" s="3">
        <f>EffortOutcomesAG1_1DayShiftAB[[#This Row],[D]]*L117</f>
        <v>0</v>
      </c>
      <c r="AH117" s="3">
        <f>EffortOutcomesAG1_1DayShiftAB[[#This Row],[D]]*M117</f>
        <v>0</v>
      </c>
      <c r="AI117" s="3">
        <f>EffortOutcomesAG1_1DayShiftAB[[#This Row],[D]]*N117</f>
        <v>0</v>
      </c>
      <c r="AJ117" s="3">
        <f>EffortOutcomesAG1_1DayShiftAB[[#This Row],[D]]*O117</f>
        <v>0</v>
      </c>
      <c r="AK117" s="3">
        <f>EffortOutcomesAG1_1DayShiftAB[[#This Row],[D]]*P117</f>
        <v>0.78909774436090241</v>
      </c>
      <c r="AL117" s="3">
        <f>EffortOutcomesAG1_1DayShiftAB[[#This Row],[D]]*Q117</f>
        <v>0</v>
      </c>
      <c r="AM117" s="3">
        <f>EffortOutcomesAG1_1DayShiftAB[[#This Row],[D]]*R117</f>
        <v>0</v>
      </c>
      <c r="AN117" s="3">
        <f>EffortOutcomesAG1_1DayShiftAB[[#This Row],[D]]*S117</f>
        <v>0</v>
      </c>
      <c r="AO117" s="3">
        <f>EffortOutcomesAG1_1DayShiftAB[[#This Row],[D]]*T117</f>
        <v>1.2740380362671389</v>
      </c>
      <c r="AP117" s="3">
        <f>EffortOutcomesAG1_1DayShiftAB[[#This Row],[D]]*U117</f>
        <v>0</v>
      </c>
      <c r="AQ117" s="3">
        <f>EffortOutcomesAG1_1DayShiftAB[[#This Row],[D]]*V117</f>
        <v>1.8823529411764708</v>
      </c>
      <c r="AR117" s="3">
        <f>EffortOutcomesAG1_1DayShiftAB[[#This Row],[D]]*W117</f>
        <v>0</v>
      </c>
      <c r="AS117" s="3">
        <f>EffortOutcomesAG1_1DayShiftAB[[#This Row],[D]]*X117</f>
        <v>0</v>
      </c>
      <c r="AT117" s="3">
        <f>EffortOutcomesAG1_1DayShiftAB[[#This Row],[D]]*Y117</f>
        <v>0</v>
      </c>
      <c r="AU117" s="3">
        <f>EffortOutcomesAG1_1DayShiftAB[[#This Row],[D]]*Z117</f>
        <v>0</v>
      </c>
      <c r="AV117" s="3">
        <f>EffortOutcomesAG1_1DayShiftAB[[#This Row],[D]]*AA117</f>
        <v>0</v>
      </c>
      <c r="AW117" s="3"/>
      <c r="AX117" s="3"/>
      <c r="AY117" t="s">
        <v>170</v>
      </c>
      <c r="AZ117" t="s">
        <v>216</v>
      </c>
      <c r="BA117" t="s">
        <v>68</v>
      </c>
      <c r="BB117">
        <v>3.1563909774436096</v>
      </c>
      <c r="BC117">
        <v>4.75</v>
      </c>
      <c r="BD117">
        <v>10</v>
      </c>
      <c r="BE117">
        <v>4.75</v>
      </c>
      <c r="BF117">
        <v>1.882352941176471</v>
      </c>
      <c r="BG117" t="s">
        <v>189</v>
      </c>
      <c r="BH117">
        <v>1</v>
      </c>
      <c r="BI117" s="25">
        <v>45577</v>
      </c>
      <c r="BJ117">
        <v>45577</v>
      </c>
      <c r="BK117">
        <v>1.5048832777513099</v>
      </c>
      <c r="BL117">
        <v>1.5048832777513099</v>
      </c>
      <c r="BM117">
        <v>0.59636241347420338</v>
      </c>
      <c r="BN117" t="s">
        <v>160</v>
      </c>
      <c r="CI117"/>
      <c r="CJ117"/>
      <c r="CK117"/>
      <c r="CL117"/>
      <c r="CM117"/>
    </row>
    <row r="118" spans="1:91" x14ac:dyDescent="0.25">
      <c r="A118" s="31"/>
      <c r="B11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18" s="32">
        <f>IF(EffortOutcomesAG1_1DayShiftAB[[#This Row],[Ai]]=0,3,  IF(EffortOutcomesAG1_1DayShiftAB[[#This Row],[Ai]]&lt;ABGoal,1,    IF(EffortOutcomesAG1_1DayShiftAB[[#This Row],[Ai]]&gt;=ABGoal,2,   "???")))</f>
        <v>1</v>
      </c>
      <c r="D11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1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1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18" s="34">
        <f t="shared" si="2"/>
        <v>11310</v>
      </c>
      <c r="H11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1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1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2.7450980392156862E-2</v>
      </c>
      <c r="R11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0.97254901960784312</v>
      </c>
      <c r="S11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1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1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8" s="41" cm="1">
        <f t="array" ref="Z11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8" s="38">
        <f t="shared" si="3"/>
        <v>1</v>
      </c>
      <c r="AC118" s="3">
        <f>EffortOutcomesAG1_1DayShiftAB[[#This Row],[D]]*H118</f>
        <v>0</v>
      </c>
      <c r="AD118" s="3">
        <f>EffortOutcomesAG1_1DayShiftAB[[#This Row],[D]]*I118</f>
        <v>0</v>
      </c>
      <c r="AE118" s="3">
        <f>EffortOutcomesAG1_1DayShiftAB[[#This Row],[D]]*J118</f>
        <v>0</v>
      </c>
      <c r="AF118" s="3">
        <f>EffortOutcomesAG1_1DayShiftAB[[#This Row],[D]]*K118</f>
        <v>0</v>
      </c>
      <c r="AG118" s="3">
        <f>EffortOutcomesAG1_1DayShiftAB[[#This Row],[D]]*L118</f>
        <v>0</v>
      </c>
      <c r="AH118" s="3">
        <f>EffortOutcomesAG1_1DayShiftAB[[#This Row],[D]]*M118</f>
        <v>0</v>
      </c>
      <c r="AI118" s="3">
        <f>EffortOutcomesAG1_1DayShiftAB[[#This Row],[D]]*N118</f>
        <v>0</v>
      </c>
      <c r="AJ118" s="3">
        <f>EffortOutcomesAG1_1DayShiftAB[[#This Row],[D]]*O118</f>
        <v>0</v>
      </c>
      <c r="AK118" s="3">
        <f>EffortOutcomesAG1_1DayShiftAB[[#This Row],[D]]*P118</f>
        <v>0</v>
      </c>
      <c r="AL118" s="3">
        <f>EffortOutcomesAG1_1DayShiftAB[[#This Row],[D]]*Q118</f>
        <v>2.7450980392156862E-2</v>
      </c>
      <c r="AM118" s="3">
        <f>EffortOutcomesAG1_1DayShiftAB[[#This Row],[D]]*R118</f>
        <v>0.97254901960784312</v>
      </c>
      <c r="AN118" s="3">
        <f>EffortOutcomesAG1_1DayShiftAB[[#This Row],[D]]*S118</f>
        <v>0</v>
      </c>
      <c r="AO118" s="3">
        <f>EffortOutcomesAG1_1DayShiftAB[[#This Row],[D]]*T118</f>
        <v>0</v>
      </c>
      <c r="AP118" s="3">
        <f>EffortOutcomesAG1_1DayShiftAB[[#This Row],[D]]*U118</f>
        <v>0</v>
      </c>
      <c r="AQ118" s="3">
        <f>EffortOutcomesAG1_1DayShiftAB[[#This Row],[D]]*V118</f>
        <v>0</v>
      </c>
      <c r="AR118" s="3">
        <f>EffortOutcomesAG1_1DayShiftAB[[#This Row],[D]]*W118</f>
        <v>0</v>
      </c>
      <c r="AS118" s="3">
        <f>EffortOutcomesAG1_1DayShiftAB[[#This Row],[D]]*X118</f>
        <v>0</v>
      </c>
      <c r="AT118" s="3">
        <f>EffortOutcomesAG1_1DayShiftAB[[#This Row],[D]]*Y118</f>
        <v>0</v>
      </c>
      <c r="AU118" s="3">
        <f>EffortOutcomesAG1_1DayShiftAB[[#This Row],[D]]*Z118</f>
        <v>0</v>
      </c>
      <c r="AV118" s="3">
        <f>EffortOutcomesAG1_1DayShiftAB[[#This Row],[D]]*AA118</f>
        <v>0</v>
      </c>
      <c r="AW118" s="3"/>
      <c r="AX118" s="3"/>
      <c r="AY118" t="s">
        <v>170</v>
      </c>
      <c r="AZ118" t="s">
        <v>216</v>
      </c>
      <c r="BA118" t="s">
        <v>69</v>
      </c>
      <c r="BB118">
        <v>1</v>
      </c>
      <c r="BC118">
        <v>0</v>
      </c>
      <c r="BD118">
        <v>10</v>
      </c>
      <c r="BE118">
        <v>0</v>
      </c>
      <c r="BF118">
        <v>2.7450980392156862E-2</v>
      </c>
      <c r="BG118" t="s">
        <v>188</v>
      </c>
      <c r="BH118">
        <v>1</v>
      </c>
      <c r="BI118" s="25">
        <v>45577</v>
      </c>
      <c r="BJ118">
        <v>45577</v>
      </c>
      <c r="BK118">
        <v>0</v>
      </c>
      <c r="BL118">
        <v>0</v>
      </c>
      <c r="BM118">
        <v>2.7450980392156862E-2</v>
      </c>
      <c r="BN118" t="s">
        <v>160</v>
      </c>
      <c r="CI118"/>
      <c r="CJ118"/>
      <c r="CK118"/>
      <c r="CL118"/>
      <c r="CM118"/>
    </row>
    <row r="119" spans="1:91" x14ac:dyDescent="0.25">
      <c r="A119" s="31"/>
      <c r="B11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19" s="32">
        <f>IF(EffortOutcomesAG1_1DayShiftAB[[#This Row],[Ai]]=0,3,  IF(EffortOutcomesAG1_1DayShiftAB[[#This Row],[Ai]]&lt;ABGoal,1,    IF(EffortOutcomesAG1_1DayShiftAB[[#This Row],[Ai]]&gt;=ABGoal,2,   "???")))</f>
        <v>1</v>
      </c>
      <c r="D11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1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1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19" s="34">
        <f t="shared" si="2"/>
        <v>11110</v>
      </c>
      <c r="H11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1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1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1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1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1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1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1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1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1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1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0.17095989592171512</v>
      </c>
      <c r="S11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1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9.8117467989000451E-2</v>
      </c>
      <c r="U11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1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0.73092263608928443</v>
      </c>
      <c r="W11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1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1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19" s="41" cm="1">
        <f t="array" ref="Z11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1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19" s="38">
        <f t="shared" si="3"/>
        <v>1</v>
      </c>
      <c r="AC119" s="3">
        <f>EffortOutcomesAG1_1DayShiftAB[[#This Row],[D]]*H119</f>
        <v>0</v>
      </c>
      <c r="AD119" s="3">
        <f>EffortOutcomesAG1_1DayShiftAB[[#This Row],[D]]*I119</f>
        <v>0</v>
      </c>
      <c r="AE119" s="3">
        <f>EffortOutcomesAG1_1DayShiftAB[[#This Row],[D]]*J119</f>
        <v>0</v>
      </c>
      <c r="AF119" s="3">
        <f>EffortOutcomesAG1_1DayShiftAB[[#This Row],[D]]*K119</f>
        <v>0</v>
      </c>
      <c r="AG119" s="3">
        <f>EffortOutcomesAG1_1DayShiftAB[[#This Row],[D]]*L119</f>
        <v>0</v>
      </c>
      <c r="AH119" s="3">
        <f>EffortOutcomesAG1_1DayShiftAB[[#This Row],[D]]*M119</f>
        <v>0</v>
      </c>
      <c r="AI119" s="3">
        <f>EffortOutcomesAG1_1DayShiftAB[[#This Row],[D]]*N119</f>
        <v>0</v>
      </c>
      <c r="AJ119" s="3">
        <f>EffortOutcomesAG1_1DayShiftAB[[#This Row],[D]]*O119</f>
        <v>0</v>
      </c>
      <c r="AK119" s="3">
        <f>EffortOutcomesAG1_1DayShiftAB[[#This Row],[D]]*P119</f>
        <v>0</v>
      </c>
      <c r="AL119" s="3">
        <f>EffortOutcomesAG1_1DayShiftAB[[#This Row],[D]]*Q119</f>
        <v>0</v>
      </c>
      <c r="AM119" s="3">
        <f>EffortOutcomesAG1_1DayShiftAB[[#This Row],[D]]*R119</f>
        <v>0.78361420793362768</v>
      </c>
      <c r="AN119" s="3">
        <f>EffortOutcomesAG1_1DayShiftAB[[#This Row],[D]]*S119</f>
        <v>0</v>
      </c>
      <c r="AO119" s="3">
        <f>EffortOutcomesAG1_1DayShiftAB[[#This Row],[D]]*T119</f>
        <v>0.44973262032085537</v>
      </c>
      <c r="AP119" s="3">
        <f>EffortOutcomesAG1_1DayShiftAB[[#This Row],[D]]*U119</f>
        <v>0</v>
      </c>
      <c r="AQ119" s="3">
        <f>EffortOutcomesAG1_1DayShiftAB[[#This Row],[D]]*V119</f>
        <v>3.3502673796791447</v>
      </c>
      <c r="AR119" s="3">
        <f>EffortOutcomesAG1_1DayShiftAB[[#This Row],[D]]*W119</f>
        <v>0</v>
      </c>
      <c r="AS119" s="3">
        <f>EffortOutcomesAG1_1DayShiftAB[[#This Row],[D]]*X119</f>
        <v>0</v>
      </c>
      <c r="AT119" s="3">
        <f>EffortOutcomesAG1_1DayShiftAB[[#This Row],[D]]*Y119</f>
        <v>0</v>
      </c>
      <c r="AU119" s="3">
        <f>EffortOutcomesAG1_1DayShiftAB[[#This Row],[D]]*Z119</f>
        <v>0</v>
      </c>
      <c r="AV119" s="3">
        <f>EffortOutcomesAG1_1DayShiftAB[[#This Row],[D]]*AA119</f>
        <v>0</v>
      </c>
      <c r="AW119" s="3"/>
      <c r="AX119" s="3"/>
      <c r="AY119" t="s">
        <v>217</v>
      </c>
      <c r="AZ119" t="s">
        <v>216</v>
      </c>
      <c r="BA119" t="s">
        <v>70</v>
      </c>
      <c r="BB119">
        <v>4.5836142079336275</v>
      </c>
      <c r="BC119">
        <v>3.8</v>
      </c>
      <c r="BD119">
        <v>10</v>
      </c>
      <c r="BE119">
        <v>3.8</v>
      </c>
      <c r="BF119">
        <v>3.3502673796791447</v>
      </c>
      <c r="BG119" t="s">
        <v>190</v>
      </c>
      <c r="BI119" s="25">
        <v>45577</v>
      </c>
      <c r="BJ119">
        <v>45577</v>
      </c>
      <c r="BK119">
        <v>0.82904010407828488</v>
      </c>
      <c r="BL119">
        <v>0.82904010407828488</v>
      </c>
      <c r="BM119">
        <v>0.73092263608928443</v>
      </c>
      <c r="BN119" t="s">
        <v>160</v>
      </c>
      <c r="CI119"/>
      <c r="CJ119"/>
      <c r="CK119"/>
      <c r="CL119"/>
      <c r="CM119"/>
    </row>
    <row r="120" spans="1:91" x14ac:dyDescent="0.25">
      <c r="A120" s="31"/>
      <c r="B12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20" s="32">
        <f>IF(EffortOutcomesAG1_1DayShiftAB[[#This Row],[Ai]]=0,3,  IF(EffortOutcomesAG1_1DayShiftAB[[#This Row],[Ai]]&lt;ABGoal,1,    IF(EffortOutcomesAG1_1DayShiftAB[[#This Row],[Ai]]&gt;=ABGoal,2,   "???")))</f>
        <v>2</v>
      </c>
      <c r="D12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2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20" s="34">
        <f t="shared" si="2"/>
        <v>32131</v>
      </c>
      <c r="H12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1.7388578593411363E-2</v>
      </c>
      <c r="K12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5.6993046848274886E-4</v>
      </c>
      <c r="O12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0.24943006953151725</v>
      </c>
      <c r="Q12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2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2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2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0" s="41" cm="1">
        <f t="array" ref="Z12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0" s="38">
        <f t="shared" si="3"/>
        <v>1</v>
      </c>
      <c r="AC120" s="3">
        <f>EffortOutcomesAG1_1DayShiftAB[[#This Row],[D]]*H120</f>
        <v>0</v>
      </c>
      <c r="AD120" s="3">
        <f>EffortOutcomesAG1_1DayShiftAB[[#This Row],[D]]*I120</f>
        <v>0</v>
      </c>
      <c r="AE120" s="3">
        <f>EffortOutcomesAG1_1DayShiftAB[[#This Row],[D]]*J120</f>
        <v>6.5170027341079087E-2</v>
      </c>
      <c r="AF120" s="3">
        <f>EffortOutcomesAG1_1DayShiftAB[[#This Row],[D]]*K120</f>
        <v>0</v>
      </c>
      <c r="AG120" s="3">
        <f>EffortOutcomesAG1_1DayShiftAB[[#This Row],[D]]*L120</f>
        <v>0</v>
      </c>
      <c r="AH120" s="3">
        <f>EffortOutcomesAG1_1DayShiftAB[[#This Row],[D]]*M120</f>
        <v>0</v>
      </c>
      <c r="AI120" s="3">
        <f>EffortOutcomesAG1_1DayShiftAB[[#This Row],[D]]*N120</f>
        <v>2.1360218728636179E-3</v>
      </c>
      <c r="AJ120" s="3">
        <f>EffortOutcomesAG1_1DayShiftAB[[#This Row],[D]]*O120</f>
        <v>0</v>
      </c>
      <c r="AK120" s="3">
        <f>EffortOutcomesAG1_1DayShiftAB[[#This Row],[D]]*P120</f>
        <v>0.93482997265892054</v>
      </c>
      <c r="AL120" s="3">
        <f>EffortOutcomesAG1_1DayShiftAB[[#This Row],[D]]*Q120</f>
        <v>0</v>
      </c>
      <c r="AM120" s="3">
        <f>EffortOutcomesAG1_1DayShiftAB[[#This Row],[D]]*R120</f>
        <v>0</v>
      </c>
      <c r="AN120" s="3">
        <f>EffortOutcomesAG1_1DayShiftAB[[#This Row],[D]]*S120</f>
        <v>0</v>
      </c>
      <c r="AO120" s="3">
        <f>EffortOutcomesAG1_1DayShiftAB[[#This Row],[D]]*T120</f>
        <v>0</v>
      </c>
      <c r="AP120" s="3">
        <f>EffortOutcomesAG1_1DayShiftAB[[#This Row],[D]]*U120</f>
        <v>0</v>
      </c>
      <c r="AQ120" s="3">
        <f>EffortOutcomesAG1_1DayShiftAB[[#This Row],[D]]*V120</f>
        <v>3.7478639781271368</v>
      </c>
      <c r="AR120" s="3">
        <f>EffortOutcomesAG1_1DayShiftAB[[#This Row],[D]]*W120</f>
        <v>0</v>
      </c>
      <c r="AS120" s="3">
        <f>EffortOutcomesAG1_1DayShiftAB[[#This Row],[D]]*X120</f>
        <v>0</v>
      </c>
      <c r="AT120" s="3">
        <f>EffortOutcomesAG1_1DayShiftAB[[#This Row],[D]]*Y120</f>
        <v>0</v>
      </c>
      <c r="AU120" s="3">
        <f>EffortOutcomesAG1_1DayShiftAB[[#This Row],[D]]*Z120</f>
        <v>0</v>
      </c>
      <c r="AV120" s="3">
        <f>EffortOutcomesAG1_1DayShiftAB[[#This Row],[D]]*AA120</f>
        <v>0</v>
      </c>
      <c r="AW120" s="3"/>
      <c r="AX120" s="3"/>
      <c r="AY120" t="s">
        <v>217</v>
      </c>
      <c r="AZ120" t="s">
        <v>216</v>
      </c>
      <c r="BA120" t="s">
        <v>68</v>
      </c>
      <c r="BB120">
        <v>3.7478639781271368</v>
      </c>
      <c r="BC120">
        <v>4.75</v>
      </c>
      <c r="BD120">
        <v>10</v>
      </c>
      <c r="BE120">
        <v>4.75</v>
      </c>
      <c r="BF120">
        <v>3.75</v>
      </c>
      <c r="BG120" t="s">
        <v>189</v>
      </c>
      <c r="BI120" s="25">
        <v>45577</v>
      </c>
      <c r="BJ120">
        <v>45577</v>
      </c>
      <c r="BK120">
        <v>1.2673885785934114</v>
      </c>
      <c r="BL120">
        <v>1.2673885785934114</v>
      </c>
      <c r="BM120">
        <v>1.0005699304684827</v>
      </c>
      <c r="BN120" t="s">
        <v>160</v>
      </c>
      <c r="CI120"/>
      <c r="CJ120"/>
      <c r="CK120"/>
      <c r="CL120"/>
      <c r="CM120"/>
    </row>
    <row r="121" spans="1:91" x14ac:dyDescent="0.25">
      <c r="A121" s="31"/>
      <c r="B12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1" s="32">
        <f>IF(EffortOutcomesAG1_1DayShiftAB[[#This Row],[Ai]]=0,3,  IF(EffortOutcomesAG1_1DayShiftAB[[#This Row],[Ai]]&lt;ABGoal,1,    IF(EffortOutcomesAG1_1DayShiftAB[[#This Row],[Ai]]&gt;=ABGoal,2,   "???")))</f>
        <v>1</v>
      </c>
      <c r="D12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1" s="34">
        <f t="shared" si="2"/>
        <v>11110</v>
      </c>
      <c r="H12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2.1212121212121349E-2</v>
      </c>
      <c r="S12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0.94940312213039468</v>
      </c>
      <c r="U12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2.9384756657483926E-2</v>
      </c>
      <c r="W12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1" s="41" cm="1">
        <f t="array" ref="Z12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1" s="38">
        <f t="shared" si="3"/>
        <v>1</v>
      </c>
      <c r="AC121" s="3">
        <f>EffortOutcomesAG1_1DayShiftAB[[#This Row],[D]]*H121</f>
        <v>0</v>
      </c>
      <c r="AD121" s="3">
        <f>EffortOutcomesAG1_1DayShiftAB[[#This Row],[D]]*I121</f>
        <v>0</v>
      </c>
      <c r="AE121" s="3">
        <f>EffortOutcomesAG1_1DayShiftAB[[#This Row],[D]]*J121</f>
        <v>0</v>
      </c>
      <c r="AF121" s="3">
        <f>EffortOutcomesAG1_1DayShiftAB[[#This Row],[D]]*K121</f>
        <v>0</v>
      </c>
      <c r="AG121" s="3">
        <f>EffortOutcomesAG1_1DayShiftAB[[#This Row],[D]]*L121</f>
        <v>0</v>
      </c>
      <c r="AH121" s="3">
        <f>EffortOutcomesAG1_1DayShiftAB[[#This Row],[D]]*M121</f>
        <v>0</v>
      </c>
      <c r="AI121" s="3">
        <f>EffortOutcomesAG1_1DayShiftAB[[#This Row],[D]]*N121</f>
        <v>0</v>
      </c>
      <c r="AJ121" s="3">
        <f>EffortOutcomesAG1_1DayShiftAB[[#This Row],[D]]*O121</f>
        <v>0</v>
      </c>
      <c r="AK121" s="3">
        <f>EffortOutcomesAG1_1DayShiftAB[[#This Row],[D]]*P121</f>
        <v>0</v>
      </c>
      <c r="AL121" s="3">
        <f>EffortOutcomesAG1_1DayShiftAB[[#This Row],[D]]*Q121</f>
        <v>0</v>
      </c>
      <c r="AM121" s="3">
        <f>EffortOutcomesAG1_1DayShiftAB[[#This Row],[D]]*R121</f>
        <v>2.0588235294117782E-2</v>
      </c>
      <c r="AN121" s="3">
        <f>EffortOutcomesAG1_1DayShiftAB[[#This Row],[D]]*S121</f>
        <v>0</v>
      </c>
      <c r="AO121" s="3">
        <f>EffortOutcomesAG1_1DayShiftAB[[#This Row],[D]]*T121</f>
        <v>0.92147950089126551</v>
      </c>
      <c r="AP121" s="3">
        <f>EffortOutcomesAG1_1DayShiftAB[[#This Row],[D]]*U121</f>
        <v>0</v>
      </c>
      <c r="AQ121" s="3">
        <f>EffortOutcomesAG1_1DayShiftAB[[#This Row],[D]]*V121</f>
        <v>2.8520499108734401E-2</v>
      </c>
      <c r="AR121" s="3">
        <f>EffortOutcomesAG1_1DayShiftAB[[#This Row],[D]]*W121</f>
        <v>0</v>
      </c>
      <c r="AS121" s="3">
        <f>EffortOutcomesAG1_1DayShiftAB[[#This Row],[D]]*X121</f>
        <v>0</v>
      </c>
      <c r="AT121" s="3">
        <f>EffortOutcomesAG1_1DayShiftAB[[#This Row],[D]]*Y121</f>
        <v>0</v>
      </c>
      <c r="AU121" s="3">
        <f>EffortOutcomesAG1_1DayShiftAB[[#This Row],[D]]*Z121</f>
        <v>0</v>
      </c>
      <c r="AV121" s="3">
        <f>EffortOutcomesAG1_1DayShiftAB[[#This Row],[D]]*AA121</f>
        <v>0</v>
      </c>
      <c r="AW121" s="3"/>
      <c r="AX121" s="3"/>
      <c r="AY121" t="s">
        <v>217</v>
      </c>
      <c r="AZ121" t="s">
        <v>216</v>
      </c>
      <c r="BA121" t="s">
        <v>69</v>
      </c>
      <c r="BB121">
        <v>0.97058823529411775</v>
      </c>
      <c r="BC121">
        <v>0.95</v>
      </c>
      <c r="BD121">
        <v>10</v>
      </c>
      <c r="BE121">
        <v>0.95</v>
      </c>
      <c r="BF121">
        <v>2.8520499108734401E-2</v>
      </c>
      <c r="BG121" t="s">
        <v>188</v>
      </c>
      <c r="BI121" s="25">
        <v>45577</v>
      </c>
      <c r="BJ121">
        <v>45577</v>
      </c>
      <c r="BK121">
        <v>0.97878787878787865</v>
      </c>
      <c r="BL121">
        <v>0.97878787878787865</v>
      </c>
      <c r="BM121">
        <v>2.9384756657483926E-2</v>
      </c>
      <c r="BN121" t="s">
        <v>160</v>
      </c>
      <c r="CI121"/>
      <c r="CJ121"/>
      <c r="CK121"/>
      <c r="CL121"/>
      <c r="CM121"/>
    </row>
    <row r="122" spans="1:91" x14ac:dyDescent="0.25">
      <c r="A122" s="31"/>
      <c r="B12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2" s="32">
        <f>IF(EffortOutcomesAG1_1DayShiftAB[[#This Row],[Ai]]=0,3,  IF(EffortOutcomesAG1_1DayShiftAB[[#This Row],[Ai]]&lt;ABGoal,1,    IF(EffortOutcomesAG1_1DayShiftAB[[#This Row],[Ai]]&gt;=ABGoal,2,   "???")))</f>
        <v>3</v>
      </c>
      <c r="D12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2" s="34">
        <f t="shared" si="2"/>
        <v>13110</v>
      </c>
      <c r="H12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</v>
      </c>
      <c r="S12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2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2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2" s="41" cm="1">
        <f t="array" ref="Z12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2" s="38">
        <f t="shared" si="3"/>
        <v>1</v>
      </c>
      <c r="AC122" s="3">
        <f>EffortOutcomesAG1_1DayShiftAB[[#This Row],[D]]*H122</f>
        <v>0</v>
      </c>
      <c r="AD122" s="3">
        <f>EffortOutcomesAG1_1DayShiftAB[[#This Row],[D]]*I122</f>
        <v>0</v>
      </c>
      <c r="AE122" s="3">
        <f>EffortOutcomesAG1_1DayShiftAB[[#This Row],[D]]*J122</f>
        <v>0</v>
      </c>
      <c r="AF122" s="3">
        <f>EffortOutcomesAG1_1DayShiftAB[[#This Row],[D]]*K122</f>
        <v>0</v>
      </c>
      <c r="AG122" s="3">
        <f>EffortOutcomesAG1_1DayShiftAB[[#This Row],[D]]*L122</f>
        <v>0</v>
      </c>
      <c r="AH122" s="3">
        <f>EffortOutcomesAG1_1DayShiftAB[[#This Row],[D]]*M122</f>
        <v>0</v>
      </c>
      <c r="AI122" s="3">
        <f>EffortOutcomesAG1_1DayShiftAB[[#This Row],[D]]*N122</f>
        <v>0</v>
      </c>
      <c r="AJ122" s="3">
        <f>EffortOutcomesAG1_1DayShiftAB[[#This Row],[D]]*O122</f>
        <v>0</v>
      </c>
      <c r="AK122" s="3">
        <f>EffortOutcomesAG1_1DayShiftAB[[#This Row],[D]]*P122</f>
        <v>0</v>
      </c>
      <c r="AL122" s="3">
        <f>EffortOutcomesAG1_1DayShiftAB[[#This Row],[D]]*Q122</f>
        <v>0</v>
      </c>
      <c r="AM122" s="3">
        <f>EffortOutcomesAG1_1DayShiftAB[[#This Row],[D]]*R122</f>
        <v>1</v>
      </c>
      <c r="AN122" s="3">
        <f>EffortOutcomesAG1_1DayShiftAB[[#This Row],[D]]*S122</f>
        <v>0</v>
      </c>
      <c r="AO122" s="3">
        <f>EffortOutcomesAG1_1DayShiftAB[[#This Row],[D]]*T122</f>
        <v>0</v>
      </c>
      <c r="AP122" s="3">
        <f>EffortOutcomesAG1_1DayShiftAB[[#This Row],[D]]*U122</f>
        <v>0</v>
      </c>
      <c r="AQ122" s="3">
        <f>EffortOutcomesAG1_1DayShiftAB[[#This Row],[D]]*V122</f>
        <v>0</v>
      </c>
      <c r="AR122" s="3">
        <f>EffortOutcomesAG1_1DayShiftAB[[#This Row],[D]]*W122</f>
        <v>0</v>
      </c>
      <c r="AS122" s="3">
        <f>EffortOutcomesAG1_1DayShiftAB[[#This Row],[D]]*X122</f>
        <v>0</v>
      </c>
      <c r="AT122" s="3">
        <f>EffortOutcomesAG1_1DayShiftAB[[#This Row],[D]]*Y122</f>
        <v>0</v>
      </c>
      <c r="AU122" s="3">
        <f>EffortOutcomesAG1_1DayShiftAB[[#This Row],[D]]*Z122</f>
        <v>0</v>
      </c>
      <c r="AV122" s="3">
        <f>EffortOutcomesAG1_1DayShiftAB[[#This Row],[D]]*AA122</f>
        <v>0</v>
      </c>
      <c r="AW122" s="3"/>
      <c r="AX122" s="3"/>
      <c r="AY122" t="s">
        <v>170</v>
      </c>
      <c r="AZ122" t="s">
        <v>216</v>
      </c>
      <c r="BA122" t="s">
        <v>69</v>
      </c>
      <c r="BB122">
        <v>1</v>
      </c>
      <c r="BC122">
        <v>0</v>
      </c>
      <c r="BD122">
        <v>10</v>
      </c>
      <c r="BE122">
        <v>0</v>
      </c>
      <c r="BF122">
        <v>0</v>
      </c>
      <c r="BG122" t="s">
        <v>192</v>
      </c>
      <c r="BH122">
        <v>1</v>
      </c>
      <c r="BI122" s="25">
        <v>45578</v>
      </c>
      <c r="BJ122">
        <v>45578</v>
      </c>
      <c r="BK122">
        <v>0</v>
      </c>
      <c r="BL122">
        <v>0</v>
      </c>
      <c r="BM122">
        <v>0</v>
      </c>
      <c r="BN122" t="s">
        <v>160</v>
      </c>
      <c r="CI122"/>
      <c r="CJ122"/>
      <c r="CK122"/>
      <c r="CL122"/>
      <c r="CM122"/>
    </row>
    <row r="123" spans="1:91" x14ac:dyDescent="0.25">
      <c r="A123" s="31"/>
      <c r="B12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3" s="32">
        <f>IF(EffortOutcomesAG1_1DayShiftAB[[#This Row],[Ai]]=0,3,  IF(EffortOutcomesAG1_1DayShiftAB[[#This Row],[Ai]]&lt;ABGoal,1,    IF(EffortOutcomesAG1_1DayShiftAB[[#This Row],[Ai]]&gt;=ABGoal,2,   "???")))</f>
        <v>1</v>
      </c>
      <c r="D12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3" s="34">
        <f t="shared" si="2"/>
        <v>11110</v>
      </c>
      <c r="H12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9.7070033349214158E-2</v>
      </c>
      <c r="S12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0.30656755317658246</v>
      </c>
      <c r="U12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0.59636241347420338</v>
      </c>
      <c r="W12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3" s="41" cm="1">
        <f t="array" ref="Z12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3" s="38">
        <f t="shared" si="3"/>
        <v>1</v>
      </c>
      <c r="AC123" s="3">
        <f>EffortOutcomesAG1_1DayShiftAB[[#This Row],[D]]*H123</f>
        <v>0</v>
      </c>
      <c r="AD123" s="3">
        <f>EffortOutcomesAG1_1DayShiftAB[[#This Row],[D]]*I123</f>
        <v>0</v>
      </c>
      <c r="AE123" s="3">
        <f>EffortOutcomesAG1_1DayShiftAB[[#This Row],[D]]*J123</f>
        <v>0</v>
      </c>
      <c r="AF123" s="3">
        <f>EffortOutcomesAG1_1DayShiftAB[[#This Row],[D]]*K123</f>
        <v>0</v>
      </c>
      <c r="AG123" s="3">
        <f>EffortOutcomesAG1_1DayShiftAB[[#This Row],[D]]*L123</f>
        <v>0</v>
      </c>
      <c r="AH123" s="3">
        <f>EffortOutcomesAG1_1DayShiftAB[[#This Row],[D]]*M123</f>
        <v>0</v>
      </c>
      <c r="AI123" s="3">
        <f>EffortOutcomesAG1_1DayShiftAB[[#This Row],[D]]*N123</f>
        <v>0</v>
      </c>
      <c r="AJ123" s="3">
        <f>EffortOutcomesAG1_1DayShiftAB[[#This Row],[D]]*O123</f>
        <v>0</v>
      </c>
      <c r="AK123" s="3">
        <f>EffortOutcomesAG1_1DayShiftAB[[#This Row],[D]]*P123</f>
        <v>0</v>
      </c>
      <c r="AL123" s="3">
        <f>EffortOutcomesAG1_1DayShiftAB[[#This Row],[D]]*Q123</f>
        <v>0</v>
      </c>
      <c r="AM123" s="3">
        <f>EffortOutcomesAG1_1DayShiftAB[[#This Row],[D]]*R123</f>
        <v>0.30639097744360988</v>
      </c>
      <c r="AN123" s="3">
        <f>EffortOutcomesAG1_1DayShiftAB[[#This Row],[D]]*S123</f>
        <v>0</v>
      </c>
      <c r="AO123" s="3">
        <f>EffortOutcomesAG1_1DayShiftAB[[#This Row],[D]]*T123</f>
        <v>0.96764705882352886</v>
      </c>
      <c r="AP123" s="3">
        <f>EffortOutcomesAG1_1DayShiftAB[[#This Row],[D]]*U123</f>
        <v>0</v>
      </c>
      <c r="AQ123" s="3">
        <f>EffortOutcomesAG1_1DayShiftAB[[#This Row],[D]]*V123</f>
        <v>1.8823529411764708</v>
      </c>
      <c r="AR123" s="3">
        <f>EffortOutcomesAG1_1DayShiftAB[[#This Row],[D]]*W123</f>
        <v>0</v>
      </c>
      <c r="AS123" s="3">
        <f>EffortOutcomesAG1_1DayShiftAB[[#This Row],[D]]*X123</f>
        <v>0</v>
      </c>
      <c r="AT123" s="3">
        <f>EffortOutcomesAG1_1DayShiftAB[[#This Row],[D]]*Y123</f>
        <v>0</v>
      </c>
      <c r="AU123" s="3">
        <f>EffortOutcomesAG1_1DayShiftAB[[#This Row],[D]]*Z123</f>
        <v>0</v>
      </c>
      <c r="AV123" s="3">
        <f>EffortOutcomesAG1_1DayShiftAB[[#This Row],[D]]*AA123</f>
        <v>0</v>
      </c>
      <c r="AW123" s="3"/>
      <c r="AX123" s="3"/>
      <c r="AY123" t="s">
        <v>170</v>
      </c>
      <c r="AZ123" t="s">
        <v>216</v>
      </c>
      <c r="BA123" t="s">
        <v>68</v>
      </c>
      <c r="BB123">
        <v>3.1563909774436096</v>
      </c>
      <c r="BC123">
        <v>2.8499999999999996</v>
      </c>
      <c r="BD123">
        <v>10</v>
      </c>
      <c r="BE123">
        <v>2.8499999999999996</v>
      </c>
      <c r="BF123">
        <v>1.882352941176471</v>
      </c>
      <c r="BG123" t="s">
        <v>193</v>
      </c>
      <c r="BH123">
        <v>1</v>
      </c>
      <c r="BI123" s="25">
        <v>45578</v>
      </c>
      <c r="BJ123">
        <v>45578</v>
      </c>
      <c r="BK123">
        <v>0.90292996665078584</v>
      </c>
      <c r="BL123">
        <v>0.90292996665078584</v>
      </c>
      <c r="BM123">
        <v>0.59636241347420338</v>
      </c>
      <c r="BN123" t="s">
        <v>160</v>
      </c>
      <c r="CI123"/>
      <c r="CJ123"/>
      <c r="CK123"/>
      <c r="CL123"/>
      <c r="CM123"/>
    </row>
    <row r="124" spans="1:91" x14ac:dyDescent="0.25">
      <c r="A124" s="31"/>
      <c r="B12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4" s="32">
        <f>IF(EffortOutcomesAG1_1DayShiftAB[[#This Row],[Ai]]=0,3,  IF(EffortOutcomesAG1_1DayShiftAB[[#This Row],[Ai]]&lt;ABGoal,1,    IF(EffortOutcomesAG1_1DayShiftAB[[#This Row],[Ai]]&gt;=ABGoal,2,   "???")))</f>
        <v>1</v>
      </c>
      <c r="D12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4" s="34">
        <f t="shared" si="2"/>
        <v>11110</v>
      </c>
      <c r="H12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9.7070033349214047E-2</v>
      </c>
      <c r="S12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0.15105063069731861</v>
      </c>
      <c r="U12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0.75187933595346734</v>
      </c>
      <c r="W12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4" s="41" cm="1">
        <f t="array" ref="Z12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4" s="38">
        <f t="shared" si="3"/>
        <v>1</v>
      </c>
      <c r="AC124" s="3">
        <f>EffortOutcomesAG1_1DayShiftAB[[#This Row],[D]]*H124</f>
        <v>0</v>
      </c>
      <c r="AD124" s="3">
        <f>EffortOutcomesAG1_1DayShiftAB[[#This Row],[D]]*I124</f>
        <v>0</v>
      </c>
      <c r="AE124" s="3">
        <f>EffortOutcomesAG1_1DayShiftAB[[#This Row],[D]]*J124</f>
        <v>0</v>
      </c>
      <c r="AF124" s="3">
        <f>EffortOutcomesAG1_1DayShiftAB[[#This Row],[D]]*K124</f>
        <v>0</v>
      </c>
      <c r="AG124" s="3">
        <f>EffortOutcomesAG1_1DayShiftAB[[#This Row],[D]]*L124</f>
        <v>0</v>
      </c>
      <c r="AH124" s="3">
        <f>EffortOutcomesAG1_1DayShiftAB[[#This Row],[D]]*M124</f>
        <v>0</v>
      </c>
      <c r="AI124" s="3">
        <f>EffortOutcomesAG1_1DayShiftAB[[#This Row],[D]]*N124</f>
        <v>0</v>
      </c>
      <c r="AJ124" s="3">
        <f>EffortOutcomesAG1_1DayShiftAB[[#This Row],[D]]*O124</f>
        <v>0</v>
      </c>
      <c r="AK124" s="3">
        <f>EffortOutcomesAG1_1DayShiftAB[[#This Row],[D]]*P124</f>
        <v>0</v>
      </c>
      <c r="AL124" s="3">
        <f>EffortOutcomesAG1_1DayShiftAB[[#This Row],[D]]*Q124</f>
        <v>0</v>
      </c>
      <c r="AM124" s="3">
        <f>EffortOutcomesAG1_1DayShiftAB[[#This Row],[D]]*R124</f>
        <v>0.204260651629073</v>
      </c>
      <c r="AN124" s="3">
        <f>EffortOutcomesAG1_1DayShiftAB[[#This Row],[D]]*S124</f>
        <v>0</v>
      </c>
      <c r="AO124" s="3">
        <f>EffortOutcomesAG1_1DayShiftAB[[#This Row],[D]]*T124</f>
        <v>0.31784989858012208</v>
      </c>
      <c r="AP124" s="3">
        <f>EffortOutcomesAG1_1DayShiftAB[[#This Row],[D]]*U124</f>
        <v>0</v>
      </c>
      <c r="AQ124" s="3">
        <f>EffortOutcomesAG1_1DayShiftAB[[#This Row],[D]]*V124</f>
        <v>1.5821501014198778</v>
      </c>
      <c r="AR124" s="3">
        <f>EffortOutcomesAG1_1DayShiftAB[[#This Row],[D]]*W124</f>
        <v>0</v>
      </c>
      <c r="AS124" s="3">
        <f>EffortOutcomesAG1_1DayShiftAB[[#This Row],[D]]*X124</f>
        <v>0</v>
      </c>
      <c r="AT124" s="3">
        <f>EffortOutcomesAG1_1DayShiftAB[[#This Row],[D]]*Y124</f>
        <v>0</v>
      </c>
      <c r="AU124" s="3">
        <f>EffortOutcomesAG1_1DayShiftAB[[#This Row],[D]]*Z124</f>
        <v>0</v>
      </c>
      <c r="AV124" s="3">
        <f>EffortOutcomesAG1_1DayShiftAB[[#This Row],[D]]*AA124</f>
        <v>0</v>
      </c>
      <c r="AW124" s="3"/>
      <c r="AX124" s="3"/>
      <c r="AY124" t="s">
        <v>170</v>
      </c>
      <c r="AZ124" t="s">
        <v>216</v>
      </c>
      <c r="BA124" t="s">
        <v>70</v>
      </c>
      <c r="BB124">
        <v>2.1042606516290729</v>
      </c>
      <c r="BC124">
        <v>1.9</v>
      </c>
      <c r="BD124">
        <v>10</v>
      </c>
      <c r="BE124">
        <v>1.9</v>
      </c>
      <c r="BF124">
        <v>1.5821501014198778</v>
      </c>
      <c r="BG124" t="s">
        <v>191</v>
      </c>
      <c r="BH124">
        <v>1</v>
      </c>
      <c r="BI124" s="25">
        <v>45578</v>
      </c>
      <c r="BJ124">
        <v>45578</v>
      </c>
      <c r="BK124">
        <v>0.90292996665078595</v>
      </c>
      <c r="BL124">
        <v>0.90292996665078595</v>
      </c>
      <c r="BM124">
        <v>0.75187933595346734</v>
      </c>
      <c r="BN124" t="s">
        <v>160</v>
      </c>
      <c r="CI124"/>
      <c r="CJ124"/>
      <c r="CK124"/>
      <c r="CL124"/>
      <c r="CM124"/>
    </row>
    <row r="125" spans="1:91" x14ac:dyDescent="0.25">
      <c r="A125" s="31"/>
      <c r="B12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5" s="32">
        <f>IF(EffortOutcomesAG1_1DayShiftAB[[#This Row],[Ai]]=0,3,  IF(EffortOutcomesAG1_1DayShiftAB[[#This Row],[Ai]]&lt;ABGoal,1,    IF(EffortOutcomesAG1_1DayShiftAB[[#This Row],[Ai]]&gt;=ABGoal,2,   "???")))</f>
        <v>1</v>
      </c>
      <c r="D12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5" s="34">
        <f t="shared" si="2"/>
        <v>11110</v>
      </c>
      <c r="H12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2.1212121212121349E-2</v>
      </c>
      <c r="S12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0.89063360881542686</v>
      </c>
      <c r="U12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8.8154269972451779E-2</v>
      </c>
      <c r="W12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5" s="41" cm="1">
        <f t="array" ref="Z12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5" s="38">
        <f t="shared" si="3"/>
        <v>1</v>
      </c>
      <c r="AC125" s="3">
        <f>EffortOutcomesAG1_1DayShiftAB[[#This Row],[D]]*H125</f>
        <v>0</v>
      </c>
      <c r="AD125" s="3">
        <f>EffortOutcomesAG1_1DayShiftAB[[#This Row],[D]]*I125</f>
        <v>0</v>
      </c>
      <c r="AE125" s="3">
        <f>EffortOutcomesAG1_1DayShiftAB[[#This Row],[D]]*J125</f>
        <v>0</v>
      </c>
      <c r="AF125" s="3">
        <f>EffortOutcomesAG1_1DayShiftAB[[#This Row],[D]]*K125</f>
        <v>0</v>
      </c>
      <c r="AG125" s="3">
        <f>EffortOutcomesAG1_1DayShiftAB[[#This Row],[D]]*L125</f>
        <v>0</v>
      </c>
      <c r="AH125" s="3">
        <f>EffortOutcomesAG1_1DayShiftAB[[#This Row],[D]]*M125</f>
        <v>0</v>
      </c>
      <c r="AI125" s="3">
        <f>EffortOutcomesAG1_1DayShiftAB[[#This Row],[D]]*N125</f>
        <v>0</v>
      </c>
      <c r="AJ125" s="3">
        <f>EffortOutcomesAG1_1DayShiftAB[[#This Row],[D]]*O125</f>
        <v>0</v>
      </c>
      <c r="AK125" s="3">
        <f>EffortOutcomesAG1_1DayShiftAB[[#This Row],[D]]*P125</f>
        <v>0</v>
      </c>
      <c r="AL125" s="3">
        <f>EffortOutcomesAG1_1DayShiftAB[[#This Row],[D]]*Q125</f>
        <v>0</v>
      </c>
      <c r="AM125" s="3">
        <f>EffortOutcomesAG1_1DayShiftAB[[#This Row],[D]]*R125</f>
        <v>2.0588235294117782E-2</v>
      </c>
      <c r="AN125" s="3">
        <f>EffortOutcomesAG1_1DayShiftAB[[#This Row],[D]]*S125</f>
        <v>0</v>
      </c>
      <c r="AO125" s="3">
        <f>EffortOutcomesAG1_1DayShiftAB[[#This Row],[D]]*T125</f>
        <v>0.86443850267379674</v>
      </c>
      <c r="AP125" s="3">
        <f>EffortOutcomesAG1_1DayShiftAB[[#This Row],[D]]*U125</f>
        <v>0</v>
      </c>
      <c r="AQ125" s="3">
        <f>EffortOutcomesAG1_1DayShiftAB[[#This Row],[D]]*V125</f>
        <v>8.5561497326203204E-2</v>
      </c>
      <c r="AR125" s="3">
        <f>EffortOutcomesAG1_1DayShiftAB[[#This Row],[D]]*W125</f>
        <v>0</v>
      </c>
      <c r="AS125" s="3">
        <f>EffortOutcomesAG1_1DayShiftAB[[#This Row],[D]]*X125</f>
        <v>0</v>
      </c>
      <c r="AT125" s="3">
        <f>EffortOutcomesAG1_1DayShiftAB[[#This Row],[D]]*Y125</f>
        <v>0</v>
      </c>
      <c r="AU125" s="3">
        <f>EffortOutcomesAG1_1DayShiftAB[[#This Row],[D]]*Z125</f>
        <v>0</v>
      </c>
      <c r="AV125" s="3">
        <f>EffortOutcomesAG1_1DayShiftAB[[#This Row],[D]]*AA125</f>
        <v>0</v>
      </c>
      <c r="AW125" s="3"/>
      <c r="AX125" s="3"/>
      <c r="AY125" t="s">
        <v>217</v>
      </c>
      <c r="AZ125" t="s">
        <v>216</v>
      </c>
      <c r="BA125" t="s">
        <v>69</v>
      </c>
      <c r="BB125">
        <v>0.97058823529411775</v>
      </c>
      <c r="BC125">
        <v>0.95</v>
      </c>
      <c r="BD125">
        <v>10</v>
      </c>
      <c r="BE125">
        <v>0.95</v>
      </c>
      <c r="BF125">
        <v>8.5561497326203204E-2</v>
      </c>
      <c r="BG125" t="s">
        <v>192</v>
      </c>
      <c r="BI125" s="25">
        <v>45578</v>
      </c>
      <c r="BJ125">
        <v>45578</v>
      </c>
      <c r="BK125">
        <v>0.97878787878787865</v>
      </c>
      <c r="BL125">
        <v>0.97878787878787865</v>
      </c>
      <c r="BM125">
        <v>8.8154269972451779E-2</v>
      </c>
      <c r="BN125" t="s">
        <v>160</v>
      </c>
      <c r="CI125"/>
      <c r="CJ125"/>
      <c r="CK125"/>
      <c r="CL125"/>
      <c r="CM125"/>
    </row>
    <row r="126" spans="1:91" x14ac:dyDescent="0.25">
      <c r="A126" s="31"/>
      <c r="B12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26" s="32">
        <f>IF(EffortOutcomesAG1_1DayShiftAB[[#This Row],[Ai]]=0,3,  IF(EffortOutcomesAG1_1DayShiftAB[[#This Row],[Ai]]&lt;ABGoal,1,    IF(EffortOutcomesAG1_1DayShiftAB[[#This Row],[Ai]]&gt;=ABGoal,2,   "???")))</f>
        <v>2</v>
      </c>
      <c r="D12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26" s="34">
        <f t="shared" si="2"/>
        <v>32111</v>
      </c>
      <c r="H12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5.6993046848274886E-4</v>
      </c>
      <c r="O12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1.3340932406246342E-2</v>
      </c>
      <c r="Q12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2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2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2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6" s="41" cm="1">
        <f t="array" ref="Z12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6" s="38">
        <f t="shared" si="3"/>
        <v>1</v>
      </c>
      <c r="AC126" s="3">
        <f>EffortOutcomesAG1_1DayShiftAB[[#This Row],[D]]*H126</f>
        <v>0</v>
      </c>
      <c r="AD126" s="3">
        <f>EffortOutcomesAG1_1DayShiftAB[[#This Row],[D]]*I126</f>
        <v>0</v>
      </c>
      <c r="AE126" s="3">
        <f>EffortOutcomesAG1_1DayShiftAB[[#This Row],[D]]*J126</f>
        <v>0</v>
      </c>
      <c r="AF126" s="3">
        <f>EffortOutcomesAG1_1DayShiftAB[[#This Row],[D]]*K126</f>
        <v>0</v>
      </c>
      <c r="AG126" s="3">
        <f>EffortOutcomesAG1_1DayShiftAB[[#This Row],[D]]*L126</f>
        <v>0</v>
      </c>
      <c r="AH126" s="3">
        <f>EffortOutcomesAG1_1DayShiftAB[[#This Row],[D]]*M126</f>
        <v>0</v>
      </c>
      <c r="AI126" s="3">
        <f>EffortOutcomesAG1_1DayShiftAB[[#This Row],[D]]*N126</f>
        <v>2.1360218728636179E-3</v>
      </c>
      <c r="AJ126" s="3">
        <f>EffortOutcomesAG1_1DayShiftAB[[#This Row],[D]]*O126</f>
        <v>0</v>
      </c>
      <c r="AK126" s="3">
        <f>EffortOutcomesAG1_1DayShiftAB[[#This Row],[D]]*P126</f>
        <v>4.9999999999999649E-2</v>
      </c>
      <c r="AL126" s="3">
        <f>EffortOutcomesAG1_1DayShiftAB[[#This Row],[D]]*Q126</f>
        <v>0</v>
      </c>
      <c r="AM126" s="3">
        <f>EffortOutcomesAG1_1DayShiftAB[[#This Row],[D]]*R126</f>
        <v>0</v>
      </c>
      <c r="AN126" s="3">
        <f>EffortOutcomesAG1_1DayShiftAB[[#This Row],[D]]*S126</f>
        <v>0</v>
      </c>
      <c r="AO126" s="3">
        <f>EffortOutcomesAG1_1DayShiftAB[[#This Row],[D]]*T126</f>
        <v>0</v>
      </c>
      <c r="AP126" s="3">
        <f>EffortOutcomesAG1_1DayShiftAB[[#This Row],[D]]*U126</f>
        <v>0</v>
      </c>
      <c r="AQ126" s="3">
        <f>EffortOutcomesAG1_1DayShiftAB[[#This Row],[D]]*V126</f>
        <v>3.7478639781271368</v>
      </c>
      <c r="AR126" s="3">
        <f>EffortOutcomesAG1_1DayShiftAB[[#This Row],[D]]*W126</f>
        <v>0</v>
      </c>
      <c r="AS126" s="3">
        <f>EffortOutcomesAG1_1DayShiftAB[[#This Row],[D]]*X126</f>
        <v>0</v>
      </c>
      <c r="AT126" s="3">
        <f>EffortOutcomesAG1_1DayShiftAB[[#This Row],[D]]*Y126</f>
        <v>0</v>
      </c>
      <c r="AU126" s="3">
        <f>EffortOutcomesAG1_1DayShiftAB[[#This Row],[D]]*Z126</f>
        <v>0</v>
      </c>
      <c r="AV126" s="3">
        <f>EffortOutcomesAG1_1DayShiftAB[[#This Row],[D]]*AA126</f>
        <v>0</v>
      </c>
      <c r="AW126" s="3"/>
      <c r="AX126" s="3"/>
      <c r="AY126" t="s">
        <v>217</v>
      </c>
      <c r="AZ126" t="s">
        <v>216</v>
      </c>
      <c r="BA126" t="s">
        <v>68</v>
      </c>
      <c r="BB126">
        <v>3.7478639781271368</v>
      </c>
      <c r="BC126">
        <v>3.8</v>
      </c>
      <c r="BD126">
        <v>10</v>
      </c>
      <c r="BE126">
        <v>3.8</v>
      </c>
      <c r="BF126">
        <v>3.75</v>
      </c>
      <c r="BG126" t="s">
        <v>193</v>
      </c>
      <c r="BI126" s="25">
        <v>45578</v>
      </c>
      <c r="BJ126">
        <v>45578</v>
      </c>
      <c r="BK126">
        <v>1.0139108628747291</v>
      </c>
      <c r="BL126">
        <v>1.0139108628747291</v>
      </c>
      <c r="BM126">
        <v>1.0005699304684827</v>
      </c>
      <c r="BN126" t="s">
        <v>160</v>
      </c>
      <c r="CI126"/>
      <c r="CJ126"/>
      <c r="CK126"/>
      <c r="CL126"/>
      <c r="CM126"/>
    </row>
    <row r="127" spans="1:91" x14ac:dyDescent="0.25">
      <c r="A127" s="31"/>
      <c r="B12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27" s="32">
        <f>IF(EffortOutcomesAG1_1DayShiftAB[[#This Row],[Ai]]=0,3,  IF(EffortOutcomesAG1_1DayShiftAB[[#This Row],[Ai]]&lt;ABGoal,1,    IF(EffortOutcomesAG1_1DayShiftAB[[#This Row],[Ai]]&gt;=ABGoal,2,   "???")))</f>
        <v>1</v>
      </c>
      <c r="D12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27" s="34">
        <f t="shared" si="2"/>
        <v>31111</v>
      </c>
      <c r="H12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3.6300130097856043E-2</v>
      </c>
      <c r="Q12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2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0.17574326832070331</v>
      </c>
      <c r="U12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0.82425673167929669</v>
      </c>
      <c r="W12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7" s="41" cm="1">
        <f t="array" ref="Z12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7" s="38">
        <f t="shared" si="3"/>
        <v>1</v>
      </c>
      <c r="AC127" s="3">
        <f>EffortOutcomesAG1_1DayShiftAB[[#This Row],[D]]*H127</f>
        <v>0</v>
      </c>
      <c r="AD127" s="3">
        <f>EffortOutcomesAG1_1DayShiftAB[[#This Row],[D]]*I127</f>
        <v>0</v>
      </c>
      <c r="AE127" s="3">
        <f>EffortOutcomesAG1_1DayShiftAB[[#This Row],[D]]*J127</f>
        <v>0</v>
      </c>
      <c r="AF127" s="3">
        <f>EffortOutcomesAG1_1DayShiftAB[[#This Row],[D]]*K127</f>
        <v>0</v>
      </c>
      <c r="AG127" s="3">
        <f>EffortOutcomesAG1_1DayShiftAB[[#This Row],[D]]*L127</f>
        <v>0</v>
      </c>
      <c r="AH127" s="3">
        <f>EffortOutcomesAG1_1DayShiftAB[[#This Row],[D]]*M127</f>
        <v>0</v>
      </c>
      <c r="AI127" s="3">
        <f>EffortOutcomesAG1_1DayShiftAB[[#This Row],[D]]*N127</f>
        <v>0</v>
      </c>
      <c r="AJ127" s="3">
        <f>EffortOutcomesAG1_1DayShiftAB[[#This Row],[D]]*O127</f>
        <v>0</v>
      </c>
      <c r="AK127" s="3">
        <f>EffortOutcomesAG1_1DayShiftAB[[#This Row],[D]]*P127</f>
        <v>0.16638579206637205</v>
      </c>
      <c r="AL127" s="3">
        <f>EffortOutcomesAG1_1DayShiftAB[[#This Row],[D]]*Q127</f>
        <v>0</v>
      </c>
      <c r="AM127" s="3">
        <f>EffortOutcomesAG1_1DayShiftAB[[#This Row],[D]]*R127</f>
        <v>0</v>
      </c>
      <c r="AN127" s="3">
        <f>EffortOutcomesAG1_1DayShiftAB[[#This Row],[D]]*S127</f>
        <v>0</v>
      </c>
      <c r="AO127" s="3">
        <f>EffortOutcomesAG1_1DayShiftAB[[#This Row],[D]]*T127</f>
        <v>0.80553934162346741</v>
      </c>
      <c r="AP127" s="3">
        <f>EffortOutcomesAG1_1DayShiftAB[[#This Row],[D]]*U127</f>
        <v>0</v>
      </c>
      <c r="AQ127" s="3">
        <f>EffortOutcomesAG1_1DayShiftAB[[#This Row],[D]]*V127</f>
        <v>3.7780748663101602</v>
      </c>
      <c r="AR127" s="3">
        <f>EffortOutcomesAG1_1DayShiftAB[[#This Row],[D]]*W127</f>
        <v>0</v>
      </c>
      <c r="AS127" s="3">
        <f>EffortOutcomesAG1_1DayShiftAB[[#This Row],[D]]*X127</f>
        <v>0</v>
      </c>
      <c r="AT127" s="3">
        <f>EffortOutcomesAG1_1DayShiftAB[[#This Row],[D]]*Y127</f>
        <v>0</v>
      </c>
      <c r="AU127" s="3">
        <f>EffortOutcomesAG1_1DayShiftAB[[#This Row],[D]]*Z127</f>
        <v>0</v>
      </c>
      <c r="AV127" s="3">
        <f>EffortOutcomesAG1_1DayShiftAB[[#This Row],[D]]*AA127</f>
        <v>0</v>
      </c>
      <c r="AW127" s="3"/>
      <c r="AX127" s="3"/>
      <c r="AY127" t="s">
        <v>217</v>
      </c>
      <c r="AZ127" t="s">
        <v>216</v>
      </c>
      <c r="BA127" t="s">
        <v>70</v>
      </c>
      <c r="BB127">
        <v>4.5836142079336275</v>
      </c>
      <c r="BC127">
        <v>4.75</v>
      </c>
      <c r="BD127">
        <v>10</v>
      </c>
      <c r="BE127">
        <v>4.75</v>
      </c>
      <c r="BF127">
        <v>3.7780748663101602</v>
      </c>
      <c r="BG127" t="s">
        <v>191</v>
      </c>
      <c r="BI127" s="25">
        <v>45578</v>
      </c>
      <c r="BJ127">
        <v>45578</v>
      </c>
      <c r="BK127">
        <v>1.036300130097856</v>
      </c>
      <c r="BL127">
        <v>1.036300130097856</v>
      </c>
      <c r="BM127">
        <v>0.82425673167929669</v>
      </c>
      <c r="BN127" t="s">
        <v>160</v>
      </c>
      <c r="CI127"/>
      <c r="CJ127"/>
      <c r="CK127"/>
      <c r="CL127"/>
      <c r="CM127"/>
    </row>
    <row r="128" spans="1:91" x14ac:dyDescent="0.25">
      <c r="A128" s="31"/>
      <c r="B12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8" s="32">
        <f>IF(EffortOutcomesAG1_1DayShiftAB[[#This Row],[Ai]]=0,3,  IF(EffortOutcomesAG1_1DayShiftAB[[#This Row],[Ai]]&lt;ABGoal,1,    IF(EffortOutcomesAG1_1DayShiftAB[[#This Row],[Ai]]&gt;=ABGoal,2,   "???")))</f>
        <v>1</v>
      </c>
      <c r="D12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2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8" s="34">
        <f t="shared" si="2"/>
        <v>11110</v>
      </c>
      <c r="H12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2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9.7070033349214158E-2</v>
      </c>
      <c r="S12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0.30656755317658246</v>
      </c>
      <c r="U12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0.59636241347420338</v>
      </c>
      <c r="W12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8" s="41" cm="1">
        <f t="array" ref="Z12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8" s="38">
        <f t="shared" si="3"/>
        <v>1</v>
      </c>
      <c r="AC128" s="3">
        <f>EffortOutcomesAG1_1DayShiftAB[[#This Row],[D]]*H128</f>
        <v>0</v>
      </c>
      <c r="AD128" s="3">
        <f>EffortOutcomesAG1_1DayShiftAB[[#This Row],[D]]*I128</f>
        <v>0</v>
      </c>
      <c r="AE128" s="3">
        <f>EffortOutcomesAG1_1DayShiftAB[[#This Row],[D]]*J128</f>
        <v>0</v>
      </c>
      <c r="AF128" s="3">
        <f>EffortOutcomesAG1_1DayShiftAB[[#This Row],[D]]*K128</f>
        <v>0</v>
      </c>
      <c r="AG128" s="3">
        <f>EffortOutcomesAG1_1DayShiftAB[[#This Row],[D]]*L128</f>
        <v>0</v>
      </c>
      <c r="AH128" s="3">
        <f>EffortOutcomesAG1_1DayShiftAB[[#This Row],[D]]*M128</f>
        <v>0</v>
      </c>
      <c r="AI128" s="3">
        <f>EffortOutcomesAG1_1DayShiftAB[[#This Row],[D]]*N128</f>
        <v>0</v>
      </c>
      <c r="AJ128" s="3">
        <f>EffortOutcomesAG1_1DayShiftAB[[#This Row],[D]]*O128</f>
        <v>0</v>
      </c>
      <c r="AK128" s="3">
        <f>EffortOutcomesAG1_1DayShiftAB[[#This Row],[D]]*P128</f>
        <v>0</v>
      </c>
      <c r="AL128" s="3">
        <f>EffortOutcomesAG1_1DayShiftAB[[#This Row],[D]]*Q128</f>
        <v>0</v>
      </c>
      <c r="AM128" s="3">
        <f>EffortOutcomesAG1_1DayShiftAB[[#This Row],[D]]*R128</f>
        <v>0.30639097744360988</v>
      </c>
      <c r="AN128" s="3">
        <f>EffortOutcomesAG1_1DayShiftAB[[#This Row],[D]]*S128</f>
        <v>0</v>
      </c>
      <c r="AO128" s="3">
        <f>EffortOutcomesAG1_1DayShiftAB[[#This Row],[D]]*T128</f>
        <v>0.96764705882352886</v>
      </c>
      <c r="AP128" s="3">
        <f>EffortOutcomesAG1_1DayShiftAB[[#This Row],[D]]*U128</f>
        <v>0</v>
      </c>
      <c r="AQ128" s="3">
        <f>EffortOutcomesAG1_1DayShiftAB[[#This Row],[D]]*V128</f>
        <v>1.8823529411764708</v>
      </c>
      <c r="AR128" s="3">
        <f>EffortOutcomesAG1_1DayShiftAB[[#This Row],[D]]*W128</f>
        <v>0</v>
      </c>
      <c r="AS128" s="3">
        <f>EffortOutcomesAG1_1DayShiftAB[[#This Row],[D]]*X128</f>
        <v>0</v>
      </c>
      <c r="AT128" s="3">
        <f>EffortOutcomesAG1_1DayShiftAB[[#This Row],[D]]*Y128</f>
        <v>0</v>
      </c>
      <c r="AU128" s="3">
        <f>EffortOutcomesAG1_1DayShiftAB[[#This Row],[D]]*Z128</f>
        <v>0</v>
      </c>
      <c r="AV128" s="3">
        <f>EffortOutcomesAG1_1DayShiftAB[[#This Row],[D]]*AA128</f>
        <v>0</v>
      </c>
      <c r="AW128" s="3"/>
      <c r="AX128" s="3"/>
      <c r="AY128" t="s">
        <v>170</v>
      </c>
      <c r="AZ128" t="s">
        <v>216</v>
      </c>
      <c r="BA128" t="s">
        <v>68</v>
      </c>
      <c r="BB128">
        <v>3.1563909774436096</v>
      </c>
      <c r="BC128">
        <v>2.8499999999999996</v>
      </c>
      <c r="BD128">
        <v>10</v>
      </c>
      <c r="BE128">
        <v>2.8499999999999996</v>
      </c>
      <c r="BF128">
        <v>1.882352941176471</v>
      </c>
      <c r="BG128" t="s">
        <v>194</v>
      </c>
      <c r="BH128">
        <v>1</v>
      </c>
      <c r="BI128" s="25">
        <v>45579</v>
      </c>
      <c r="BJ128">
        <v>45579</v>
      </c>
      <c r="BK128">
        <v>0.90292996665078584</v>
      </c>
      <c r="BL128">
        <v>0.90292996665078584</v>
      </c>
      <c r="BM128">
        <v>0.59636241347420338</v>
      </c>
      <c r="BN128" t="s">
        <v>160</v>
      </c>
    </row>
    <row r="129" spans="1:66" x14ac:dyDescent="0.25">
      <c r="A129" s="31"/>
      <c r="B12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29" s="32">
        <f>IF(EffortOutcomesAG1_1DayShiftAB[[#This Row],[Ai]]=0,3,  IF(EffortOutcomesAG1_1DayShiftAB[[#This Row],[Ai]]&lt;ABGoal,1,    IF(EffortOutcomesAG1_1DayShiftAB[[#This Row],[Ai]]&gt;=ABGoal,2,   "???")))</f>
        <v>1</v>
      </c>
      <c r="D12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2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2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29" s="34">
        <f t="shared" si="2"/>
        <v>11310</v>
      </c>
      <c r="H12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2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2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2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2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2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2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2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2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2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5.4901960784313725E-2</v>
      </c>
      <c r="R12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0.94509803921568625</v>
      </c>
      <c r="S12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2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2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2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2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2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2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29" s="41" cm="1">
        <f t="array" ref="Z12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2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29" s="38">
        <f t="shared" si="3"/>
        <v>1</v>
      </c>
      <c r="AC129" s="3">
        <f>EffortOutcomesAG1_1DayShiftAB[[#This Row],[D]]*H129</f>
        <v>0</v>
      </c>
      <c r="AD129" s="3">
        <f>EffortOutcomesAG1_1DayShiftAB[[#This Row],[D]]*I129</f>
        <v>0</v>
      </c>
      <c r="AE129" s="3">
        <f>EffortOutcomesAG1_1DayShiftAB[[#This Row],[D]]*J129</f>
        <v>0</v>
      </c>
      <c r="AF129" s="3">
        <f>EffortOutcomesAG1_1DayShiftAB[[#This Row],[D]]*K129</f>
        <v>0</v>
      </c>
      <c r="AG129" s="3">
        <f>EffortOutcomesAG1_1DayShiftAB[[#This Row],[D]]*L129</f>
        <v>0</v>
      </c>
      <c r="AH129" s="3">
        <f>EffortOutcomesAG1_1DayShiftAB[[#This Row],[D]]*M129</f>
        <v>0</v>
      </c>
      <c r="AI129" s="3">
        <f>EffortOutcomesAG1_1DayShiftAB[[#This Row],[D]]*N129</f>
        <v>0</v>
      </c>
      <c r="AJ129" s="3">
        <f>EffortOutcomesAG1_1DayShiftAB[[#This Row],[D]]*O129</f>
        <v>0</v>
      </c>
      <c r="AK129" s="3">
        <f>EffortOutcomesAG1_1DayShiftAB[[#This Row],[D]]*P129</f>
        <v>0</v>
      </c>
      <c r="AL129" s="3">
        <f>EffortOutcomesAG1_1DayShiftAB[[#This Row],[D]]*Q129</f>
        <v>5.4901960784313725E-2</v>
      </c>
      <c r="AM129" s="3">
        <f>EffortOutcomesAG1_1DayShiftAB[[#This Row],[D]]*R129</f>
        <v>0.94509803921568625</v>
      </c>
      <c r="AN129" s="3">
        <f>EffortOutcomesAG1_1DayShiftAB[[#This Row],[D]]*S129</f>
        <v>0</v>
      </c>
      <c r="AO129" s="3">
        <f>EffortOutcomesAG1_1DayShiftAB[[#This Row],[D]]*T129</f>
        <v>0</v>
      </c>
      <c r="AP129" s="3">
        <f>EffortOutcomesAG1_1DayShiftAB[[#This Row],[D]]*U129</f>
        <v>0</v>
      </c>
      <c r="AQ129" s="3">
        <f>EffortOutcomesAG1_1DayShiftAB[[#This Row],[D]]*V129</f>
        <v>0</v>
      </c>
      <c r="AR129" s="3">
        <f>EffortOutcomesAG1_1DayShiftAB[[#This Row],[D]]*W129</f>
        <v>0</v>
      </c>
      <c r="AS129" s="3">
        <f>EffortOutcomesAG1_1DayShiftAB[[#This Row],[D]]*X129</f>
        <v>0</v>
      </c>
      <c r="AT129" s="3">
        <f>EffortOutcomesAG1_1DayShiftAB[[#This Row],[D]]*Y129</f>
        <v>0</v>
      </c>
      <c r="AU129" s="3">
        <f>EffortOutcomesAG1_1DayShiftAB[[#This Row],[D]]*Z129</f>
        <v>0</v>
      </c>
      <c r="AV129" s="3">
        <f>EffortOutcomesAG1_1DayShiftAB[[#This Row],[D]]*AA129</f>
        <v>0</v>
      </c>
      <c r="AW129" s="3"/>
      <c r="AX129" s="3"/>
      <c r="AY129" t="s">
        <v>170</v>
      </c>
      <c r="AZ129" t="s">
        <v>216</v>
      </c>
      <c r="BA129" t="s">
        <v>69</v>
      </c>
      <c r="BB129">
        <v>1</v>
      </c>
      <c r="BC129">
        <v>0</v>
      </c>
      <c r="BD129">
        <v>10</v>
      </c>
      <c r="BE129">
        <v>0</v>
      </c>
      <c r="BF129">
        <v>5.4901960784313725E-2</v>
      </c>
      <c r="BG129" t="s">
        <v>195</v>
      </c>
      <c r="BH129">
        <v>1</v>
      </c>
      <c r="BI129" s="25">
        <v>45579</v>
      </c>
      <c r="BJ129">
        <v>45579</v>
      </c>
      <c r="BK129">
        <v>0</v>
      </c>
      <c r="BL129">
        <v>0</v>
      </c>
      <c r="BM129">
        <v>5.4901960784313725E-2</v>
      </c>
      <c r="BN129" t="s">
        <v>160</v>
      </c>
    </row>
    <row r="130" spans="1:66" x14ac:dyDescent="0.25">
      <c r="A130" s="31"/>
      <c r="B13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0" s="32">
        <f>IF(EffortOutcomesAG1_1DayShiftAB[[#This Row],[Ai]]=0,3,  IF(EffortOutcomesAG1_1DayShiftAB[[#This Row],[Ai]]&lt;ABGoal,1,    IF(EffortOutcomesAG1_1DayShiftAB[[#This Row],[Ai]]&gt;=ABGoal,2,   "???")))</f>
        <v>1</v>
      </c>
      <c r="D13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3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0" s="34">
        <f t="shared" ref="G130:G193" si="4">B130*10000+1000*C130+D130*100+E130*10+F130</f>
        <v>11310</v>
      </c>
      <c r="H13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1.5005455123515699E-2</v>
      </c>
      <c r="R13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8.2064578225698348E-2</v>
      </c>
      <c r="S13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3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0.90292996665078595</v>
      </c>
      <c r="W13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0" s="41" cm="1">
        <f t="array" ref="Z13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0" s="38">
        <f t="shared" ref="AB130:AB193" si="5">SUM($Q130:$AA130)</f>
        <v>1</v>
      </c>
      <c r="AC130" s="3">
        <f>EffortOutcomesAG1_1DayShiftAB[[#This Row],[D]]*H130</f>
        <v>0</v>
      </c>
      <c r="AD130" s="3">
        <f>EffortOutcomesAG1_1DayShiftAB[[#This Row],[D]]*I130</f>
        <v>0</v>
      </c>
      <c r="AE130" s="3">
        <f>EffortOutcomesAG1_1DayShiftAB[[#This Row],[D]]*J130</f>
        <v>0</v>
      </c>
      <c r="AF130" s="3">
        <f>EffortOutcomesAG1_1DayShiftAB[[#This Row],[D]]*K130</f>
        <v>0</v>
      </c>
      <c r="AG130" s="3">
        <f>EffortOutcomesAG1_1DayShiftAB[[#This Row],[D]]*L130</f>
        <v>0</v>
      </c>
      <c r="AH130" s="3">
        <f>EffortOutcomesAG1_1DayShiftAB[[#This Row],[D]]*M130</f>
        <v>0</v>
      </c>
      <c r="AI130" s="3">
        <f>EffortOutcomesAG1_1DayShiftAB[[#This Row],[D]]*N130</f>
        <v>0</v>
      </c>
      <c r="AJ130" s="3">
        <f>EffortOutcomesAG1_1DayShiftAB[[#This Row],[D]]*O130</f>
        <v>0</v>
      </c>
      <c r="AK130" s="3">
        <f>EffortOutcomesAG1_1DayShiftAB[[#This Row],[D]]*P130</f>
        <v>0</v>
      </c>
      <c r="AL130" s="3">
        <f>EffortOutcomesAG1_1DayShiftAB[[#This Row],[D]]*Q130</f>
        <v>3.1575388776199954E-2</v>
      </c>
      <c r="AM130" s="3">
        <f>EffortOutcomesAG1_1DayShiftAB[[#This Row],[D]]*R130</f>
        <v>0.17268526285287303</v>
      </c>
      <c r="AN130" s="3">
        <f>EffortOutcomesAG1_1DayShiftAB[[#This Row],[D]]*S130</f>
        <v>0</v>
      </c>
      <c r="AO130" s="3">
        <f>EffortOutcomesAG1_1DayShiftAB[[#This Row],[D]]*T130</f>
        <v>0</v>
      </c>
      <c r="AP130" s="3">
        <f>EffortOutcomesAG1_1DayShiftAB[[#This Row],[D]]*U130</f>
        <v>0</v>
      </c>
      <c r="AQ130" s="3">
        <f>EffortOutcomesAG1_1DayShiftAB[[#This Row],[D]]*V130</f>
        <v>1.9</v>
      </c>
      <c r="AR130" s="3">
        <f>EffortOutcomesAG1_1DayShiftAB[[#This Row],[D]]*W130</f>
        <v>0</v>
      </c>
      <c r="AS130" s="3">
        <f>EffortOutcomesAG1_1DayShiftAB[[#This Row],[D]]*X130</f>
        <v>0</v>
      </c>
      <c r="AT130" s="3">
        <f>EffortOutcomesAG1_1DayShiftAB[[#This Row],[D]]*Y130</f>
        <v>0</v>
      </c>
      <c r="AU130" s="3">
        <f>EffortOutcomesAG1_1DayShiftAB[[#This Row],[D]]*Z130</f>
        <v>0</v>
      </c>
      <c r="AV130" s="3">
        <f>EffortOutcomesAG1_1DayShiftAB[[#This Row],[D]]*AA130</f>
        <v>0</v>
      </c>
      <c r="AW130" s="3"/>
      <c r="AX130" s="3"/>
      <c r="AY130" t="s">
        <v>170</v>
      </c>
      <c r="AZ130" t="s">
        <v>216</v>
      </c>
      <c r="BA130" t="s">
        <v>70</v>
      </c>
      <c r="BB130">
        <v>2.1042606516290729</v>
      </c>
      <c r="BC130">
        <v>1.9</v>
      </c>
      <c r="BD130">
        <v>10</v>
      </c>
      <c r="BE130">
        <v>1.9</v>
      </c>
      <c r="BF130">
        <v>1.9315753887761999</v>
      </c>
      <c r="BG130" t="s">
        <v>196</v>
      </c>
      <c r="BH130">
        <v>1</v>
      </c>
      <c r="BI130" s="25">
        <v>45579</v>
      </c>
      <c r="BJ130">
        <v>45579</v>
      </c>
      <c r="BK130">
        <v>0.90292996665078595</v>
      </c>
      <c r="BL130">
        <v>0.90292996665078595</v>
      </c>
      <c r="BM130">
        <v>0.91793542177430165</v>
      </c>
      <c r="BN130" t="s">
        <v>160</v>
      </c>
    </row>
    <row r="131" spans="1:66" x14ac:dyDescent="0.25">
      <c r="A131" s="31"/>
      <c r="B13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1" s="32">
        <f>IF(EffortOutcomesAG1_1DayShiftAB[[#This Row],[Ai]]=0,3,  IF(EffortOutcomesAG1_1DayShiftAB[[#This Row],[Ai]]&lt;ABGoal,1,    IF(EffortOutcomesAG1_1DayShiftAB[[#This Row],[Ai]]&gt;=ABGoal,2,   "???")))</f>
        <v>1</v>
      </c>
      <c r="D13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1" s="34">
        <f t="shared" si="4"/>
        <v>11110</v>
      </c>
      <c r="H13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0.23956685284395351</v>
      </c>
      <c r="S13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1.0005699304684645E-2</v>
      </c>
      <c r="U13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0.75042744785136184</v>
      </c>
      <c r="W13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1" s="41" cm="1">
        <f t="array" ref="Z13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1" s="38">
        <f t="shared" si="5"/>
        <v>1</v>
      </c>
      <c r="AC131" s="3">
        <f>EffortOutcomesAG1_1DayShiftAB[[#This Row],[D]]*H131</f>
        <v>0</v>
      </c>
      <c r="AD131" s="3">
        <f>EffortOutcomesAG1_1DayShiftAB[[#This Row],[D]]*I131</f>
        <v>0</v>
      </c>
      <c r="AE131" s="3">
        <f>EffortOutcomesAG1_1DayShiftAB[[#This Row],[D]]*J131</f>
        <v>0</v>
      </c>
      <c r="AF131" s="3">
        <f>EffortOutcomesAG1_1DayShiftAB[[#This Row],[D]]*K131</f>
        <v>0</v>
      </c>
      <c r="AG131" s="3">
        <f>EffortOutcomesAG1_1DayShiftAB[[#This Row],[D]]*L131</f>
        <v>0</v>
      </c>
      <c r="AH131" s="3">
        <f>EffortOutcomesAG1_1DayShiftAB[[#This Row],[D]]*M131</f>
        <v>0</v>
      </c>
      <c r="AI131" s="3">
        <f>EffortOutcomesAG1_1DayShiftAB[[#This Row],[D]]*N131</f>
        <v>0</v>
      </c>
      <c r="AJ131" s="3">
        <f>EffortOutcomesAG1_1DayShiftAB[[#This Row],[D]]*O131</f>
        <v>0</v>
      </c>
      <c r="AK131" s="3">
        <f>EffortOutcomesAG1_1DayShiftAB[[#This Row],[D]]*P131</f>
        <v>0</v>
      </c>
      <c r="AL131" s="3">
        <f>EffortOutcomesAG1_1DayShiftAB[[#This Row],[D]]*Q131</f>
        <v>0</v>
      </c>
      <c r="AM131" s="3">
        <f>EffortOutcomesAG1_1DayShiftAB[[#This Row],[D]]*R131</f>
        <v>0.89786397812713825</v>
      </c>
      <c r="AN131" s="3">
        <f>EffortOutcomesAG1_1DayShiftAB[[#This Row],[D]]*S131</f>
        <v>0</v>
      </c>
      <c r="AO131" s="3">
        <f>EffortOutcomesAG1_1DayShiftAB[[#This Row],[D]]*T131</f>
        <v>3.7499999999999332E-2</v>
      </c>
      <c r="AP131" s="3">
        <f>EffortOutcomesAG1_1DayShiftAB[[#This Row],[D]]*U131</f>
        <v>0</v>
      </c>
      <c r="AQ131" s="3">
        <f>EffortOutcomesAG1_1DayShiftAB[[#This Row],[D]]*V131</f>
        <v>2.8125</v>
      </c>
      <c r="AR131" s="3">
        <f>EffortOutcomesAG1_1DayShiftAB[[#This Row],[D]]*W131</f>
        <v>0</v>
      </c>
      <c r="AS131" s="3">
        <f>EffortOutcomesAG1_1DayShiftAB[[#This Row],[D]]*X131</f>
        <v>0</v>
      </c>
      <c r="AT131" s="3">
        <f>EffortOutcomesAG1_1DayShiftAB[[#This Row],[D]]*Y131</f>
        <v>0</v>
      </c>
      <c r="AU131" s="3">
        <f>EffortOutcomesAG1_1DayShiftAB[[#This Row],[D]]*Z131</f>
        <v>0</v>
      </c>
      <c r="AV131" s="3">
        <f>EffortOutcomesAG1_1DayShiftAB[[#This Row],[D]]*AA131</f>
        <v>0</v>
      </c>
      <c r="AW131" s="3"/>
      <c r="AX131" s="3"/>
      <c r="AY131" t="s">
        <v>217</v>
      </c>
      <c r="AZ131" t="s">
        <v>216</v>
      </c>
      <c r="BA131" t="s">
        <v>68</v>
      </c>
      <c r="BB131">
        <v>3.7478639781271377</v>
      </c>
      <c r="BC131">
        <v>2.8499999999999996</v>
      </c>
      <c r="BD131">
        <v>10</v>
      </c>
      <c r="BE131">
        <v>2.8499999999999996</v>
      </c>
      <c r="BF131">
        <v>2.8125</v>
      </c>
      <c r="BG131" t="s">
        <v>194</v>
      </c>
      <c r="BI131" s="25">
        <v>45579</v>
      </c>
      <c r="BJ131">
        <v>45579</v>
      </c>
      <c r="BK131">
        <v>0.76043314715604649</v>
      </c>
      <c r="BL131">
        <v>0.76043314715604649</v>
      </c>
      <c r="BM131">
        <v>0.75042744785136184</v>
      </c>
      <c r="BN131" t="s">
        <v>160</v>
      </c>
    </row>
    <row r="132" spans="1:66" x14ac:dyDescent="0.25">
      <c r="A132" s="31"/>
      <c r="B13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2" s="32">
        <f>IF(EffortOutcomesAG1_1DayShiftAB[[#This Row],[Ai]]=0,3,  IF(EffortOutcomesAG1_1DayShiftAB[[#This Row],[Ai]]&lt;ABGoal,1,    IF(EffortOutcomesAG1_1DayShiftAB[[#This Row],[Ai]]&gt;=ABGoal,2,   "???")))</f>
        <v>1</v>
      </c>
      <c r="D13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3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2" s="34">
        <f t="shared" si="4"/>
        <v>11310</v>
      </c>
      <c r="H13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2.9384756657483926E-2</v>
      </c>
      <c r="R13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0.97061524334251603</v>
      </c>
      <c r="S13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3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3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2" s="41" cm="1">
        <f t="array" ref="Z13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2" s="38">
        <f t="shared" si="5"/>
        <v>1</v>
      </c>
      <c r="AC132" s="3">
        <f>EffortOutcomesAG1_1DayShiftAB[[#This Row],[D]]*H132</f>
        <v>0</v>
      </c>
      <c r="AD132" s="3">
        <f>EffortOutcomesAG1_1DayShiftAB[[#This Row],[D]]*I132</f>
        <v>0</v>
      </c>
      <c r="AE132" s="3">
        <f>EffortOutcomesAG1_1DayShiftAB[[#This Row],[D]]*J132</f>
        <v>0</v>
      </c>
      <c r="AF132" s="3">
        <f>EffortOutcomesAG1_1DayShiftAB[[#This Row],[D]]*K132</f>
        <v>0</v>
      </c>
      <c r="AG132" s="3">
        <f>EffortOutcomesAG1_1DayShiftAB[[#This Row],[D]]*L132</f>
        <v>0</v>
      </c>
      <c r="AH132" s="3">
        <f>EffortOutcomesAG1_1DayShiftAB[[#This Row],[D]]*M132</f>
        <v>0</v>
      </c>
      <c r="AI132" s="3">
        <f>EffortOutcomesAG1_1DayShiftAB[[#This Row],[D]]*N132</f>
        <v>0</v>
      </c>
      <c r="AJ132" s="3">
        <f>EffortOutcomesAG1_1DayShiftAB[[#This Row],[D]]*O132</f>
        <v>0</v>
      </c>
      <c r="AK132" s="3">
        <f>EffortOutcomesAG1_1DayShiftAB[[#This Row],[D]]*P132</f>
        <v>0</v>
      </c>
      <c r="AL132" s="3">
        <f>EffortOutcomesAG1_1DayShiftAB[[#This Row],[D]]*Q132</f>
        <v>2.8520499108734401E-2</v>
      </c>
      <c r="AM132" s="3">
        <f>EffortOutcomesAG1_1DayShiftAB[[#This Row],[D]]*R132</f>
        <v>0.94206773618538331</v>
      </c>
      <c r="AN132" s="3">
        <f>EffortOutcomesAG1_1DayShiftAB[[#This Row],[D]]*S132</f>
        <v>0</v>
      </c>
      <c r="AO132" s="3">
        <f>EffortOutcomesAG1_1DayShiftAB[[#This Row],[D]]*T132</f>
        <v>0</v>
      </c>
      <c r="AP132" s="3">
        <f>EffortOutcomesAG1_1DayShiftAB[[#This Row],[D]]*U132</f>
        <v>0</v>
      </c>
      <c r="AQ132" s="3">
        <f>EffortOutcomesAG1_1DayShiftAB[[#This Row],[D]]*V132</f>
        <v>0</v>
      </c>
      <c r="AR132" s="3">
        <f>EffortOutcomesAG1_1DayShiftAB[[#This Row],[D]]*W132</f>
        <v>0</v>
      </c>
      <c r="AS132" s="3">
        <f>EffortOutcomesAG1_1DayShiftAB[[#This Row],[D]]*X132</f>
        <v>0</v>
      </c>
      <c r="AT132" s="3">
        <f>EffortOutcomesAG1_1DayShiftAB[[#This Row],[D]]*Y132</f>
        <v>0</v>
      </c>
      <c r="AU132" s="3">
        <f>EffortOutcomesAG1_1DayShiftAB[[#This Row],[D]]*Z132</f>
        <v>0</v>
      </c>
      <c r="AV132" s="3">
        <f>EffortOutcomesAG1_1DayShiftAB[[#This Row],[D]]*AA132</f>
        <v>0</v>
      </c>
      <c r="AW132" s="3"/>
      <c r="AX132" s="3"/>
      <c r="AY132" t="s">
        <v>217</v>
      </c>
      <c r="AZ132" t="s">
        <v>216</v>
      </c>
      <c r="BA132" t="s">
        <v>69</v>
      </c>
      <c r="BB132">
        <v>0.97058823529411775</v>
      </c>
      <c r="BC132">
        <v>0</v>
      </c>
      <c r="BD132">
        <v>10</v>
      </c>
      <c r="BE132">
        <v>0</v>
      </c>
      <c r="BF132">
        <v>2.8520499108734401E-2</v>
      </c>
      <c r="BG132" t="s">
        <v>195</v>
      </c>
      <c r="BI132" s="25">
        <v>45579</v>
      </c>
      <c r="BJ132">
        <v>45579</v>
      </c>
      <c r="BK132">
        <v>0</v>
      </c>
      <c r="BL132">
        <v>0</v>
      </c>
      <c r="BM132">
        <v>2.9384756657483926E-2</v>
      </c>
      <c r="BN132" t="s">
        <v>160</v>
      </c>
    </row>
    <row r="133" spans="1:66" x14ac:dyDescent="0.25">
      <c r="A133" s="31"/>
      <c r="B13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3" s="32">
        <f>IF(EffortOutcomesAG1_1DayShiftAB[[#This Row],[Ai]]=0,3,  IF(EffortOutcomesAG1_1DayShiftAB[[#This Row],[Ai]]&lt;ABGoal,1,    IF(EffortOutcomesAG1_1DayShiftAB[[#This Row],[Ai]]&gt;=ABGoal,2,   "???")))</f>
        <v>1</v>
      </c>
      <c r="D13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3" s="34">
        <f t="shared" si="4"/>
        <v>11110</v>
      </c>
      <c r="H13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0.3782199219412864</v>
      </c>
      <c r="S13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6.192133904299868E-2</v>
      </c>
      <c r="U13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0.55985873901571492</v>
      </c>
      <c r="W13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3" s="41" cm="1">
        <f t="array" ref="Z13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3" s="38">
        <f t="shared" si="5"/>
        <v>1</v>
      </c>
      <c r="AC133" s="3">
        <f>EffortOutcomesAG1_1DayShiftAB[[#This Row],[D]]*H133</f>
        <v>0</v>
      </c>
      <c r="AD133" s="3">
        <f>EffortOutcomesAG1_1DayShiftAB[[#This Row],[D]]*I133</f>
        <v>0</v>
      </c>
      <c r="AE133" s="3">
        <f>EffortOutcomesAG1_1DayShiftAB[[#This Row],[D]]*J133</f>
        <v>0</v>
      </c>
      <c r="AF133" s="3">
        <f>EffortOutcomesAG1_1DayShiftAB[[#This Row],[D]]*K133</f>
        <v>0</v>
      </c>
      <c r="AG133" s="3">
        <f>EffortOutcomesAG1_1DayShiftAB[[#This Row],[D]]*L133</f>
        <v>0</v>
      </c>
      <c r="AH133" s="3">
        <f>EffortOutcomesAG1_1DayShiftAB[[#This Row],[D]]*M133</f>
        <v>0</v>
      </c>
      <c r="AI133" s="3">
        <f>EffortOutcomesAG1_1DayShiftAB[[#This Row],[D]]*N133</f>
        <v>0</v>
      </c>
      <c r="AJ133" s="3">
        <f>EffortOutcomesAG1_1DayShiftAB[[#This Row],[D]]*O133</f>
        <v>0</v>
      </c>
      <c r="AK133" s="3">
        <f>EffortOutcomesAG1_1DayShiftAB[[#This Row],[D]]*P133</f>
        <v>0</v>
      </c>
      <c r="AL133" s="3">
        <f>EffortOutcomesAG1_1DayShiftAB[[#This Row],[D]]*Q133</f>
        <v>0</v>
      </c>
      <c r="AM133" s="3">
        <f>EffortOutcomesAG1_1DayShiftAB[[#This Row],[D]]*R133</f>
        <v>1.7336142079336279</v>
      </c>
      <c r="AN133" s="3">
        <f>EffortOutcomesAG1_1DayShiftAB[[#This Row],[D]]*S133</f>
        <v>0</v>
      </c>
      <c r="AO133" s="3">
        <f>EffortOutcomesAG1_1DayShiftAB[[#This Row],[D]]*T133</f>
        <v>0.28382352941176398</v>
      </c>
      <c r="AP133" s="3">
        <f>EffortOutcomesAG1_1DayShiftAB[[#This Row],[D]]*U133</f>
        <v>0</v>
      </c>
      <c r="AQ133" s="3">
        <f>EffortOutcomesAG1_1DayShiftAB[[#This Row],[D]]*V133</f>
        <v>2.5661764705882355</v>
      </c>
      <c r="AR133" s="3">
        <f>EffortOutcomesAG1_1DayShiftAB[[#This Row],[D]]*W133</f>
        <v>0</v>
      </c>
      <c r="AS133" s="3">
        <f>EffortOutcomesAG1_1DayShiftAB[[#This Row],[D]]*X133</f>
        <v>0</v>
      </c>
      <c r="AT133" s="3">
        <f>EffortOutcomesAG1_1DayShiftAB[[#This Row],[D]]*Y133</f>
        <v>0</v>
      </c>
      <c r="AU133" s="3">
        <f>EffortOutcomesAG1_1DayShiftAB[[#This Row],[D]]*Z133</f>
        <v>0</v>
      </c>
      <c r="AV133" s="3">
        <f>EffortOutcomesAG1_1DayShiftAB[[#This Row],[D]]*AA133</f>
        <v>0</v>
      </c>
      <c r="AW133" s="3"/>
      <c r="AX133" s="3"/>
      <c r="AY133" t="s">
        <v>217</v>
      </c>
      <c r="AZ133" t="s">
        <v>216</v>
      </c>
      <c r="BA133" t="s">
        <v>70</v>
      </c>
      <c r="BB133">
        <v>4.5836142079336275</v>
      </c>
      <c r="BC133">
        <v>2.8499999999999996</v>
      </c>
      <c r="BD133">
        <v>10</v>
      </c>
      <c r="BE133">
        <v>2.8499999999999996</v>
      </c>
      <c r="BF133">
        <v>2.5661764705882355</v>
      </c>
      <c r="BG133" t="s">
        <v>196</v>
      </c>
      <c r="BI133" s="25">
        <v>45579</v>
      </c>
      <c r="BJ133">
        <v>45579</v>
      </c>
      <c r="BK133">
        <v>0.6217800780587136</v>
      </c>
      <c r="BL133">
        <v>0.6217800780587136</v>
      </c>
      <c r="BM133">
        <v>0.55985873901571492</v>
      </c>
      <c r="BN133" t="s">
        <v>160</v>
      </c>
    </row>
    <row r="134" spans="1:66" x14ac:dyDescent="0.25">
      <c r="A134" s="31"/>
      <c r="B13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4" s="32">
        <f>IF(EffortOutcomesAG1_1DayShiftAB[[#This Row],[Ai]]=0,3,  IF(EffortOutcomesAG1_1DayShiftAB[[#This Row],[Ai]]&lt;ABGoal,1,    IF(EffortOutcomesAG1_1DayShiftAB[[#This Row],[Ai]]&gt;=ABGoal,2,   "???")))</f>
        <v>1</v>
      </c>
      <c r="D13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4" s="34">
        <f t="shared" si="4"/>
        <v>11110</v>
      </c>
      <c r="H13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0.39804668889947592</v>
      </c>
      <c r="S13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0.35233949788499574</v>
      </c>
      <c r="U13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0.24961381321552834</v>
      </c>
      <c r="W13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4" s="41" cm="1">
        <f t="array" ref="Z13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4" s="38">
        <f t="shared" si="5"/>
        <v>1</v>
      </c>
      <c r="AC134" s="3">
        <f>EffortOutcomesAG1_1DayShiftAB[[#This Row],[D]]*H134</f>
        <v>0</v>
      </c>
      <c r="AD134" s="3">
        <f>EffortOutcomesAG1_1DayShiftAB[[#This Row],[D]]*I134</f>
        <v>0</v>
      </c>
      <c r="AE134" s="3">
        <f>EffortOutcomesAG1_1DayShiftAB[[#This Row],[D]]*J134</f>
        <v>0</v>
      </c>
      <c r="AF134" s="3">
        <f>EffortOutcomesAG1_1DayShiftAB[[#This Row],[D]]*K134</f>
        <v>0</v>
      </c>
      <c r="AG134" s="3">
        <f>EffortOutcomesAG1_1DayShiftAB[[#This Row],[D]]*L134</f>
        <v>0</v>
      </c>
      <c r="AH134" s="3">
        <f>EffortOutcomesAG1_1DayShiftAB[[#This Row],[D]]*M134</f>
        <v>0</v>
      </c>
      <c r="AI134" s="3">
        <f>EffortOutcomesAG1_1DayShiftAB[[#This Row],[D]]*N134</f>
        <v>0</v>
      </c>
      <c r="AJ134" s="3">
        <f>EffortOutcomesAG1_1DayShiftAB[[#This Row],[D]]*O134</f>
        <v>0</v>
      </c>
      <c r="AK134" s="3">
        <f>EffortOutcomesAG1_1DayShiftAB[[#This Row],[D]]*P134</f>
        <v>0</v>
      </c>
      <c r="AL134" s="3">
        <f>EffortOutcomesAG1_1DayShiftAB[[#This Row],[D]]*Q134</f>
        <v>0</v>
      </c>
      <c r="AM134" s="3">
        <f>EffortOutcomesAG1_1DayShiftAB[[#This Row],[D]]*R134</f>
        <v>1.2563909774436088</v>
      </c>
      <c r="AN134" s="3">
        <f>EffortOutcomesAG1_1DayShiftAB[[#This Row],[D]]*S134</f>
        <v>0</v>
      </c>
      <c r="AO134" s="3">
        <f>EffortOutcomesAG1_1DayShiftAB[[#This Row],[D]]*T134</f>
        <v>1.1121212121212121</v>
      </c>
      <c r="AP134" s="3">
        <f>EffortOutcomesAG1_1DayShiftAB[[#This Row],[D]]*U134</f>
        <v>0</v>
      </c>
      <c r="AQ134" s="3">
        <f>EffortOutcomesAG1_1DayShiftAB[[#This Row],[D]]*V134</f>
        <v>0.78787878787878785</v>
      </c>
      <c r="AR134" s="3">
        <f>EffortOutcomesAG1_1DayShiftAB[[#This Row],[D]]*W134</f>
        <v>0</v>
      </c>
      <c r="AS134" s="3">
        <f>EffortOutcomesAG1_1DayShiftAB[[#This Row],[D]]*X134</f>
        <v>0</v>
      </c>
      <c r="AT134" s="3">
        <f>EffortOutcomesAG1_1DayShiftAB[[#This Row],[D]]*Y134</f>
        <v>0</v>
      </c>
      <c r="AU134" s="3">
        <f>EffortOutcomesAG1_1DayShiftAB[[#This Row],[D]]*Z134</f>
        <v>0</v>
      </c>
      <c r="AV134" s="3">
        <f>EffortOutcomesAG1_1DayShiftAB[[#This Row],[D]]*AA134</f>
        <v>0</v>
      </c>
      <c r="AW134" s="3"/>
      <c r="AX134" s="3"/>
      <c r="AY134" t="s">
        <v>170</v>
      </c>
      <c r="AZ134" t="s">
        <v>216</v>
      </c>
      <c r="BA134" t="s">
        <v>68</v>
      </c>
      <c r="BB134">
        <v>3.1563909774436087</v>
      </c>
      <c r="BC134">
        <v>1.9</v>
      </c>
      <c r="BD134">
        <v>10</v>
      </c>
      <c r="BE134">
        <v>1.9</v>
      </c>
      <c r="BF134">
        <v>0.78787878787878785</v>
      </c>
      <c r="BG134" t="s">
        <v>199</v>
      </c>
      <c r="BH134">
        <v>1</v>
      </c>
      <c r="BI134" s="25">
        <v>45580</v>
      </c>
      <c r="BJ134">
        <v>45580</v>
      </c>
      <c r="BK134">
        <v>0.60195331110052408</v>
      </c>
      <c r="BL134">
        <v>0.60195331110052408</v>
      </c>
      <c r="BM134">
        <v>0.24961381321552834</v>
      </c>
      <c r="BN134" t="s">
        <v>160</v>
      </c>
    </row>
    <row r="135" spans="1:66" x14ac:dyDescent="0.25">
      <c r="A135" s="31"/>
      <c r="B13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5" s="32">
        <f>IF(EffortOutcomesAG1_1DayShiftAB[[#This Row],[Ai]]=0,3,  IF(EffortOutcomesAG1_1DayShiftAB[[#This Row],[Ai]]&lt;ABGoal,1,    IF(EffortOutcomesAG1_1DayShiftAB[[#This Row],[Ai]]&gt;=ABGoal,2,   "???")))</f>
        <v>3</v>
      </c>
      <c r="D13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5" s="34">
        <f t="shared" si="4"/>
        <v>13110</v>
      </c>
      <c r="H13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</v>
      </c>
      <c r="S13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3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3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5" s="41" cm="1">
        <f t="array" ref="Z13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5" s="38">
        <f t="shared" si="5"/>
        <v>1</v>
      </c>
      <c r="AC135" s="3">
        <f>EffortOutcomesAG1_1DayShiftAB[[#This Row],[D]]*H135</f>
        <v>0</v>
      </c>
      <c r="AD135" s="3">
        <f>EffortOutcomesAG1_1DayShiftAB[[#This Row],[D]]*I135</f>
        <v>0</v>
      </c>
      <c r="AE135" s="3">
        <f>EffortOutcomesAG1_1DayShiftAB[[#This Row],[D]]*J135</f>
        <v>0</v>
      </c>
      <c r="AF135" s="3">
        <f>EffortOutcomesAG1_1DayShiftAB[[#This Row],[D]]*K135</f>
        <v>0</v>
      </c>
      <c r="AG135" s="3">
        <f>EffortOutcomesAG1_1DayShiftAB[[#This Row],[D]]*L135</f>
        <v>0</v>
      </c>
      <c r="AH135" s="3">
        <f>EffortOutcomesAG1_1DayShiftAB[[#This Row],[D]]*M135</f>
        <v>0</v>
      </c>
      <c r="AI135" s="3">
        <f>EffortOutcomesAG1_1DayShiftAB[[#This Row],[D]]*N135</f>
        <v>0</v>
      </c>
      <c r="AJ135" s="3">
        <f>EffortOutcomesAG1_1DayShiftAB[[#This Row],[D]]*O135</f>
        <v>0</v>
      </c>
      <c r="AK135" s="3">
        <f>EffortOutcomesAG1_1DayShiftAB[[#This Row],[D]]*P135</f>
        <v>0</v>
      </c>
      <c r="AL135" s="3">
        <f>EffortOutcomesAG1_1DayShiftAB[[#This Row],[D]]*Q135</f>
        <v>0</v>
      </c>
      <c r="AM135" s="3">
        <f>EffortOutcomesAG1_1DayShiftAB[[#This Row],[D]]*R135</f>
        <v>1</v>
      </c>
      <c r="AN135" s="3">
        <f>EffortOutcomesAG1_1DayShiftAB[[#This Row],[D]]*S135</f>
        <v>0</v>
      </c>
      <c r="AO135" s="3">
        <f>EffortOutcomesAG1_1DayShiftAB[[#This Row],[D]]*T135</f>
        <v>0</v>
      </c>
      <c r="AP135" s="3">
        <f>EffortOutcomesAG1_1DayShiftAB[[#This Row],[D]]*U135</f>
        <v>0</v>
      </c>
      <c r="AQ135" s="3">
        <f>EffortOutcomesAG1_1DayShiftAB[[#This Row],[D]]*V135</f>
        <v>0</v>
      </c>
      <c r="AR135" s="3">
        <f>EffortOutcomesAG1_1DayShiftAB[[#This Row],[D]]*W135</f>
        <v>0</v>
      </c>
      <c r="AS135" s="3">
        <f>EffortOutcomesAG1_1DayShiftAB[[#This Row],[D]]*X135</f>
        <v>0</v>
      </c>
      <c r="AT135" s="3">
        <f>EffortOutcomesAG1_1DayShiftAB[[#This Row],[D]]*Y135</f>
        <v>0</v>
      </c>
      <c r="AU135" s="3">
        <f>EffortOutcomesAG1_1DayShiftAB[[#This Row],[D]]*Z135</f>
        <v>0</v>
      </c>
      <c r="AV135" s="3">
        <f>EffortOutcomesAG1_1DayShiftAB[[#This Row],[D]]*AA135</f>
        <v>0</v>
      </c>
      <c r="AW135" s="3"/>
      <c r="AX135" s="3"/>
      <c r="AY135" t="s">
        <v>170</v>
      </c>
      <c r="AZ135" t="s">
        <v>216</v>
      </c>
      <c r="BA135" t="s">
        <v>69</v>
      </c>
      <c r="BB135">
        <v>1</v>
      </c>
      <c r="BC135">
        <v>0</v>
      </c>
      <c r="BD135">
        <v>10</v>
      </c>
      <c r="BE135">
        <v>0</v>
      </c>
      <c r="BF135">
        <v>0</v>
      </c>
      <c r="BG135" t="s">
        <v>198</v>
      </c>
      <c r="BH135">
        <v>1</v>
      </c>
      <c r="BI135" s="25">
        <v>45580</v>
      </c>
      <c r="BJ135">
        <v>45580</v>
      </c>
      <c r="BK135">
        <v>0</v>
      </c>
      <c r="BL135">
        <v>0</v>
      </c>
      <c r="BM135">
        <v>0</v>
      </c>
      <c r="BN135" t="s">
        <v>160</v>
      </c>
    </row>
    <row r="136" spans="1:66" x14ac:dyDescent="0.25">
      <c r="A136" s="31"/>
      <c r="B13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36" s="32">
        <f>IF(EffortOutcomesAG1_1DayShiftAB[[#This Row],[Ai]]=0,3,  IF(EffortOutcomesAG1_1DayShiftAB[[#This Row],[Ai]]&lt;ABGoal,1,    IF(EffortOutcomesAG1_1DayShiftAB[[#This Row],[Ai]]&gt;=ABGoal,2,   "???")))</f>
        <v>1</v>
      </c>
      <c r="D13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3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36" s="34">
        <f t="shared" si="4"/>
        <v>31131</v>
      </c>
      <c r="H13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0.10439494997617871</v>
      </c>
      <c r="K13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3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3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0.27896699577795703</v>
      </c>
      <c r="U13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0.72103300422204297</v>
      </c>
      <c r="W13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6" s="41" cm="1">
        <f t="array" ref="Z13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6" s="38">
        <f t="shared" si="5"/>
        <v>1</v>
      </c>
      <c r="AC136" s="3">
        <f>EffortOutcomesAG1_1DayShiftAB[[#This Row],[D]]*H136</f>
        <v>0</v>
      </c>
      <c r="AD136" s="3">
        <f>EffortOutcomesAG1_1DayShiftAB[[#This Row],[D]]*I136</f>
        <v>0</v>
      </c>
      <c r="AE136" s="3">
        <f>EffortOutcomesAG1_1DayShiftAB[[#This Row],[D]]*J136</f>
        <v>0.21967418546365827</v>
      </c>
      <c r="AF136" s="3">
        <f>EffortOutcomesAG1_1DayShiftAB[[#This Row],[D]]*K136</f>
        <v>0</v>
      </c>
      <c r="AG136" s="3">
        <f>EffortOutcomesAG1_1DayShiftAB[[#This Row],[D]]*L136</f>
        <v>0</v>
      </c>
      <c r="AH136" s="3">
        <f>EffortOutcomesAG1_1DayShiftAB[[#This Row],[D]]*M136</f>
        <v>0</v>
      </c>
      <c r="AI136" s="3">
        <f>EffortOutcomesAG1_1DayShiftAB[[#This Row],[D]]*N136</f>
        <v>0</v>
      </c>
      <c r="AJ136" s="3">
        <f>EffortOutcomesAG1_1DayShiftAB[[#This Row],[D]]*O136</f>
        <v>0</v>
      </c>
      <c r="AK136" s="3">
        <f>EffortOutcomesAG1_1DayShiftAB[[#This Row],[D]]*P136</f>
        <v>0.52606516290726824</v>
      </c>
      <c r="AL136" s="3">
        <f>EffortOutcomesAG1_1DayShiftAB[[#This Row],[D]]*Q136</f>
        <v>0</v>
      </c>
      <c r="AM136" s="3">
        <f>EffortOutcomesAG1_1DayShiftAB[[#This Row],[D]]*R136</f>
        <v>0</v>
      </c>
      <c r="AN136" s="3">
        <f>EffortOutcomesAG1_1DayShiftAB[[#This Row],[D]]*S136</f>
        <v>0</v>
      </c>
      <c r="AO136" s="3">
        <f>EffortOutcomesAG1_1DayShiftAB[[#This Row],[D]]*T136</f>
        <v>0.58701927231872875</v>
      </c>
      <c r="AP136" s="3">
        <f>EffortOutcomesAG1_1DayShiftAB[[#This Row],[D]]*U136</f>
        <v>0</v>
      </c>
      <c r="AQ136" s="3">
        <f>EffortOutcomesAG1_1DayShiftAB[[#This Row],[D]]*V136</f>
        <v>1.5172413793103443</v>
      </c>
      <c r="AR136" s="3">
        <f>EffortOutcomesAG1_1DayShiftAB[[#This Row],[D]]*W136</f>
        <v>0</v>
      </c>
      <c r="AS136" s="3">
        <f>EffortOutcomesAG1_1DayShiftAB[[#This Row],[D]]*X136</f>
        <v>0</v>
      </c>
      <c r="AT136" s="3">
        <f>EffortOutcomesAG1_1DayShiftAB[[#This Row],[D]]*Y136</f>
        <v>0</v>
      </c>
      <c r="AU136" s="3">
        <f>EffortOutcomesAG1_1DayShiftAB[[#This Row],[D]]*Z136</f>
        <v>0</v>
      </c>
      <c r="AV136" s="3">
        <f>EffortOutcomesAG1_1DayShiftAB[[#This Row],[D]]*AA136</f>
        <v>0</v>
      </c>
      <c r="AW136" s="3"/>
      <c r="AX136" s="3"/>
      <c r="AY136" t="s">
        <v>170</v>
      </c>
      <c r="AZ136" t="s">
        <v>216</v>
      </c>
      <c r="BA136" t="s">
        <v>70</v>
      </c>
      <c r="BB136">
        <v>2.1042606516290729</v>
      </c>
      <c r="BC136">
        <v>2.8499999999999996</v>
      </c>
      <c r="BD136">
        <v>10</v>
      </c>
      <c r="BE136">
        <v>2.8499999999999996</v>
      </c>
      <c r="BF136">
        <v>1.5172413793103443</v>
      </c>
      <c r="BG136" t="s">
        <v>197</v>
      </c>
      <c r="BH136">
        <v>1</v>
      </c>
      <c r="BI136" s="25">
        <v>45580</v>
      </c>
      <c r="BJ136">
        <v>45580</v>
      </c>
      <c r="BK136">
        <v>1.3543949499761787</v>
      </c>
      <c r="BL136">
        <v>1.3543949499761787</v>
      </c>
      <c r="BM136">
        <v>0.72103300422204297</v>
      </c>
      <c r="BN136" t="s">
        <v>160</v>
      </c>
    </row>
    <row r="137" spans="1:66" x14ac:dyDescent="0.25">
      <c r="A137" s="31"/>
      <c r="B13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37" s="32">
        <f>IF(EffortOutcomesAG1_1DayShiftAB[[#This Row],[Ai]]=0,3,  IF(EffortOutcomesAG1_1DayShiftAB[[#This Row],[Ai]]&lt;ABGoal,1,    IF(EffortOutcomesAG1_1DayShiftAB[[#This Row],[Ai]]&gt;=ABGoal,2,   "???")))</f>
        <v>2</v>
      </c>
      <c r="D13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3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37" s="34">
        <f t="shared" si="4"/>
        <v>32131</v>
      </c>
      <c r="H13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1.7388578593411363E-2</v>
      </c>
      <c r="K13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5.6993046848274886E-4</v>
      </c>
      <c r="O13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0.24943006953151725</v>
      </c>
      <c r="Q13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3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3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3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7" s="41" cm="1">
        <f t="array" ref="Z13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7" s="38">
        <f t="shared" si="5"/>
        <v>1</v>
      </c>
      <c r="AC137" s="3">
        <f>EffortOutcomesAG1_1DayShiftAB[[#This Row],[D]]*H137</f>
        <v>0</v>
      </c>
      <c r="AD137" s="3">
        <f>EffortOutcomesAG1_1DayShiftAB[[#This Row],[D]]*I137</f>
        <v>0</v>
      </c>
      <c r="AE137" s="3">
        <f>EffortOutcomesAG1_1DayShiftAB[[#This Row],[D]]*J137</f>
        <v>6.5170027341079087E-2</v>
      </c>
      <c r="AF137" s="3">
        <f>EffortOutcomesAG1_1DayShiftAB[[#This Row],[D]]*K137</f>
        <v>0</v>
      </c>
      <c r="AG137" s="3">
        <f>EffortOutcomesAG1_1DayShiftAB[[#This Row],[D]]*L137</f>
        <v>0</v>
      </c>
      <c r="AH137" s="3">
        <f>EffortOutcomesAG1_1DayShiftAB[[#This Row],[D]]*M137</f>
        <v>0</v>
      </c>
      <c r="AI137" s="3">
        <f>EffortOutcomesAG1_1DayShiftAB[[#This Row],[D]]*N137</f>
        <v>2.1360218728636179E-3</v>
      </c>
      <c r="AJ137" s="3">
        <f>EffortOutcomesAG1_1DayShiftAB[[#This Row],[D]]*O137</f>
        <v>0</v>
      </c>
      <c r="AK137" s="3">
        <f>EffortOutcomesAG1_1DayShiftAB[[#This Row],[D]]*P137</f>
        <v>0.93482997265892054</v>
      </c>
      <c r="AL137" s="3">
        <f>EffortOutcomesAG1_1DayShiftAB[[#This Row],[D]]*Q137</f>
        <v>0</v>
      </c>
      <c r="AM137" s="3">
        <f>EffortOutcomesAG1_1DayShiftAB[[#This Row],[D]]*R137</f>
        <v>0</v>
      </c>
      <c r="AN137" s="3">
        <f>EffortOutcomesAG1_1DayShiftAB[[#This Row],[D]]*S137</f>
        <v>0</v>
      </c>
      <c r="AO137" s="3">
        <f>EffortOutcomesAG1_1DayShiftAB[[#This Row],[D]]*T137</f>
        <v>0</v>
      </c>
      <c r="AP137" s="3">
        <f>EffortOutcomesAG1_1DayShiftAB[[#This Row],[D]]*U137</f>
        <v>0</v>
      </c>
      <c r="AQ137" s="3">
        <f>EffortOutcomesAG1_1DayShiftAB[[#This Row],[D]]*V137</f>
        <v>3.7478639781271368</v>
      </c>
      <c r="AR137" s="3">
        <f>EffortOutcomesAG1_1DayShiftAB[[#This Row],[D]]*W137</f>
        <v>0</v>
      </c>
      <c r="AS137" s="3">
        <f>EffortOutcomesAG1_1DayShiftAB[[#This Row],[D]]*X137</f>
        <v>0</v>
      </c>
      <c r="AT137" s="3">
        <f>EffortOutcomesAG1_1DayShiftAB[[#This Row],[D]]*Y137</f>
        <v>0</v>
      </c>
      <c r="AU137" s="3">
        <f>EffortOutcomesAG1_1DayShiftAB[[#This Row],[D]]*Z137</f>
        <v>0</v>
      </c>
      <c r="AV137" s="3">
        <f>EffortOutcomesAG1_1DayShiftAB[[#This Row],[D]]*AA137</f>
        <v>0</v>
      </c>
      <c r="AW137" s="3"/>
      <c r="AX137" s="3"/>
      <c r="AY137" t="s">
        <v>217</v>
      </c>
      <c r="AZ137" t="s">
        <v>216</v>
      </c>
      <c r="BA137" t="s">
        <v>68</v>
      </c>
      <c r="BB137">
        <v>3.7478639781271368</v>
      </c>
      <c r="BC137">
        <v>4.75</v>
      </c>
      <c r="BD137">
        <v>10</v>
      </c>
      <c r="BE137">
        <v>4.75</v>
      </c>
      <c r="BF137">
        <v>3.75</v>
      </c>
      <c r="BG137" t="s">
        <v>199</v>
      </c>
      <c r="BI137" s="25">
        <v>45580</v>
      </c>
      <c r="BJ137">
        <v>45580</v>
      </c>
      <c r="BK137">
        <v>1.2673885785934114</v>
      </c>
      <c r="BL137">
        <v>1.2673885785934114</v>
      </c>
      <c r="BM137">
        <v>1.0005699304684827</v>
      </c>
      <c r="BN137" t="s">
        <v>160</v>
      </c>
    </row>
    <row r="138" spans="1:66" x14ac:dyDescent="0.25">
      <c r="A138" s="31"/>
      <c r="B13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8" s="32">
        <f>IF(EffortOutcomesAG1_1DayShiftAB[[#This Row],[Ai]]=0,3,  IF(EffortOutcomesAG1_1DayShiftAB[[#This Row],[Ai]]&lt;ABGoal,1,    IF(EffortOutcomesAG1_1DayShiftAB[[#This Row],[Ai]]&gt;=ABGoal,2,   "???")))</f>
        <v>1</v>
      </c>
      <c r="D13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3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8" s="34">
        <f t="shared" si="4"/>
        <v>11310</v>
      </c>
      <c r="H13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2.029384756657493E-2</v>
      </c>
      <c r="R13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9.182736455464191E-4</v>
      </c>
      <c r="S13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3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0.97878787878787865</v>
      </c>
      <c r="W13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8" s="41" cm="1">
        <f t="array" ref="Z13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8" s="38">
        <f t="shared" si="5"/>
        <v>1</v>
      </c>
      <c r="AC138" s="3">
        <f>EffortOutcomesAG1_1DayShiftAB[[#This Row],[D]]*H138</f>
        <v>0</v>
      </c>
      <c r="AD138" s="3">
        <f>EffortOutcomesAG1_1DayShiftAB[[#This Row],[D]]*I138</f>
        <v>0</v>
      </c>
      <c r="AE138" s="3">
        <f>EffortOutcomesAG1_1DayShiftAB[[#This Row],[D]]*J138</f>
        <v>0</v>
      </c>
      <c r="AF138" s="3">
        <f>EffortOutcomesAG1_1DayShiftAB[[#This Row],[D]]*K138</f>
        <v>0</v>
      </c>
      <c r="AG138" s="3">
        <f>EffortOutcomesAG1_1DayShiftAB[[#This Row],[D]]*L138</f>
        <v>0</v>
      </c>
      <c r="AH138" s="3">
        <f>EffortOutcomesAG1_1DayShiftAB[[#This Row],[D]]*M138</f>
        <v>0</v>
      </c>
      <c r="AI138" s="3">
        <f>EffortOutcomesAG1_1DayShiftAB[[#This Row],[D]]*N138</f>
        <v>0</v>
      </c>
      <c r="AJ138" s="3">
        <f>EffortOutcomesAG1_1DayShiftAB[[#This Row],[D]]*O138</f>
        <v>0</v>
      </c>
      <c r="AK138" s="3">
        <f>EffortOutcomesAG1_1DayShiftAB[[#This Row],[D]]*P138</f>
        <v>0</v>
      </c>
      <c r="AL138" s="3">
        <f>EffortOutcomesAG1_1DayShiftAB[[#This Row],[D]]*Q138</f>
        <v>1.9696969696969786E-2</v>
      </c>
      <c r="AM138" s="3">
        <f>EffortOutcomesAG1_1DayShiftAB[[#This Row],[D]]*R138</f>
        <v>8.9126559714799514E-4</v>
      </c>
      <c r="AN138" s="3">
        <f>EffortOutcomesAG1_1DayShiftAB[[#This Row],[D]]*S138</f>
        <v>0</v>
      </c>
      <c r="AO138" s="3">
        <f>EffortOutcomesAG1_1DayShiftAB[[#This Row],[D]]*T138</f>
        <v>0</v>
      </c>
      <c r="AP138" s="3">
        <f>EffortOutcomesAG1_1DayShiftAB[[#This Row],[D]]*U138</f>
        <v>0</v>
      </c>
      <c r="AQ138" s="3">
        <f>EffortOutcomesAG1_1DayShiftAB[[#This Row],[D]]*V138</f>
        <v>0.95</v>
      </c>
      <c r="AR138" s="3">
        <f>EffortOutcomesAG1_1DayShiftAB[[#This Row],[D]]*W138</f>
        <v>0</v>
      </c>
      <c r="AS138" s="3">
        <f>EffortOutcomesAG1_1DayShiftAB[[#This Row],[D]]*X138</f>
        <v>0</v>
      </c>
      <c r="AT138" s="3">
        <f>EffortOutcomesAG1_1DayShiftAB[[#This Row],[D]]*Y138</f>
        <v>0</v>
      </c>
      <c r="AU138" s="3">
        <f>EffortOutcomesAG1_1DayShiftAB[[#This Row],[D]]*Z138</f>
        <v>0</v>
      </c>
      <c r="AV138" s="3">
        <f>EffortOutcomesAG1_1DayShiftAB[[#This Row],[D]]*AA138</f>
        <v>0</v>
      </c>
      <c r="AW138" s="3"/>
      <c r="AX138" s="3"/>
      <c r="AY138" t="s">
        <v>217</v>
      </c>
      <c r="AZ138" t="s">
        <v>216</v>
      </c>
      <c r="BA138" t="s">
        <v>69</v>
      </c>
      <c r="BB138">
        <v>0.97058823529411775</v>
      </c>
      <c r="BC138">
        <v>0.95</v>
      </c>
      <c r="BD138">
        <v>10</v>
      </c>
      <c r="BE138">
        <v>0.95</v>
      </c>
      <c r="BF138">
        <v>0.96969696969696972</v>
      </c>
      <c r="BG138" t="s">
        <v>198</v>
      </c>
      <c r="BI138" s="25">
        <v>45580</v>
      </c>
      <c r="BJ138">
        <v>45580</v>
      </c>
      <c r="BK138">
        <v>0.97878787878787865</v>
      </c>
      <c r="BL138">
        <v>0.97878787878787865</v>
      </c>
      <c r="BM138">
        <v>0.99908172635445358</v>
      </c>
      <c r="BN138" t="s">
        <v>160</v>
      </c>
    </row>
    <row r="139" spans="1:66" x14ac:dyDescent="0.25">
      <c r="A139" s="31"/>
      <c r="B13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39" s="32">
        <f>IF(EffortOutcomesAG1_1DayShiftAB[[#This Row],[Ai]]=0,3,  IF(EffortOutcomesAG1_1DayShiftAB[[#This Row],[Ai]]&lt;ABGoal,1,    IF(EffortOutcomesAG1_1DayShiftAB[[#This Row],[Ai]]&gt;=ABGoal,2,   "???")))</f>
        <v>1</v>
      </c>
      <c r="D13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3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3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39" s="34">
        <f t="shared" si="4"/>
        <v>11110</v>
      </c>
      <c r="H13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3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3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3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3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3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3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3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3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3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3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0.17095989592171512</v>
      </c>
      <c r="S13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3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0.25678543049202163</v>
      </c>
      <c r="U13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3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0.57225467358626325</v>
      </c>
      <c r="W13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3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3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39" s="41" cm="1">
        <f t="array" ref="Z13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3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39" s="38">
        <f t="shared" si="5"/>
        <v>1</v>
      </c>
      <c r="AC139" s="3">
        <f>EffortOutcomesAG1_1DayShiftAB[[#This Row],[D]]*H139</f>
        <v>0</v>
      </c>
      <c r="AD139" s="3">
        <f>EffortOutcomesAG1_1DayShiftAB[[#This Row],[D]]*I139</f>
        <v>0</v>
      </c>
      <c r="AE139" s="3">
        <f>EffortOutcomesAG1_1DayShiftAB[[#This Row],[D]]*J139</f>
        <v>0</v>
      </c>
      <c r="AF139" s="3">
        <f>EffortOutcomesAG1_1DayShiftAB[[#This Row],[D]]*K139</f>
        <v>0</v>
      </c>
      <c r="AG139" s="3">
        <f>EffortOutcomesAG1_1DayShiftAB[[#This Row],[D]]*L139</f>
        <v>0</v>
      </c>
      <c r="AH139" s="3">
        <f>EffortOutcomesAG1_1DayShiftAB[[#This Row],[D]]*M139</f>
        <v>0</v>
      </c>
      <c r="AI139" s="3">
        <f>EffortOutcomesAG1_1DayShiftAB[[#This Row],[D]]*N139</f>
        <v>0</v>
      </c>
      <c r="AJ139" s="3">
        <f>EffortOutcomesAG1_1DayShiftAB[[#This Row],[D]]*O139</f>
        <v>0</v>
      </c>
      <c r="AK139" s="3">
        <f>EffortOutcomesAG1_1DayShiftAB[[#This Row],[D]]*P139</f>
        <v>0</v>
      </c>
      <c r="AL139" s="3">
        <f>EffortOutcomesAG1_1DayShiftAB[[#This Row],[D]]*Q139</f>
        <v>0</v>
      </c>
      <c r="AM139" s="3">
        <f>EffortOutcomesAG1_1DayShiftAB[[#This Row],[D]]*R139</f>
        <v>0.78361420793362768</v>
      </c>
      <c r="AN139" s="3">
        <f>EffortOutcomesAG1_1DayShiftAB[[#This Row],[D]]*S139</f>
        <v>0</v>
      </c>
      <c r="AO139" s="3">
        <f>EffortOutcomesAG1_1DayShiftAB[[#This Row],[D]]*T139</f>
        <v>1.1770053475935833</v>
      </c>
      <c r="AP139" s="3">
        <f>EffortOutcomesAG1_1DayShiftAB[[#This Row],[D]]*U139</f>
        <v>0</v>
      </c>
      <c r="AQ139" s="3">
        <f>EffortOutcomesAG1_1DayShiftAB[[#This Row],[D]]*V139</f>
        <v>2.6229946524064167</v>
      </c>
      <c r="AR139" s="3">
        <f>EffortOutcomesAG1_1DayShiftAB[[#This Row],[D]]*W139</f>
        <v>0</v>
      </c>
      <c r="AS139" s="3">
        <f>EffortOutcomesAG1_1DayShiftAB[[#This Row],[D]]*X139</f>
        <v>0</v>
      </c>
      <c r="AT139" s="3">
        <f>EffortOutcomesAG1_1DayShiftAB[[#This Row],[D]]*Y139</f>
        <v>0</v>
      </c>
      <c r="AU139" s="3">
        <f>EffortOutcomesAG1_1DayShiftAB[[#This Row],[D]]*Z139</f>
        <v>0</v>
      </c>
      <c r="AV139" s="3">
        <f>EffortOutcomesAG1_1DayShiftAB[[#This Row],[D]]*AA139</f>
        <v>0</v>
      </c>
      <c r="AW139" s="3"/>
      <c r="AX139" s="3"/>
      <c r="AY139" t="s">
        <v>217</v>
      </c>
      <c r="AZ139" t="s">
        <v>216</v>
      </c>
      <c r="BA139" t="s">
        <v>70</v>
      </c>
      <c r="BB139">
        <v>4.5836142079336275</v>
      </c>
      <c r="BC139">
        <v>3.8</v>
      </c>
      <c r="BD139">
        <v>10</v>
      </c>
      <c r="BE139">
        <v>3.8</v>
      </c>
      <c r="BF139">
        <v>2.6229946524064167</v>
      </c>
      <c r="BG139" t="s">
        <v>197</v>
      </c>
      <c r="BI139" s="25">
        <v>45580</v>
      </c>
      <c r="BJ139">
        <v>45580</v>
      </c>
      <c r="BK139">
        <v>0.82904010407828488</v>
      </c>
      <c r="BL139">
        <v>0.82904010407828488</v>
      </c>
      <c r="BM139">
        <v>0.57225467358626325</v>
      </c>
      <c r="BN139" t="s">
        <v>160</v>
      </c>
    </row>
    <row r="140" spans="1:66" x14ac:dyDescent="0.25">
      <c r="A140" s="31"/>
      <c r="B14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0" s="32">
        <f>IF(EffortOutcomesAG1_1DayShiftAB[[#This Row],[Ai]]=0,3,  IF(EffortOutcomesAG1_1DayShiftAB[[#This Row],[Ai]]&lt;ABGoal,1,    IF(EffortOutcomesAG1_1DayShiftAB[[#This Row],[Ai]]&gt;=ABGoal,2,   "???")))</f>
        <v>2</v>
      </c>
      <c r="D14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4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0" s="34">
        <f t="shared" si="4"/>
        <v>12310</v>
      </c>
      <c r="H14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9.6972672198776921E-2</v>
      </c>
      <c r="I14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9.7070033349214047E-2</v>
      </c>
      <c r="R14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4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4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0.90292996665078595</v>
      </c>
      <c r="W14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0" s="41" cm="1">
        <f t="array" ref="Z14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0" s="38">
        <f t="shared" si="5"/>
        <v>1</v>
      </c>
      <c r="AC140" s="3">
        <f>EffortOutcomesAG1_1DayShiftAB[[#This Row],[D]]*H140</f>
        <v>0.20405577839121081</v>
      </c>
      <c r="AD140" s="3">
        <f>EffortOutcomesAG1_1DayShiftAB[[#This Row],[D]]*I140</f>
        <v>0</v>
      </c>
      <c r="AE140" s="3">
        <f>EffortOutcomesAG1_1DayShiftAB[[#This Row],[D]]*J140</f>
        <v>0</v>
      </c>
      <c r="AF140" s="3">
        <f>EffortOutcomesAG1_1DayShiftAB[[#This Row],[D]]*K140</f>
        <v>0</v>
      </c>
      <c r="AG140" s="3">
        <f>EffortOutcomesAG1_1DayShiftAB[[#This Row],[D]]*L140</f>
        <v>0</v>
      </c>
      <c r="AH140" s="3">
        <f>EffortOutcomesAG1_1DayShiftAB[[#This Row],[D]]*M140</f>
        <v>0</v>
      </c>
      <c r="AI140" s="3">
        <f>EffortOutcomesAG1_1DayShiftAB[[#This Row],[D]]*N140</f>
        <v>0</v>
      </c>
      <c r="AJ140" s="3">
        <f>EffortOutcomesAG1_1DayShiftAB[[#This Row],[D]]*O140</f>
        <v>0</v>
      </c>
      <c r="AK140" s="3">
        <f>EffortOutcomesAG1_1DayShiftAB[[#This Row],[D]]*P140</f>
        <v>0</v>
      </c>
      <c r="AL140" s="3">
        <f>EffortOutcomesAG1_1DayShiftAB[[#This Row],[D]]*Q140</f>
        <v>0.204260651629073</v>
      </c>
      <c r="AM140" s="3">
        <f>EffortOutcomesAG1_1DayShiftAB[[#This Row],[D]]*R140</f>
        <v>0</v>
      </c>
      <c r="AN140" s="3">
        <f>EffortOutcomesAG1_1DayShiftAB[[#This Row],[D]]*S140</f>
        <v>0</v>
      </c>
      <c r="AO140" s="3">
        <f>EffortOutcomesAG1_1DayShiftAB[[#This Row],[D]]*T140</f>
        <v>0</v>
      </c>
      <c r="AP140" s="3">
        <f>EffortOutcomesAG1_1DayShiftAB[[#This Row],[D]]*U140</f>
        <v>0</v>
      </c>
      <c r="AQ140" s="3">
        <f>EffortOutcomesAG1_1DayShiftAB[[#This Row],[D]]*V140</f>
        <v>1.9</v>
      </c>
      <c r="AR140" s="3">
        <f>EffortOutcomesAG1_1DayShiftAB[[#This Row],[D]]*W140</f>
        <v>0</v>
      </c>
      <c r="AS140" s="3">
        <f>EffortOutcomesAG1_1DayShiftAB[[#This Row],[D]]*X140</f>
        <v>0</v>
      </c>
      <c r="AT140" s="3">
        <f>EffortOutcomesAG1_1DayShiftAB[[#This Row],[D]]*Y140</f>
        <v>0</v>
      </c>
      <c r="AU140" s="3">
        <f>EffortOutcomesAG1_1DayShiftAB[[#This Row],[D]]*Z140</f>
        <v>0</v>
      </c>
      <c r="AV140" s="3">
        <f>EffortOutcomesAG1_1DayShiftAB[[#This Row],[D]]*AA140</f>
        <v>0</v>
      </c>
      <c r="AW140" s="3"/>
      <c r="AX140" s="3"/>
      <c r="AY140" t="s">
        <v>170</v>
      </c>
      <c r="AZ140" t="s">
        <v>216</v>
      </c>
      <c r="BA140" t="s">
        <v>70</v>
      </c>
      <c r="BB140">
        <v>2.1042606516290729</v>
      </c>
      <c r="BC140">
        <v>1.9</v>
      </c>
      <c r="BD140">
        <v>10</v>
      </c>
      <c r="BE140">
        <v>1.9</v>
      </c>
      <c r="BF140">
        <v>2.3083164300202839</v>
      </c>
      <c r="BG140" t="s">
        <v>200</v>
      </c>
      <c r="BH140">
        <v>1</v>
      </c>
      <c r="BI140" s="25">
        <v>45581</v>
      </c>
      <c r="BJ140">
        <v>45581</v>
      </c>
      <c r="BK140">
        <v>0.90292996665078595</v>
      </c>
      <c r="BL140">
        <v>0.90292996665078595</v>
      </c>
      <c r="BM140">
        <v>1.0969726721987769</v>
      </c>
      <c r="BN140" t="s">
        <v>160</v>
      </c>
    </row>
    <row r="141" spans="1:66" x14ac:dyDescent="0.25">
      <c r="A141" s="31"/>
      <c r="B14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1" s="32">
        <f>IF(EffortOutcomesAG1_1DayShiftAB[[#This Row],[Ai]]=0,3,  IF(EffortOutcomesAG1_1DayShiftAB[[#This Row],[Ai]]&lt;ABGoal,1,    IF(EffortOutcomesAG1_1DayShiftAB[[#This Row],[Ai]]&gt;=ABGoal,2,   "???")))</f>
        <v>1</v>
      </c>
      <c r="D14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4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1" s="34">
        <f t="shared" si="4"/>
        <v>11110</v>
      </c>
      <c r="H14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4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0.39804668889947592</v>
      </c>
      <c r="S14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5.4158291147893833E-2</v>
      </c>
      <c r="U14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0.54779501995263025</v>
      </c>
      <c r="W14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1" s="41" cm="1">
        <f t="array" ref="Z14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1" s="38">
        <f t="shared" si="5"/>
        <v>1</v>
      </c>
      <c r="AC141" s="3">
        <f>EffortOutcomesAG1_1DayShiftAB[[#This Row],[D]]*H141</f>
        <v>0</v>
      </c>
      <c r="AD141" s="3">
        <f>EffortOutcomesAG1_1DayShiftAB[[#This Row],[D]]*I141</f>
        <v>0</v>
      </c>
      <c r="AE141" s="3">
        <f>EffortOutcomesAG1_1DayShiftAB[[#This Row],[D]]*J141</f>
        <v>0</v>
      </c>
      <c r="AF141" s="3">
        <f>EffortOutcomesAG1_1DayShiftAB[[#This Row],[D]]*K141</f>
        <v>0</v>
      </c>
      <c r="AG141" s="3">
        <f>EffortOutcomesAG1_1DayShiftAB[[#This Row],[D]]*L141</f>
        <v>0</v>
      </c>
      <c r="AH141" s="3">
        <f>EffortOutcomesAG1_1DayShiftAB[[#This Row],[D]]*M141</f>
        <v>0</v>
      </c>
      <c r="AI141" s="3">
        <f>EffortOutcomesAG1_1DayShiftAB[[#This Row],[D]]*N141</f>
        <v>0</v>
      </c>
      <c r="AJ141" s="3">
        <f>EffortOutcomesAG1_1DayShiftAB[[#This Row],[D]]*O141</f>
        <v>0</v>
      </c>
      <c r="AK141" s="3">
        <f>EffortOutcomesAG1_1DayShiftAB[[#This Row],[D]]*P141</f>
        <v>0</v>
      </c>
      <c r="AL141" s="3">
        <f>EffortOutcomesAG1_1DayShiftAB[[#This Row],[D]]*Q141</f>
        <v>0</v>
      </c>
      <c r="AM141" s="3">
        <f>EffortOutcomesAG1_1DayShiftAB[[#This Row],[D]]*R141</f>
        <v>1.2563909774436088</v>
      </c>
      <c r="AN141" s="3">
        <f>EffortOutcomesAG1_1DayShiftAB[[#This Row],[D]]*S141</f>
        <v>0</v>
      </c>
      <c r="AO141" s="3">
        <f>EffortOutcomesAG1_1DayShiftAB[[#This Row],[D]]*T141</f>
        <v>0.17094474153297615</v>
      </c>
      <c r="AP141" s="3">
        <f>EffortOutcomesAG1_1DayShiftAB[[#This Row],[D]]*U141</f>
        <v>0</v>
      </c>
      <c r="AQ141" s="3">
        <f>EffortOutcomesAG1_1DayShiftAB[[#This Row],[D]]*V141</f>
        <v>1.7290552584670238</v>
      </c>
      <c r="AR141" s="3">
        <f>EffortOutcomesAG1_1DayShiftAB[[#This Row],[D]]*W141</f>
        <v>0</v>
      </c>
      <c r="AS141" s="3">
        <f>EffortOutcomesAG1_1DayShiftAB[[#This Row],[D]]*X141</f>
        <v>0</v>
      </c>
      <c r="AT141" s="3">
        <f>EffortOutcomesAG1_1DayShiftAB[[#This Row],[D]]*Y141</f>
        <v>0</v>
      </c>
      <c r="AU141" s="3">
        <f>EffortOutcomesAG1_1DayShiftAB[[#This Row],[D]]*Z141</f>
        <v>0</v>
      </c>
      <c r="AV141" s="3">
        <f>EffortOutcomesAG1_1DayShiftAB[[#This Row],[D]]*AA141</f>
        <v>0</v>
      </c>
      <c r="AW141" s="3"/>
      <c r="AX141" s="3"/>
      <c r="AY141" t="s">
        <v>170</v>
      </c>
      <c r="AZ141" t="s">
        <v>216</v>
      </c>
      <c r="BA141" t="s">
        <v>68</v>
      </c>
      <c r="BB141">
        <v>3.1563909774436087</v>
      </c>
      <c r="BC141">
        <v>1.9</v>
      </c>
      <c r="BD141">
        <v>10</v>
      </c>
      <c r="BE141">
        <v>1.9</v>
      </c>
      <c r="BF141">
        <v>1.7290552584670236</v>
      </c>
      <c r="BG141" t="s">
        <v>202</v>
      </c>
      <c r="BH141">
        <v>1</v>
      </c>
      <c r="BI141" s="25">
        <v>45581</v>
      </c>
      <c r="BJ141">
        <v>45581</v>
      </c>
      <c r="BK141">
        <v>0.60195331110052408</v>
      </c>
      <c r="BL141">
        <v>0.60195331110052408</v>
      </c>
      <c r="BM141">
        <v>0.54779501995263025</v>
      </c>
      <c r="BN141" t="s">
        <v>160</v>
      </c>
    </row>
    <row r="142" spans="1:66" x14ac:dyDescent="0.25">
      <c r="A142" s="31"/>
      <c r="B14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2" s="32">
        <f>IF(EffortOutcomesAG1_1DayShiftAB[[#This Row],[Ai]]=0,3,  IF(EffortOutcomesAG1_1DayShiftAB[[#This Row],[Ai]]&lt;ABGoal,1,    IF(EffortOutcomesAG1_1DayShiftAB[[#This Row],[Ai]]&gt;=ABGoal,2,   "???")))</f>
        <v>3</v>
      </c>
      <c r="D14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4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2" s="34">
        <f t="shared" si="4"/>
        <v>13110</v>
      </c>
      <c r="H14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4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</v>
      </c>
      <c r="S14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4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4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2" s="41" cm="1">
        <f t="array" ref="Z14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2" s="38">
        <f t="shared" si="5"/>
        <v>1</v>
      </c>
      <c r="AC142" s="3">
        <f>EffortOutcomesAG1_1DayShiftAB[[#This Row],[D]]*H142</f>
        <v>0</v>
      </c>
      <c r="AD142" s="3">
        <f>EffortOutcomesAG1_1DayShiftAB[[#This Row],[D]]*I142</f>
        <v>0</v>
      </c>
      <c r="AE142" s="3">
        <f>EffortOutcomesAG1_1DayShiftAB[[#This Row],[D]]*J142</f>
        <v>0</v>
      </c>
      <c r="AF142" s="3">
        <f>EffortOutcomesAG1_1DayShiftAB[[#This Row],[D]]*K142</f>
        <v>0</v>
      </c>
      <c r="AG142" s="3">
        <f>EffortOutcomesAG1_1DayShiftAB[[#This Row],[D]]*L142</f>
        <v>0</v>
      </c>
      <c r="AH142" s="3">
        <f>EffortOutcomesAG1_1DayShiftAB[[#This Row],[D]]*M142</f>
        <v>0</v>
      </c>
      <c r="AI142" s="3">
        <f>EffortOutcomesAG1_1DayShiftAB[[#This Row],[D]]*N142</f>
        <v>0</v>
      </c>
      <c r="AJ142" s="3">
        <f>EffortOutcomesAG1_1DayShiftAB[[#This Row],[D]]*O142</f>
        <v>0</v>
      </c>
      <c r="AK142" s="3">
        <f>EffortOutcomesAG1_1DayShiftAB[[#This Row],[D]]*P142</f>
        <v>0</v>
      </c>
      <c r="AL142" s="3">
        <f>EffortOutcomesAG1_1DayShiftAB[[#This Row],[D]]*Q142</f>
        <v>0</v>
      </c>
      <c r="AM142" s="3">
        <f>EffortOutcomesAG1_1DayShiftAB[[#This Row],[D]]*R142</f>
        <v>1</v>
      </c>
      <c r="AN142" s="3">
        <f>EffortOutcomesAG1_1DayShiftAB[[#This Row],[D]]*S142</f>
        <v>0</v>
      </c>
      <c r="AO142" s="3">
        <f>EffortOutcomesAG1_1DayShiftAB[[#This Row],[D]]*T142</f>
        <v>0</v>
      </c>
      <c r="AP142" s="3">
        <f>EffortOutcomesAG1_1DayShiftAB[[#This Row],[D]]*U142</f>
        <v>0</v>
      </c>
      <c r="AQ142" s="3">
        <f>EffortOutcomesAG1_1DayShiftAB[[#This Row],[D]]*V142</f>
        <v>0</v>
      </c>
      <c r="AR142" s="3">
        <f>EffortOutcomesAG1_1DayShiftAB[[#This Row],[D]]*W142</f>
        <v>0</v>
      </c>
      <c r="AS142" s="3">
        <f>EffortOutcomesAG1_1DayShiftAB[[#This Row],[D]]*X142</f>
        <v>0</v>
      </c>
      <c r="AT142" s="3">
        <f>EffortOutcomesAG1_1DayShiftAB[[#This Row],[D]]*Y142</f>
        <v>0</v>
      </c>
      <c r="AU142" s="3">
        <f>EffortOutcomesAG1_1DayShiftAB[[#This Row],[D]]*Z142</f>
        <v>0</v>
      </c>
      <c r="AV142" s="3">
        <f>EffortOutcomesAG1_1DayShiftAB[[#This Row],[D]]*AA142</f>
        <v>0</v>
      </c>
      <c r="AW142" s="3"/>
      <c r="AX142" s="3"/>
      <c r="AY142" t="s">
        <v>170</v>
      </c>
      <c r="AZ142" t="s">
        <v>216</v>
      </c>
      <c r="BA142" t="s">
        <v>69</v>
      </c>
      <c r="BB142">
        <v>1</v>
      </c>
      <c r="BC142">
        <v>0</v>
      </c>
      <c r="BD142">
        <v>10</v>
      </c>
      <c r="BE142">
        <v>0</v>
      </c>
      <c r="BF142">
        <v>0</v>
      </c>
      <c r="BG142" t="s">
        <v>201</v>
      </c>
      <c r="BH142">
        <v>1</v>
      </c>
      <c r="BI142" s="25">
        <v>45581</v>
      </c>
      <c r="BJ142">
        <v>45581</v>
      </c>
      <c r="BK142">
        <v>0</v>
      </c>
      <c r="BL142">
        <v>0</v>
      </c>
      <c r="BM142">
        <v>0</v>
      </c>
      <c r="BN142" t="s">
        <v>160</v>
      </c>
    </row>
    <row r="143" spans="1:66" x14ac:dyDescent="0.25">
      <c r="A143" s="31"/>
      <c r="B14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3" s="32">
        <f>IF(EffortOutcomesAG1_1DayShiftAB[[#This Row],[Ai]]=0,3,  IF(EffortOutcomesAG1_1DayShiftAB[[#This Row],[Ai]]&lt;ABGoal,1,    IF(EffortOutcomesAG1_1DayShiftAB[[#This Row],[Ai]]&gt;=ABGoal,2,   "???")))</f>
        <v>1</v>
      </c>
      <c r="D14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4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3" s="34">
        <f t="shared" si="4"/>
        <v>11110</v>
      </c>
      <c r="H14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4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0.3782199219412864</v>
      </c>
      <c r="S14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1.5254291247992602E-2</v>
      </c>
      <c r="U14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0.606525786810721</v>
      </c>
      <c r="W14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3" s="41" cm="1">
        <f t="array" ref="Z14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3" s="38">
        <f t="shared" si="5"/>
        <v>1</v>
      </c>
      <c r="AC143" s="3">
        <f>EffortOutcomesAG1_1DayShiftAB[[#This Row],[D]]*H143</f>
        <v>0</v>
      </c>
      <c r="AD143" s="3">
        <f>EffortOutcomesAG1_1DayShiftAB[[#This Row],[D]]*I143</f>
        <v>0</v>
      </c>
      <c r="AE143" s="3">
        <f>EffortOutcomesAG1_1DayShiftAB[[#This Row],[D]]*J143</f>
        <v>0</v>
      </c>
      <c r="AF143" s="3">
        <f>EffortOutcomesAG1_1DayShiftAB[[#This Row],[D]]*K143</f>
        <v>0</v>
      </c>
      <c r="AG143" s="3">
        <f>EffortOutcomesAG1_1DayShiftAB[[#This Row],[D]]*L143</f>
        <v>0</v>
      </c>
      <c r="AH143" s="3">
        <f>EffortOutcomesAG1_1DayShiftAB[[#This Row],[D]]*M143</f>
        <v>0</v>
      </c>
      <c r="AI143" s="3">
        <f>EffortOutcomesAG1_1DayShiftAB[[#This Row],[D]]*N143</f>
        <v>0</v>
      </c>
      <c r="AJ143" s="3">
        <f>EffortOutcomesAG1_1DayShiftAB[[#This Row],[D]]*O143</f>
        <v>0</v>
      </c>
      <c r="AK143" s="3">
        <f>EffortOutcomesAG1_1DayShiftAB[[#This Row],[D]]*P143</f>
        <v>0</v>
      </c>
      <c r="AL143" s="3">
        <f>EffortOutcomesAG1_1DayShiftAB[[#This Row],[D]]*Q143</f>
        <v>0</v>
      </c>
      <c r="AM143" s="3">
        <f>EffortOutcomesAG1_1DayShiftAB[[#This Row],[D]]*R143</f>
        <v>1.7336142079336279</v>
      </c>
      <c r="AN143" s="3">
        <f>EffortOutcomesAG1_1DayShiftAB[[#This Row],[D]]*S143</f>
        <v>0</v>
      </c>
      <c r="AO143" s="3">
        <f>EffortOutcomesAG1_1DayShiftAB[[#This Row],[D]]*T143</f>
        <v>6.9919786096256473E-2</v>
      </c>
      <c r="AP143" s="3">
        <f>EffortOutcomesAG1_1DayShiftAB[[#This Row],[D]]*U143</f>
        <v>0</v>
      </c>
      <c r="AQ143" s="3">
        <f>EffortOutcomesAG1_1DayShiftAB[[#This Row],[D]]*V143</f>
        <v>2.780080213903743</v>
      </c>
      <c r="AR143" s="3">
        <f>EffortOutcomesAG1_1DayShiftAB[[#This Row],[D]]*W143</f>
        <v>0</v>
      </c>
      <c r="AS143" s="3">
        <f>EffortOutcomesAG1_1DayShiftAB[[#This Row],[D]]*X143</f>
        <v>0</v>
      </c>
      <c r="AT143" s="3">
        <f>EffortOutcomesAG1_1DayShiftAB[[#This Row],[D]]*Y143</f>
        <v>0</v>
      </c>
      <c r="AU143" s="3">
        <f>EffortOutcomesAG1_1DayShiftAB[[#This Row],[D]]*Z143</f>
        <v>0</v>
      </c>
      <c r="AV143" s="3">
        <f>EffortOutcomesAG1_1DayShiftAB[[#This Row],[D]]*AA143</f>
        <v>0</v>
      </c>
      <c r="AW143" s="3"/>
      <c r="AX143" s="3"/>
      <c r="AY143" t="s">
        <v>217</v>
      </c>
      <c r="AZ143" t="s">
        <v>216</v>
      </c>
      <c r="BA143" t="s">
        <v>70</v>
      </c>
      <c r="BB143">
        <v>4.5836142079336275</v>
      </c>
      <c r="BC143">
        <v>2.8499999999999996</v>
      </c>
      <c r="BD143">
        <v>10</v>
      </c>
      <c r="BE143">
        <v>2.8499999999999996</v>
      </c>
      <c r="BF143">
        <v>2.780080213903743</v>
      </c>
      <c r="BG143" t="s">
        <v>200</v>
      </c>
      <c r="BI143" s="25">
        <v>45581</v>
      </c>
      <c r="BJ143">
        <v>45581</v>
      </c>
      <c r="BK143">
        <v>0.6217800780587136</v>
      </c>
      <c r="BL143">
        <v>0.6217800780587136</v>
      </c>
      <c r="BM143">
        <v>0.606525786810721</v>
      </c>
      <c r="BN143" t="s">
        <v>160</v>
      </c>
    </row>
    <row r="144" spans="1:66" x14ac:dyDescent="0.25">
      <c r="A144" s="31"/>
      <c r="B14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44" s="32">
        <f>IF(EffortOutcomesAG1_1DayShiftAB[[#This Row],[Ai]]=0,3,  IF(EffortOutcomesAG1_1DayShiftAB[[#This Row],[Ai]]&lt;ABGoal,1,    IF(EffortOutcomesAG1_1DayShiftAB[[#This Row],[Ai]]&gt;=ABGoal,2,   "???")))</f>
        <v>1</v>
      </c>
      <c r="D14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4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4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44" s="34">
        <f t="shared" si="4"/>
        <v>31131</v>
      </c>
      <c r="H14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0.52434401003077569</v>
      </c>
      <c r="K14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4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4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4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2.7746852531050137E-2</v>
      </c>
      <c r="U14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0.97225314746894986</v>
      </c>
      <c r="W14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4" s="41" cm="1">
        <f t="array" ref="Z14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4" s="38">
        <f t="shared" si="5"/>
        <v>1</v>
      </c>
      <c r="AC144" s="3">
        <f>EffortOutcomesAG1_1DayShiftAB[[#This Row],[D]]*H144</f>
        <v>0</v>
      </c>
      <c r="AD144" s="3">
        <f>EffortOutcomesAG1_1DayShiftAB[[#This Row],[D]]*I144</f>
        <v>0</v>
      </c>
      <c r="AE144" s="3">
        <f>EffortOutcomesAG1_1DayShiftAB[[#This Row],[D]]*J144</f>
        <v>1.9651700273410784</v>
      </c>
      <c r="AF144" s="3">
        <f>EffortOutcomesAG1_1DayShiftAB[[#This Row],[D]]*K144</f>
        <v>0</v>
      </c>
      <c r="AG144" s="3">
        <f>EffortOutcomesAG1_1DayShiftAB[[#This Row],[D]]*L144</f>
        <v>0</v>
      </c>
      <c r="AH144" s="3">
        <f>EffortOutcomesAG1_1DayShiftAB[[#This Row],[D]]*M144</f>
        <v>0</v>
      </c>
      <c r="AI144" s="3">
        <f>EffortOutcomesAG1_1DayShiftAB[[#This Row],[D]]*N144</f>
        <v>0</v>
      </c>
      <c r="AJ144" s="3">
        <f>EffortOutcomesAG1_1DayShiftAB[[#This Row],[D]]*O144</f>
        <v>0</v>
      </c>
      <c r="AK144" s="3">
        <f>EffortOutcomesAG1_1DayShiftAB[[#This Row],[D]]*P144</f>
        <v>0.9369659945317842</v>
      </c>
      <c r="AL144" s="3">
        <f>EffortOutcomesAG1_1DayShiftAB[[#This Row],[D]]*Q144</f>
        <v>0</v>
      </c>
      <c r="AM144" s="3">
        <f>EffortOutcomesAG1_1DayShiftAB[[#This Row],[D]]*R144</f>
        <v>0</v>
      </c>
      <c r="AN144" s="3">
        <f>EffortOutcomesAG1_1DayShiftAB[[#This Row],[D]]*S144</f>
        <v>0</v>
      </c>
      <c r="AO144" s="3">
        <f>EffortOutcomesAG1_1DayShiftAB[[#This Row],[D]]*T144</f>
        <v>0.10399142910752858</v>
      </c>
      <c r="AP144" s="3">
        <f>EffortOutcomesAG1_1DayShiftAB[[#This Row],[D]]*U144</f>
        <v>0</v>
      </c>
      <c r="AQ144" s="3">
        <f>EffortOutcomesAG1_1DayShiftAB[[#This Row],[D]]*V144</f>
        <v>3.643872549019608</v>
      </c>
      <c r="AR144" s="3">
        <f>EffortOutcomesAG1_1DayShiftAB[[#This Row],[D]]*W144</f>
        <v>0</v>
      </c>
      <c r="AS144" s="3">
        <f>EffortOutcomesAG1_1DayShiftAB[[#This Row],[D]]*X144</f>
        <v>0</v>
      </c>
      <c r="AT144" s="3">
        <f>EffortOutcomesAG1_1DayShiftAB[[#This Row],[D]]*Y144</f>
        <v>0</v>
      </c>
      <c r="AU144" s="3">
        <f>EffortOutcomesAG1_1DayShiftAB[[#This Row],[D]]*Z144</f>
        <v>0</v>
      </c>
      <c r="AV144" s="3">
        <f>EffortOutcomesAG1_1DayShiftAB[[#This Row],[D]]*AA144</f>
        <v>0</v>
      </c>
      <c r="AW144" s="3"/>
      <c r="AX144" s="3"/>
      <c r="AY144" t="s">
        <v>217</v>
      </c>
      <c r="AZ144" t="s">
        <v>216</v>
      </c>
      <c r="BA144" t="s">
        <v>68</v>
      </c>
      <c r="BB144">
        <v>3.7478639781271368</v>
      </c>
      <c r="BC144">
        <v>6.6499999999999995</v>
      </c>
      <c r="BD144">
        <v>10</v>
      </c>
      <c r="BE144">
        <v>6.6499999999999995</v>
      </c>
      <c r="BF144">
        <v>3.643872549019608</v>
      </c>
      <c r="BG144" t="s">
        <v>202</v>
      </c>
      <c r="BI144" s="25">
        <v>45581</v>
      </c>
      <c r="BJ144">
        <v>45581</v>
      </c>
      <c r="BK144">
        <v>1.7743440100307757</v>
      </c>
      <c r="BL144">
        <v>1.7743440100307757</v>
      </c>
      <c r="BM144">
        <v>0.97225314746894986</v>
      </c>
      <c r="BN144" t="s">
        <v>160</v>
      </c>
    </row>
    <row r="145" spans="1:66" x14ac:dyDescent="0.25">
      <c r="A145" s="31"/>
      <c r="B14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5" s="32">
        <f>IF(EffortOutcomesAG1_1DayShiftAB[[#This Row],[Ai]]=0,3,  IF(EffortOutcomesAG1_1DayShiftAB[[#This Row],[Ai]]&lt;ABGoal,1,    IF(EffortOutcomesAG1_1DayShiftAB[[#This Row],[Ai]]&gt;=ABGoal,2,   "???")))</f>
        <v>2</v>
      </c>
      <c r="D14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4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5" s="34">
        <f t="shared" si="4"/>
        <v>12310</v>
      </c>
      <c r="H14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2.8466483011937216E-2</v>
      </c>
      <c r="I14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2.1212121212121349E-2</v>
      </c>
      <c r="R14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4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4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0.97878787878787865</v>
      </c>
      <c r="W14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5" s="41" cm="1">
        <f t="array" ref="Z14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5" s="38">
        <f t="shared" si="5"/>
        <v>1</v>
      </c>
      <c r="AC145" s="3">
        <f>EffortOutcomesAG1_1DayShiftAB[[#This Row],[D]]*H145</f>
        <v>2.7629233511586124E-2</v>
      </c>
      <c r="AD145" s="3">
        <f>EffortOutcomesAG1_1DayShiftAB[[#This Row],[D]]*I145</f>
        <v>0</v>
      </c>
      <c r="AE145" s="3">
        <f>EffortOutcomesAG1_1DayShiftAB[[#This Row],[D]]*J145</f>
        <v>0</v>
      </c>
      <c r="AF145" s="3">
        <f>EffortOutcomesAG1_1DayShiftAB[[#This Row],[D]]*K145</f>
        <v>0</v>
      </c>
      <c r="AG145" s="3">
        <f>EffortOutcomesAG1_1DayShiftAB[[#This Row],[D]]*L145</f>
        <v>0</v>
      </c>
      <c r="AH145" s="3">
        <f>EffortOutcomesAG1_1DayShiftAB[[#This Row],[D]]*M145</f>
        <v>0</v>
      </c>
      <c r="AI145" s="3">
        <f>EffortOutcomesAG1_1DayShiftAB[[#This Row],[D]]*N145</f>
        <v>0</v>
      </c>
      <c r="AJ145" s="3">
        <f>EffortOutcomesAG1_1DayShiftAB[[#This Row],[D]]*O145</f>
        <v>0</v>
      </c>
      <c r="AK145" s="3">
        <f>EffortOutcomesAG1_1DayShiftAB[[#This Row],[D]]*P145</f>
        <v>0</v>
      </c>
      <c r="AL145" s="3">
        <f>EffortOutcomesAG1_1DayShiftAB[[#This Row],[D]]*Q145</f>
        <v>2.0588235294117782E-2</v>
      </c>
      <c r="AM145" s="3">
        <f>EffortOutcomesAG1_1DayShiftAB[[#This Row],[D]]*R145</f>
        <v>0</v>
      </c>
      <c r="AN145" s="3">
        <f>EffortOutcomesAG1_1DayShiftAB[[#This Row],[D]]*S145</f>
        <v>0</v>
      </c>
      <c r="AO145" s="3">
        <f>EffortOutcomesAG1_1DayShiftAB[[#This Row],[D]]*T145</f>
        <v>0</v>
      </c>
      <c r="AP145" s="3">
        <f>EffortOutcomesAG1_1DayShiftAB[[#This Row],[D]]*U145</f>
        <v>0</v>
      </c>
      <c r="AQ145" s="3">
        <f>EffortOutcomesAG1_1DayShiftAB[[#This Row],[D]]*V145</f>
        <v>0.95</v>
      </c>
      <c r="AR145" s="3">
        <f>EffortOutcomesAG1_1DayShiftAB[[#This Row],[D]]*W145</f>
        <v>0</v>
      </c>
      <c r="AS145" s="3">
        <f>EffortOutcomesAG1_1DayShiftAB[[#This Row],[D]]*X145</f>
        <v>0</v>
      </c>
      <c r="AT145" s="3">
        <f>EffortOutcomesAG1_1DayShiftAB[[#This Row],[D]]*Y145</f>
        <v>0</v>
      </c>
      <c r="AU145" s="3">
        <f>EffortOutcomesAG1_1DayShiftAB[[#This Row],[D]]*Z145</f>
        <v>0</v>
      </c>
      <c r="AV145" s="3">
        <f>EffortOutcomesAG1_1DayShiftAB[[#This Row],[D]]*AA145</f>
        <v>0</v>
      </c>
      <c r="AW145" s="3"/>
      <c r="AX145" s="3"/>
      <c r="AY145" t="s">
        <v>217</v>
      </c>
      <c r="AZ145" t="s">
        <v>216</v>
      </c>
      <c r="BA145" t="s">
        <v>69</v>
      </c>
      <c r="BB145">
        <v>0.97058823529411775</v>
      </c>
      <c r="BC145">
        <v>0.95</v>
      </c>
      <c r="BD145">
        <v>10</v>
      </c>
      <c r="BE145">
        <v>0.95</v>
      </c>
      <c r="BF145">
        <v>0.99821746880570394</v>
      </c>
      <c r="BG145" t="s">
        <v>201</v>
      </c>
      <c r="BI145" s="25">
        <v>45581</v>
      </c>
      <c r="BJ145">
        <v>45581</v>
      </c>
      <c r="BK145">
        <v>0.97878787878787865</v>
      </c>
      <c r="BL145">
        <v>0.97878787878787865</v>
      </c>
      <c r="BM145">
        <v>1.0284664830119372</v>
      </c>
      <c r="BN145" t="s">
        <v>160</v>
      </c>
    </row>
    <row r="146" spans="1:66" x14ac:dyDescent="0.25">
      <c r="A146" s="31"/>
      <c r="B14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6" s="32">
        <f>IF(EffortOutcomesAG1_1DayShiftAB[[#This Row],[Ai]]=0,3,  IF(EffortOutcomesAG1_1DayShiftAB[[#This Row],[Ai]]&lt;ABGoal,1,    IF(EffortOutcomesAG1_1DayShiftAB[[#This Row],[Ai]]&gt;=ABGoal,2,   "???")))</f>
        <v>1</v>
      </c>
      <c r="D14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4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6" s="34">
        <f t="shared" si="4"/>
        <v>11310</v>
      </c>
      <c r="H14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2.7450980392156862E-2</v>
      </c>
      <c r="R14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0.97254901960784312</v>
      </c>
      <c r="S14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4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4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6" s="41" cm="1">
        <f t="array" ref="Z14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6" s="38">
        <f t="shared" si="5"/>
        <v>1</v>
      </c>
      <c r="AC146" s="3">
        <f>EffortOutcomesAG1_1DayShiftAB[[#This Row],[D]]*H146</f>
        <v>0</v>
      </c>
      <c r="AD146" s="3">
        <f>EffortOutcomesAG1_1DayShiftAB[[#This Row],[D]]*I146</f>
        <v>0</v>
      </c>
      <c r="AE146" s="3">
        <f>EffortOutcomesAG1_1DayShiftAB[[#This Row],[D]]*J146</f>
        <v>0</v>
      </c>
      <c r="AF146" s="3">
        <f>EffortOutcomesAG1_1DayShiftAB[[#This Row],[D]]*K146</f>
        <v>0</v>
      </c>
      <c r="AG146" s="3">
        <f>EffortOutcomesAG1_1DayShiftAB[[#This Row],[D]]*L146</f>
        <v>0</v>
      </c>
      <c r="AH146" s="3">
        <f>EffortOutcomesAG1_1DayShiftAB[[#This Row],[D]]*M146</f>
        <v>0</v>
      </c>
      <c r="AI146" s="3">
        <f>EffortOutcomesAG1_1DayShiftAB[[#This Row],[D]]*N146</f>
        <v>0</v>
      </c>
      <c r="AJ146" s="3">
        <f>EffortOutcomesAG1_1DayShiftAB[[#This Row],[D]]*O146</f>
        <v>0</v>
      </c>
      <c r="AK146" s="3">
        <f>EffortOutcomesAG1_1DayShiftAB[[#This Row],[D]]*P146</f>
        <v>0</v>
      </c>
      <c r="AL146" s="3">
        <f>EffortOutcomesAG1_1DayShiftAB[[#This Row],[D]]*Q146</f>
        <v>2.7450980392156862E-2</v>
      </c>
      <c r="AM146" s="3">
        <f>EffortOutcomesAG1_1DayShiftAB[[#This Row],[D]]*R146</f>
        <v>0.97254901960784312</v>
      </c>
      <c r="AN146" s="3">
        <f>EffortOutcomesAG1_1DayShiftAB[[#This Row],[D]]*S146</f>
        <v>0</v>
      </c>
      <c r="AO146" s="3">
        <f>EffortOutcomesAG1_1DayShiftAB[[#This Row],[D]]*T146</f>
        <v>0</v>
      </c>
      <c r="AP146" s="3">
        <f>EffortOutcomesAG1_1DayShiftAB[[#This Row],[D]]*U146</f>
        <v>0</v>
      </c>
      <c r="AQ146" s="3">
        <f>EffortOutcomesAG1_1DayShiftAB[[#This Row],[D]]*V146</f>
        <v>0</v>
      </c>
      <c r="AR146" s="3">
        <f>EffortOutcomesAG1_1DayShiftAB[[#This Row],[D]]*W146</f>
        <v>0</v>
      </c>
      <c r="AS146" s="3">
        <f>EffortOutcomesAG1_1DayShiftAB[[#This Row],[D]]*X146</f>
        <v>0</v>
      </c>
      <c r="AT146" s="3">
        <f>EffortOutcomesAG1_1DayShiftAB[[#This Row],[D]]*Y146</f>
        <v>0</v>
      </c>
      <c r="AU146" s="3">
        <f>EffortOutcomesAG1_1DayShiftAB[[#This Row],[D]]*Z146</f>
        <v>0</v>
      </c>
      <c r="AV146" s="3">
        <f>EffortOutcomesAG1_1DayShiftAB[[#This Row],[D]]*AA146</f>
        <v>0</v>
      </c>
      <c r="AW146" s="3"/>
      <c r="AX146" s="3"/>
      <c r="AY146" t="s">
        <v>170</v>
      </c>
      <c r="AZ146" t="s">
        <v>216</v>
      </c>
      <c r="BA146" t="s">
        <v>69</v>
      </c>
      <c r="BB146">
        <v>1</v>
      </c>
      <c r="BC146">
        <v>0</v>
      </c>
      <c r="BD146">
        <v>10</v>
      </c>
      <c r="BE146">
        <v>0</v>
      </c>
      <c r="BF146">
        <v>2.7450980392156862E-2</v>
      </c>
      <c r="BG146" t="s">
        <v>203</v>
      </c>
      <c r="BH146">
        <v>1</v>
      </c>
      <c r="BI146" s="25">
        <v>45582</v>
      </c>
      <c r="BJ146">
        <v>45582</v>
      </c>
      <c r="BK146">
        <v>0</v>
      </c>
      <c r="BL146">
        <v>0</v>
      </c>
      <c r="BM146">
        <v>2.7450980392156862E-2</v>
      </c>
      <c r="BN146" t="s">
        <v>160</v>
      </c>
    </row>
    <row r="147" spans="1:66" x14ac:dyDescent="0.25">
      <c r="A147" s="31"/>
      <c r="B14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7" s="32">
        <f>IF(EffortOutcomesAG1_1DayShiftAB[[#This Row],[Ai]]=0,3,  IF(EffortOutcomesAG1_1DayShiftAB[[#This Row],[Ai]]&lt;ABGoal,1,    IF(EffortOutcomesAG1_1DayShiftAB[[#This Row],[Ai]]&gt;=ABGoal,2,   "???")))</f>
        <v>1</v>
      </c>
      <c r="D14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4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7" s="34">
        <f t="shared" si="4"/>
        <v>11110</v>
      </c>
      <c r="H14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4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9.7070033349214047E-2</v>
      </c>
      <c r="S14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6.8022587786901179E-2</v>
      </c>
      <c r="U14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0.83490737886388477</v>
      </c>
      <c r="W14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7" s="41" cm="1">
        <f t="array" ref="Z14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7" s="38">
        <f t="shared" si="5"/>
        <v>1</v>
      </c>
      <c r="AC147" s="3">
        <f>EffortOutcomesAG1_1DayShiftAB[[#This Row],[D]]*H147</f>
        <v>0</v>
      </c>
      <c r="AD147" s="3">
        <f>EffortOutcomesAG1_1DayShiftAB[[#This Row],[D]]*I147</f>
        <v>0</v>
      </c>
      <c r="AE147" s="3">
        <f>EffortOutcomesAG1_1DayShiftAB[[#This Row],[D]]*J147</f>
        <v>0</v>
      </c>
      <c r="AF147" s="3">
        <f>EffortOutcomesAG1_1DayShiftAB[[#This Row],[D]]*K147</f>
        <v>0</v>
      </c>
      <c r="AG147" s="3">
        <f>EffortOutcomesAG1_1DayShiftAB[[#This Row],[D]]*L147</f>
        <v>0</v>
      </c>
      <c r="AH147" s="3">
        <f>EffortOutcomesAG1_1DayShiftAB[[#This Row],[D]]*M147</f>
        <v>0</v>
      </c>
      <c r="AI147" s="3">
        <f>EffortOutcomesAG1_1DayShiftAB[[#This Row],[D]]*N147</f>
        <v>0</v>
      </c>
      <c r="AJ147" s="3">
        <f>EffortOutcomesAG1_1DayShiftAB[[#This Row],[D]]*O147</f>
        <v>0</v>
      </c>
      <c r="AK147" s="3">
        <f>EffortOutcomesAG1_1DayShiftAB[[#This Row],[D]]*P147</f>
        <v>0</v>
      </c>
      <c r="AL147" s="3">
        <f>EffortOutcomesAG1_1DayShiftAB[[#This Row],[D]]*Q147</f>
        <v>0</v>
      </c>
      <c r="AM147" s="3">
        <f>EffortOutcomesAG1_1DayShiftAB[[#This Row],[D]]*R147</f>
        <v>0.204260651629073</v>
      </c>
      <c r="AN147" s="3">
        <f>EffortOutcomesAG1_1DayShiftAB[[#This Row],[D]]*S147</f>
        <v>0</v>
      </c>
      <c r="AO147" s="3">
        <f>EffortOutcomesAG1_1DayShiftAB[[#This Row],[D]]*T147</f>
        <v>0.1431372549019605</v>
      </c>
      <c r="AP147" s="3">
        <f>EffortOutcomesAG1_1DayShiftAB[[#This Row],[D]]*U147</f>
        <v>0</v>
      </c>
      <c r="AQ147" s="3">
        <f>EffortOutcomesAG1_1DayShiftAB[[#This Row],[D]]*V147</f>
        <v>1.7568627450980394</v>
      </c>
      <c r="AR147" s="3">
        <f>EffortOutcomesAG1_1DayShiftAB[[#This Row],[D]]*W147</f>
        <v>0</v>
      </c>
      <c r="AS147" s="3">
        <f>EffortOutcomesAG1_1DayShiftAB[[#This Row],[D]]*X147</f>
        <v>0</v>
      </c>
      <c r="AT147" s="3">
        <f>EffortOutcomesAG1_1DayShiftAB[[#This Row],[D]]*Y147</f>
        <v>0</v>
      </c>
      <c r="AU147" s="3">
        <f>EffortOutcomesAG1_1DayShiftAB[[#This Row],[D]]*Z147</f>
        <v>0</v>
      </c>
      <c r="AV147" s="3">
        <f>EffortOutcomesAG1_1DayShiftAB[[#This Row],[D]]*AA147</f>
        <v>0</v>
      </c>
      <c r="AW147" s="3"/>
      <c r="AX147" s="3"/>
      <c r="AY147" t="s">
        <v>170</v>
      </c>
      <c r="AZ147" t="s">
        <v>216</v>
      </c>
      <c r="BA147" t="s">
        <v>70</v>
      </c>
      <c r="BB147">
        <v>2.1042606516290729</v>
      </c>
      <c r="BC147">
        <v>1.9</v>
      </c>
      <c r="BD147">
        <v>10</v>
      </c>
      <c r="BE147">
        <v>1.9</v>
      </c>
      <c r="BF147">
        <v>1.7568627450980394</v>
      </c>
      <c r="BG147" t="s">
        <v>204</v>
      </c>
      <c r="BH147">
        <v>1</v>
      </c>
      <c r="BI147" s="25">
        <v>45582</v>
      </c>
      <c r="BJ147">
        <v>45582</v>
      </c>
      <c r="BK147">
        <v>0.90292996665078595</v>
      </c>
      <c r="BL147">
        <v>0.90292996665078595</v>
      </c>
      <c r="BM147">
        <v>0.83490737886388477</v>
      </c>
      <c r="BN147" t="s">
        <v>160</v>
      </c>
    </row>
    <row r="148" spans="1:66" x14ac:dyDescent="0.25">
      <c r="A148" s="31"/>
      <c r="B14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8" s="32">
        <f>IF(EffortOutcomesAG1_1DayShiftAB[[#This Row],[Ai]]=0,3,  IF(EffortOutcomesAG1_1DayShiftAB[[#This Row],[Ai]]&lt;ABGoal,1,    IF(EffortOutcomesAG1_1DayShiftAB[[#This Row],[Ai]]&gt;=ABGoal,2,   "???")))</f>
        <v>1</v>
      </c>
      <c r="D14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4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8" s="34">
        <f t="shared" si="4"/>
        <v>11110</v>
      </c>
      <c r="H14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4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9.7070033349213936E-2</v>
      </c>
      <c r="S14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0.30656755317658246</v>
      </c>
      <c r="U14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0.5963624134742036</v>
      </c>
      <c r="W14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8" s="41" cm="1">
        <f t="array" ref="Z14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8" s="38">
        <f t="shared" si="5"/>
        <v>1</v>
      </c>
      <c r="AC148" s="3">
        <f>EffortOutcomesAG1_1DayShiftAB[[#This Row],[D]]*H148</f>
        <v>0</v>
      </c>
      <c r="AD148" s="3">
        <f>EffortOutcomesAG1_1DayShiftAB[[#This Row],[D]]*I148</f>
        <v>0</v>
      </c>
      <c r="AE148" s="3">
        <f>EffortOutcomesAG1_1DayShiftAB[[#This Row],[D]]*J148</f>
        <v>0</v>
      </c>
      <c r="AF148" s="3">
        <f>EffortOutcomesAG1_1DayShiftAB[[#This Row],[D]]*K148</f>
        <v>0</v>
      </c>
      <c r="AG148" s="3">
        <f>EffortOutcomesAG1_1DayShiftAB[[#This Row],[D]]*L148</f>
        <v>0</v>
      </c>
      <c r="AH148" s="3">
        <f>EffortOutcomesAG1_1DayShiftAB[[#This Row],[D]]*M148</f>
        <v>0</v>
      </c>
      <c r="AI148" s="3">
        <f>EffortOutcomesAG1_1DayShiftAB[[#This Row],[D]]*N148</f>
        <v>0</v>
      </c>
      <c r="AJ148" s="3">
        <f>EffortOutcomesAG1_1DayShiftAB[[#This Row],[D]]*O148</f>
        <v>0</v>
      </c>
      <c r="AK148" s="3">
        <f>EffortOutcomesAG1_1DayShiftAB[[#This Row],[D]]*P148</f>
        <v>0</v>
      </c>
      <c r="AL148" s="3">
        <f>EffortOutcomesAG1_1DayShiftAB[[#This Row],[D]]*Q148</f>
        <v>0</v>
      </c>
      <c r="AM148" s="3">
        <f>EffortOutcomesAG1_1DayShiftAB[[#This Row],[D]]*R148</f>
        <v>0.30639097744360905</v>
      </c>
      <c r="AN148" s="3">
        <f>EffortOutcomesAG1_1DayShiftAB[[#This Row],[D]]*S148</f>
        <v>0</v>
      </c>
      <c r="AO148" s="3">
        <f>EffortOutcomesAG1_1DayShiftAB[[#This Row],[D]]*T148</f>
        <v>0.96764705882352864</v>
      </c>
      <c r="AP148" s="3">
        <f>EffortOutcomesAG1_1DayShiftAB[[#This Row],[D]]*U148</f>
        <v>0</v>
      </c>
      <c r="AQ148" s="3">
        <f>EffortOutcomesAG1_1DayShiftAB[[#This Row],[D]]*V148</f>
        <v>1.882352941176471</v>
      </c>
      <c r="AR148" s="3">
        <f>EffortOutcomesAG1_1DayShiftAB[[#This Row],[D]]*W148</f>
        <v>0</v>
      </c>
      <c r="AS148" s="3">
        <f>EffortOutcomesAG1_1DayShiftAB[[#This Row],[D]]*X148</f>
        <v>0</v>
      </c>
      <c r="AT148" s="3">
        <f>EffortOutcomesAG1_1DayShiftAB[[#This Row],[D]]*Y148</f>
        <v>0</v>
      </c>
      <c r="AU148" s="3">
        <f>EffortOutcomesAG1_1DayShiftAB[[#This Row],[D]]*Z148</f>
        <v>0</v>
      </c>
      <c r="AV148" s="3">
        <f>EffortOutcomesAG1_1DayShiftAB[[#This Row],[D]]*AA148</f>
        <v>0</v>
      </c>
      <c r="AW148" s="3"/>
      <c r="AX148" s="3"/>
      <c r="AY148" t="s">
        <v>170</v>
      </c>
      <c r="AZ148" t="s">
        <v>216</v>
      </c>
      <c r="BA148" t="s">
        <v>68</v>
      </c>
      <c r="BB148">
        <v>3.1563909774436087</v>
      </c>
      <c r="BC148">
        <v>2.8499999999999996</v>
      </c>
      <c r="BD148">
        <v>10</v>
      </c>
      <c r="BE148">
        <v>2.8499999999999996</v>
      </c>
      <c r="BF148">
        <v>1.882352941176471</v>
      </c>
      <c r="BG148" t="s">
        <v>205</v>
      </c>
      <c r="BH148">
        <v>1</v>
      </c>
      <c r="BI148" s="25">
        <v>45582</v>
      </c>
      <c r="BJ148">
        <v>45582</v>
      </c>
      <c r="BK148">
        <v>0.90292996665078606</v>
      </c>
      <c r="BL148">
        <v>0.90292996665078606</v>
      </c>
      <c r="BM148">
        <v>0.5963624134742036</v>
      </c>
      <c r="BN148" t="s">
        <v>160</v>
      </c>
    </row>
    <row r="149" spans="1:66" x14ac:dyDescent="0.25">
      <c r="A149" s="31"/>
      <c r="B14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49" s="32">
        <f>IF(EffortOutcomesAG1_1DayShiftAB[[#This Row],[Ai]]=0,3,  IF(EffortOutcomesAG1_1DayShiftAB[[#This Row],[Ai]]&lt;ABGoal,1,    IF(EffortOutcomesAG1_1DayShiftAB[[#This Row],[Ai]]&gt;=ABGoal,2,   "???")))</f>
        <v>1</v>
      </c>
      <c r="D14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4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4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49" s="34">
        <f t="shared" si="4"/>
        <v>11310</v>
      </c>
      <c r="H14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4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4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4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4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4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4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4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4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4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5.8769513314967853E-2</v>
      </c>
      <c r="R14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0.94123048668503217</v>
      </c>
      <c r="S14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4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4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4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4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4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4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49" s="41" cm="1">
        <f t="array" ref="Z14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4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49" s="38">
        <f t="shared" si="5"/>
        <v>1</v>
      </c>
      <c r="AC149" s="3">
        <f>EffortOutcomesAG1_1DayShiftAB[[#This Row],[D]]*H149</f>
        <v>0</v>
      </c>
      <c r="AD149" s="3">
        <f>EffortOutcomesAG1_1DayShiftAB[[#This Row],[D]]*I149</f>
        <v>0</v>
      </c>
      <c r="AE149" s="3">
        <f>EffortOutcomesAG1_1DayShiftAB[[#This Row],[D]]*J149</f>
        <v>0</v>
      </c>
      <c r="AF149" s="3">
        <f>EffortOutcomesAG1_1DayShiftAB[[#This Row],[D]]*K149</f>
        <v>0</v>
      </c>
      <c r="AG149" s="3">
        <f>EffortOutcomesAG1_1DayShiftAB[[#This Row],[D]]*L149</f>
        <v>0</v>
      </c>
      <c r="AH149" s="3">
        <f>EffortOutcomesAG1_1DayShiftAB[[#This Row],[D]]*M149</f>
        <v>0</v>
      </c>
      <c r="AI149" s="3">
        <f>EffortOutcomesAG1_1DayShiftAB[[#This Row],[D]]*N149</f>
        <v>0</v>
      </c>
      <c r="AJ149" s="3">
        <f>EffortOutcomesAG1_1DayShiftAB[[#This Row],[D]]*O149</f>
        <v>0</v>
      </c>
      <c r="AK149" s="3">
        <f>EffortOutcomesAG1_1DayShiftAB[[#This Row],[D]]*P149</f>
        <v>0</v>
      </c>
      <c r="AL149" s="3">
        <f>EffortOutcomesAG1_1DayShiftAB[[#This Row],[D]]*Q149</f>
        <v>5.7040998217468802E-2</v>
      </c>
      <c r="AM149" s="3">
        <f>EffortOutcomesAG1_1DayShiftAB[[#This Row],[D]]*R149</f>
        <v>0.91354723707664898</v>
      </c>
      <c r="AN149" s="3">
        <f>EffortOutcomesAG1_1DayShiftAB[[#This Row],[D]]*S149</f>
        <v>0</v>
      </c>
      <c r="AO149" s="3">
        <f>EffortOutcomesAG1_1DayShiftAB[[#This Row],[D]]*T149</f>
        <v>0</v>
      </c>
      <c r="AP149" s="3">
        <f>EffortOutcomesAG1_1DayShiftAB[[#This Row],[D]]*U149</f>
        <v>0</v>
      </c>
      <c r="AQ149" s="3">
        <f>EffortOutcomesAG1_1DayShiftAB[[#This Row],[D]]*V149</f>
        <v>0</v>
      </c>
      <c r="AR149" s="3">
        <f>EffortOutcomesAG1_1DayShiftAB[[#This Row],[D]]*W149</f>
        <v>0</v>
      </c>
      <c r="AS149" s="3">
        <f>EffortOutcomesAG1_1DayShiftAB[[#This Row],[D]]*X149</f>
        <v>0</v>
      </c>
      <c r="AT149" s="3">
        <f>EffortOutcomesAG1_1DayShiftAB[[#This Row],[D]]*Y149</f>
        <v>0</v>
      </c>
      <c r="AU149" s="3">
        <f>EffortOutcomesAG1_1DayShiftAB[[#This Row],[D]]*Z149</f>
        <v>0</v>
      </c>
      <c r="AV149" s="3">
        <f>EffortOutcomesAG1_1DayShiftAB[[#This Row],[D]]*AA149</f>
        <v>0</v>
      </c>
      <c r="AW149" s="3"/>
      <c r="AX149" s="3"/>
      <c r="AY149" t="s">
        <v>217</v>
      </c>
      <c r="AZ149" t="s">
        <v>216</v>
      </c>
      <c r="BA149" t="s">
        <v>69</v>
      </c>
      <c r="BB149">
        <v>0.97058823529411775</v>
      </c>
      <c r="BC149">
        <v>0</v>
      </c>
      <c r="BD149">
        <v>10</v>
      </c>
      <c r="BE149">
        <v>0</v>
      </c>
      <c r="BF149">
        <v>5.7040998217468802E-2</v>
      </c>
      <c r="BG149" t="s">
        <v>203</v>
      </c>
      <c r="BI149" s="25">
        <v>45582</v>
      </c>
      <c r="BJ149">
        <v>45582</v>
      </c>
      <c r="BK149">
        <v>0</v>
      </c>
      <c r="BL149">
        <v>0</v>
      </c>
      <c r="BM149">
        <v>5.8769513314967853E-2</v>
      </c>
      <c r="BN149" t="s">
        <v>160</v>
      </c>
    </row>
    <row r="150" spans="1:66" x14ac:dyDescent="0.25">
      <c r="A150" s="31"/>
      <c r="B15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50" s="32">
        <f>IF(EffortOutcomesAG1_1DayShiftAB[[#This Row],[Ai]]=0,3,  IF(EffortOutcomesAG1_1DayShiftAB[[#This Row],[Ai]]&lt;ABGoal,1,    IF(EffortOutcomesAG1_1DayShiftAB[[#This Row],[Ai]]&gt;=ABGoal,2,   "???")))</f>
        <v>1</v>
      </c>
      <c r="D15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5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5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50" s="34">
        <f t="shared" si="4"/>
        <v>11310</v>
      </c>
      <c r="H15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5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5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0.204401669342127</v>
      </c>
      <c r="R15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0.38107827861873056</v>
      </c>
      <c r="S15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5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0.41452005203914244</v>
      </c>
      <c r="W15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0" s="41" cm="1">
        <f t="array" ref="Z15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0" s="38">
        <f t="shared" si="5"/>
        <v>1</v>
      </c>
      <c r="AC150" s="3">
        <f>EffortOutcomesAG1_1DayShiftAB[[#This Row],[D]]*H150</f>
        <v>0</v>
      </c>
      <c r="AD150" s="3">
        <f>EffortOutcomesAG1_1DayShiftAB[[#This Row],[D]]*I150</f>
        <v>0</v>
      </c>
      <c r="AE150" s="3">
        <f>EffortOutcomesAG1_1DayShiftAB[[#This Row],[D]]*J150</f>
        <v>0</v>
      </c>
      <c r="AF150" s="3">
        <f>EffortOutcomesAG1_1DayShiftAB[[#This Row],[D]]*K150</f>
        <v>0</v>
      </c>
      <c r="AG150" s="3">
        <f>EffortOutcomesAG1_1DayShiftAB[[#This Row],[D]]*L150</f>
        <v>0</v>
      </c>
      <c r="AH150" s="3">
        <f>EffortOutcomesAG1_1DayShiftAB[[#This Row],[D]]*M150</f>
        <v>0</v>
      </c>
      <c r="AI150" s="3">
        <f>EffortOutcomesAG1_1DayShiftAB[[#This Row],[D]]*N150</f>
        <v>0</v>
      </c>
      <c r="AJ150" s="3">
        <f>EffortOutcomesAG1_1DayShiftAB[[#This Row],[D]]*O150</f>
        <v>0</v>
      </c>
      <c r="AK150" s="3">
        <f>EffortOutcomesAG1_1DayShiftAB[[#This Row],[D]]*P150</f>
        <v>0</v>
      </c>
      <c r="AL150" s="3">
        <f>EffortOutcomesAG1_1DayShiftAB[[#This Row],[D]]*Q150</f>
        <v>0.93689839572192468</v>
      </c>
      <c r="AM150" s="3">
        <f>EffortOutcomesAG1_1DayShiftAB[[#This Row],[D]]*R150</f>
        <v>1.7467158122117028</v>
      </c>
      <c r="AN150" s="3">
        <f>EffortOutcomesAG1_1DayShiftAB[[#This Row],[D]]*S150</f>
        <v>0</v>
      </c>
      <c r="AO150" s="3">
        <f>EffortOutcomesAG1_1DayShiftAB[[#This Row],[D]]*T150</f>
        <v>0</v>
      </c>
      <c r="AP150" s="3">
        <f>EffortOutcomesAG1_1DayShiftAB[[#This Row],[D]]*U150</f>
        <v>0</v>
      </c>
      <c r="AQ150" s="3">
        <f>EffortOutcomesAG1_1DayShiftAB[[#This Row],[D]]*V150</f>
        <v>1.9</v>
      </c>
      <c r="AR150" s="3">
        <f>EffortOutcomesAG1_1DayShiftAB[[#This Row],[D]]*W150</f>
        <v>0</v>
      </c>
      <c r="AS150" s="3">
        <f>EffortOutcomesAG1_1DayShiftAB[[#This Row],[D]]*X150</f>
        <v>0</v>
      </c>
      <c r="AT150" s="3">
        <f>EffortOutcomesAG1_1DayShiftAB[[#This Row],[D]]*Y150</f>
        <v>0</v>
      </c>
      <c r="AU150" s="3">
        <f>EffortOutcomesAG1_1DayShiftAB[[#This Row],[D]]*Z150</f>
        <v>0</v>
      </c>
      <c r="AV150" s="3">
        <f>EffortOutcomesAG1_1DayShiftAB[[#This Row],[D]]*AA150</f>
        <v>0</v>
      </c>
      <c r="AW150" s="3"/>
      <c r="AX150" s="3"/>
      <c r="AY150" t="s">
        <v>217</v>
      </c>
      <c r="AZ150" t="s">
        <v>216</v>
      </c>
      <c r="BA150" t="s">
        <v>70</v>
      </c>
      <c r="BB150">
        <v>4.5836142079336275</v>
      </c>
      <c r="BC150">
        <v>1.9</v>
      </c>
      <c r="BD150">
        <v>10</v>
      </c>
      <c r="BE150">
        <v>1.9</v>
      </c>
      <c r="BF150">
        <v>2.8368983957219247</v>
      </c>
      <c r="BG150" t="s">
        <v>204</v>
      </c>
      <c r="BI150" s="25">
        <v>45582</v>
      </c>
      <c r="BJ150">
        <v>45582</v>
      </c>
      <c r="BK150">
        <v>0.41452005203914244</v>
      </c>
      <c r="BL150">
        <v>0.41452005203914244</v>
      </c>
      <c r="BM150">
        <v>0.61892172138126944</v>
      </c>
      <c r="BN150" t="s">
        <v>160</v>
      </c>
    </row>
    <row r="151" spans="1:66" x14ac:dyDescent="0.25">
      <c r="A151" s="31"/>
      <c r="B15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51" s="32">
        <f>IF(EffortOutcomesAG1_1DayShiftAB[[#This Row],[Ai]]=0,3,  IF(EffortOutcomesAG1_1DayShiftAB[[#This Row],[Ai]]&lt;ABGoal,1,    IF(EffortOutcomesAG1_1DayShiftAB[[#This Row],[Ai]]&gt;=ABGoal,2,   "???")))</f>
        <v>2</v>
      </c>
      <c r="D15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5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51" s="34">
        <f t="shared" si="4"/>
        <v>32131</v>
      </c>
      <c r="H15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0.52434401003077569</v>
      </c>
      <c r="K15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8.9407115861275255E-3</v>
      </c>
      <c r="O15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0.24105928841387247</v>
      </c>
      <c r="Q15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5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5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5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1" s="41" cm="1">
        <f t="array" ref="Z15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1" s="38">
        <f t="shared" si="5"/>
        <v>1</v>
      </c>
      <c r="AC151" s="3">
        <f>EffortOutcomesAG1_1DayShiftAB[[#This Row],[D]]*H151</f>
        <v>0</v>
      </c>
      <c r="AD151" s="3">
        <f>EffortOutcomesAG1_1DayShiftAB[[#This Row],[D]]*I151</f>
        <v>0</v>
      </c>
      <c r="AE151" s="3">
        <f>EffortOutcomesAG1_1DayShiftAB[[#This Row],[D]]*J151</f>
        <v>1.9651700273410784</v>
      </c>
      <c r="AF151" s="3">
        <f>EffortOutcomesAG1_1DayShiftAB[[#This Row],[D]]*K151</f>
        <v>0</v>
      </c>
      <c r="AG151" s="3">
        <f>EffortOutcomesAG1_1DayShiftAB[[#This Row],[D]]*L151</f>
        <v>0</v>
      </c>
      <c r="AH151" s="3">
        <f>EffortOutcomesAG1_1DayShiftAB[[#This Row],[D]]*M151</f>
        <v>0</v>
      </c>
      <c r="AI151" s="3">
        <f>EffortOutcomesAG1_1DayShiftAB[[#This Row],[D]]*N151</f>
        <v>3.3508570892471293E-2</v>
      </c>
      <c r="AJ151" s="3">
        <f>EffortOutcomesAG1_1DayShiftAB[[#This Row],[D]]*O151</f>
        <v>0</v>
      </c>
      <c r="AK151" s="3">
        <f>EffortOutcomesAG1_1DayShiftAB[[#This Row],[D]]*P151</f>
        <v>0.90345742363931292</v>
      </c>
      <c r="AL151" s="3">
        <f>EffortOutcomesAG1_1DayShiftAB[[#This Row],[D]]*Q151</f>
        <v>0</v>
      </c>
      <c r="AM151" s="3">
        <f>EffortOutcomesAG1_1DayShiftAB[[#This Row],[D]]*R151</f>
        <v>0</v>
      </c>
      <c r="AN151" s="3">
        <f>EffortOutcomesAG1_1DayShiftAB[[#This Row],[D]]*S151</f>
        <v>0</v>
      </c>
      <c r="AO151" s="3">
        <f>EffortOutcomesAG1_1DayShiftAB[[#This Row],[D]]*T151</f>
        <v>0</v>
      </c>
      <c r="AP151" s="3">
        <f>EffortOutcomesAG1_1DayShiftAB[[#This Row],[D]]*U151</f>
        <v>0</v>
      </c>
      <c r="AQ151" s="3">
        <f>EffortOutcomesAG1_1DayShiftAB[[#This Row],[D]]*V151</f>
        <v>3.7478639781271368</v>
      </c>
      <c r="AR151" s="3">
        <f>EffortOutcomesAG1_1DayShiftAB[[#This Row],[D]]*W151</f>
        <v>0</v>
      </c>
      <c r="AS151" s="3">
        <f>EffortOutcomesAG1_1DayShiftAB[[#This Row],[D]]*X151</f>
        <v>0</v>
      </c>
      <c r="AT151" s="3">
        <f>EffortOutcomesAG1_1DayShiftAB[[#This Row],[D]]*Y151</f>
        <v>0</v>
      </c>
      <c r="AU151" s="3">
        <f>EffortOutcomesAG1_1DayShiftAB[[#This Row],[D]]*Z151</f>
        <v>0</v>
      </c>
      <c r="AV151" s="3">
        <f>EffortOutcomesAG1_1DayShiftAB[[#This Row],[D]]*AA151</f>
        <v>0</v>
      </c>
      <c r="AW151" s="3"/>
      <c r="AX151" s="3"/>
      <c r="AY151" t="s">
        <v>217</v>
      </c>
      <c r="AZ151" t="s">
        <v>216</v>
      </c>
      <c r="BA151" t="s">
        <v>68</v>
      </c>
      <c r="BB151">
        <v>3.7478639781271368</v>
      </c>
      <c r="BC151">
        <v>6.6499999999999995</v>
      </c>
      <c r="BD151">
        <v>10</v>
      </c>
      <c r="BE151">
        <v>6.6499999999999995</v>
      </c>
      <c r="BF151">
        <v>3.7813725490196082</v>
      </c>
      <c r="BG151" t="s">
        <v>205</v>
      </c>
      <c r="BI151" s="25">
        <v>45582</v>
      </c>
      <c r="BJ151">
        <v>45582</v>
      </c>
      <c r="BK151">
        <v>1.7743440100307757</v>
      </c>
      <c r="BL151">
        <v>1.7743440100307757</v>
      </c>
      <c r="BM151">
        <v>1.0089407115861275</v>
      </c>
      <c r="BN151" t="s">
        <v>160</v>
      </c>
    </row>
    <row r="152" spans="1:66" x14ac:dyDescent="0.25">
      <c r="A152" s="31"/>
      <c r="B15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52" s="32">
        <f>IF(EffortOutcomesAG1_1DayShiftAB[[#This Row],[Ai]]=0,3,  IF(EffortOutcomesAG1_1DayShiftAB[[#This Row],[Ai]]&lt;ABGoal,1,    IF(EffortOutcomesAG1_1DayShiftAB[[#This Row],[Ai]]&gt;=ABGoal,2,   "???")))</f>
        <v>1</v>
      </c>
      <c r="D15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5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52" s="34">
        <f t="shared" si="4"/>
        <v>11110</v>
      </c>
      <c r="H15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5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5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9.7070033349214158E-2</v>
      </c>
      <c r="S15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0.30656755317658246</v>
      </c>
      <c r="U15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0.59636241347420338</v>
      </c>
      <c r="W15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2" s="41" cm="1">
        <f t="array" ref="Z15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2" s="38">
        <f t="shared" si="5"/>
        <v>1</v>
      </c>
      <c r="AC152" s="3">
        <f>EffortOutcomesAG1_1DayShiftAB[[#This Row],[D]]*H152</f>
        <v>0</v>
      </c>
      <c r="AD152" s="3">
        <f>EffortOutcomesAG1_1DayShiftAB[[#This Row],[D]]*I152</f>
        <v>0</v>
      </c>
      <c r="AE152" s="3">
        <f>EffortOutcomesAG1_1DayShiftAB[[#This Row],[D]]*J152</f>
        <v>0</v>
      </c>
      <c r="AF152" s="3">
        <f>EffortOutcomesAG1_1DayShiftAB[[#This Row],[D]]*K152</f>
        <v>0</v>
      </c>
      <c r="AG152" s="3">
        <f>EffortOutcomesAG1_1DayShiftAB[[#This Row],[D]]*L152</f>
        <v>0</v>
      </c>
      <c r="AH152" s="3">
        <f>EffortOutcomesAG1_1DayShiftAB[[#This Row],[D]]*M152</f>
        <v>0</v>
      </c>
      <c r="AI152" s="3">
        <f>EffortOutcomesAG1_1DayShiftAB[[#This Row],[D]]*N152</f>
        <v>0</v>
      </c>
      <c r="AJ152" s="3">
        <f>EffortOutcomesAG1_1DayShiftAB[[#This Row],[D]]*O152</f>
        <v>0</v>
      </c>
      <c r="AK152" s="3">
        <f>EffortOutcomesAG1_1DayShiftAB[[#This Row],[D]]*P152</f>
        <v>0</v>
      </c>
      <c r="AL152" s="3">
        <f>EffortOutcomesAG1_1DayShiftAB[[#This Row],[D]]*Q152</f>
        <v>0</v>
      </c>
      <c r="AM152" s="3">
        <f>EffortOutcomesAG1_1DayShiftAB[[#This Row],[D]]*R152</f>
        <v>0.30639097744360988</v>
      </c>
      <c r="AN152" s="3">
        <f>EffortOutcomesAG1_1DayShiftAB[[#This Row],[D]]*S152</f>
        <v>0</v>
      </c>
      <c r="AO152" s="3">
        <f>EffortOutcomesAG1_1DayShiftAB[[#This Row],[D]]*T152</f>
        <v>0.96764705882352886</v>
      </c>
      <c r="AP152" s="3">
        <f>EffortOutcomesAG1_1DayShiftAB[[#This Row],[D]]*U152</f>
        <v>0</v>
      </c>
      <c r="AQ152" s="3">
        <f>EffortOutcomesAG1_1DayShiftAB[[#This Row],[D]]*V152</f>
        <v>1.8823529411764708</v>
      </c>
      <c r="AR152" s="3">
        <f>EffortOutcomesAG1_1DayShiftAB[[#This Row],[D]]*W152</f>
        <v>0</v>
      </c>
      <c r="AS152" s="3">
        <f>EffortOutcomesAG1_1DayShiftAB[[#This Row],[D]]*X152</f>
        <v>0</v>
      </c>
      <c r="AT152" s="3">
        <f>EffortOutcomesAG1_1DayShiftAB[[#This Row],[D]]*Y152</f>
        <v>0</v>
      </c>
      <c r="AU152" s="3">
        <f>EffortOutcomesAG1_1DayShiftAB[[#This Row],[D]]*Z152</f>
        <v>0</v>
      </c>
      <c r="AV152" s="3">
        <f>EffortOutcomesAG1_1DayShiftAB[[#This Row],[D]]*AA152</f>
        <v>0</v>
      </c>
      <c r="AW152" s="3"/>
      <c r="AX152" s="3"/>
      <c r="AY152" t="s">
        <v>170</v>
      </c>
      <c r="AZ152" t="s">
        <v>216</v>
      </c>
      <c r="BA152" t="s">
        <v>68</v>
      </c>
      <c r="BB152">
        <v>3.1563909774436096</v>
      </c>
      <c r="BC152">
        <v>2.8499999999999996</v>
      </c>
      <c r="BD152">
        <v>10</v>
      </c>
      <c r="BE152">
        <v>2.8499999999999996</v>
      </c>
      <c r="BF152">
        <v>1.882352941176471</v>
      </c>
      <c r="BG152" t="s">
        <v>206</v>
      </c>
      <c r="BH152">
        <v>1</v>
      </c>
      <c r="BI152" s="25">
        <v>45583</v>
      </c>
      <c r="BJ152">
        <v>45583</v>
      </c>
      <c r="BK152">
        <v>0.90292996665078584</v>
      </c>
      <c r="BL152">
        <v>0.90292996665078584</v>
      </c>
      <c r="BM152">
        <v>0.59636241347420338</v>
      </c>
      <c r="BN152" t="s">
        <v>160</v>
      </c>
    </row>
    <row r="153" spans="1:66" x14ac:dyDescent="0.25">
      <c r="A153" s="31"/>
      <c r="B15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53" s="32">
        <f>IF(EffortOutcomesAG1_1DayShiftAB[[#This Row],[Ai]]=0,3,  IF(EffortOutcomesAG1_1DayShiftAB[[#This Row],[Ai]]&lt;ABGoal,1,    IF(EffortOutcomesAG1_1DayShiftAB[[#This Row],[Ai]]&gt;=ABGoal,2,   "???")))</f>
        <v>1</v>
      </c>
      <c r="D15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5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5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53" s="34">
        <f t="shared" si="4"/>
        <v>11310</v>
      </c>
      <c r="H15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5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5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2.7450980392156862E-2</v>
      </c>
      <c r="R15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0.97254901960784312</v>
      </c>
      <c r="S15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5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5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3" s="41" cm="1">
        <f t="array" ref="Z15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3" s="38">
        <f t="shared" si="5"/>
        <v>1</v>
      </c>
      <c r="AC153" s="3">
        <f>EffortOutcomesAG1_1DayShiftAB[[#This Row],[D]]*H153</f>
        <v>0</v>
      </c>
      <c r="AD153" s="3">
        <f>EffortOutcomesAG1_1DayShiftAB[[#This Row],[D]]*I153</f>
        <v>0</v>
      </c>
      <c r="AE153" s="3">
        <f>EffortOutcomesAG1_1DayShiftAB[[#This Row],[D]]*J153</f>
        <v>0</v>
      </c>
      <c r="AF153" s="3">
        <f>EffortOutcomesAG1_1DayShiftAB[[#This Row],[D]]*K153</f>
        <v>0</v>
      </c>
      <c r="AG153" s="3">
        <f>EffortOutcomesAG1_1DayShiftAB[[#This Row],[D]]*L153</f>
        <v>0</v>
      </c>
      <c r="AH153" s="3">
        <f>EffortOutcomesAG1_1DayShiftAB[[#This Row],[D]]*M153</f>
        <v>0</v>
      </c>
      <c r="AI153" s="3">
        <f>EffortOutcomesAG1_1DayShiftAB[[#This Row],[D]]*N153</f>
        <v>0</v>
      </c>
      <c r="AJ153" s="3">
        <f>EffortOutcomesAG1_1DayShiftAB[[#This Row],[D]]*O153</f>
        <v>0</v>
      </c>
      <c r="AK153" s="3">
        <f>EffortOutcomesAG1_1DayShiftAB[[#This Row],[D]]*P153</f>
        <v>0</v>
      </c>
      <c r="AL153" s="3">
        <f>EffortOutcomesAG1_1DayShiftAB[[#This Row],[D]]*Q153</f>
        <v>2.7450980392156862E-2</v>
      </c>
      <c r="AM153" s="3">
        <f>EffortOutcomesAG1_1DayShiftAB[[#This Row],[D]]*R153</f>
        <v>0.97254901960784312</v>
      </c>
      <c r="AN153" s="3">
        <f>EffortOutcomesAG1_1DayShiftAB[[#This Row],[D]]*S153</f>
        <v>0</v>
      </c>
      <c r="AO153" s="3">
        <f>EffortOutcomesAG1_1DayShiftAB[[#This Row],[D]]*T153</f>
        <v>0</v>
      </c>
      <c r="AP153" s="3">
        <f>EffortOutcomesAG1_1DayShiftAB[[#This Row],[D]]*U153</f>
        <v>0</v>
      </c>
      <c r="AQ153" s="3">
        <f>EffortOutcomesAG1_1DayShiftAB[[#This Row],[D]]*V153</f>
        <v>0</v>
      </c>
      <c r="AR153" s="3">
        <f>EffortOutcomesAG1_1DayShiftAB[[#This Row],[D]]*W153</f>
        <v>0</v>
      </c>
      <c r="AS153" s="3">
        <f>EffortOutcomesAG1_1DayShiftAB[[#This Row],[D]]*X153</f>
        <v>0</v>
      </c>
      <c r="AT153" s="3">
        <f>EffortOutcomesAG1_1DayShiftAB[[#This Row],[D]]*Y153</f>
        <v>0</v>
      </c>
      <c r="AU153" s="3">
        <f>EffortOutcomesAG1_1DayShiftAB[[#This Row],[D]]*Z153</f>
        <v>0</v>
      </c>
      <c r="AV153" s="3">
        <f>EffortOutcomesAG1_1DayShiftAB[[#This Row],[D]]*AA153</f>
        <v>0</v>
      </c>
      <c r="AW153" s="3"/>
      <c r="AX153" s="3"/>
      <c r="AY153" t="s">
        <v>170</v>
      </c>
      <c r="AZ153" t="s">
        <v>216</v>
      </c>
      <c r="BA153" t="s">
        <v>69</v>
      </c>
      <c r="BB153">
        <v>1</v>
      </c>
      <c r="BC153">
        <v>0</v>
      </c>
      <c r="BD153">
        <v>10</v>
      </c>
      <c r="BE153">
        <v>0</v>
      </c>
      <c r="BF153">
        <v>2.7450980392156862E-2</v>
      </c>
      <c r="BG153" t="s">
        <v>207</v>
      </c>
      <c r="BH153">
        <v>1</v>
      </c>
      <c r="BI153" s="25">
        <v>45583</v>
      </c>
      <c r="BJ153">
        <v>45583</v>
      </c>
      <c r="BK153">
        <v>0</v>
      </c>
      <c r="BL153">
        <v>0</v>
      </c>
      <c r="BM153">
        <v>2.7450980392156862E-2</v>
      </c>
      <c r="BN153" t="s">
        <v>160</v>
      </c>
    </row>
    <row r="154" spans="1:66" x14ac:dyDescent="0.25">
      <c r="A154" s="31"/>
      <c r="B15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54" s="32">
        <f>IF(EffortOutcomesAG1_1DayShiftAB[[#This Row],[Ai]]=0,3,  IF(EffortOutcomesAG1_1DayShiftAB[[#This Row],[Ai]]&lt;ABGoal,1,    IF(EffortOutcomesAG1_1DayShiftAB[[#This Row],[Ai]]&gt;=ABGoal,2,   "???")))</f>
        <v>1</v>
      </c>
      <c r="D15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5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54" s="34">
        <f t="shared" si="4"/>
        <v>31131</v>
      </c>
      <c r="H15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0.10439494997617871</v>
      </c>
      <c r="K15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5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5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0.16509262113611556</v>
      </c>
      <c r="U15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0.83490737886388444</v>
      </c>
      <c r="W15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4" s="41" cm="1">
        <f t="array" ref="Z15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4" s="38">
        <f t="shared" si="5"/>
        <v>1</v>
      </c>
      <c r="AC154" s="3">
        <f>EffortOutcomesAG1_1DayShiftAB[[#This Row],[D]]*H154</f>
        <v>0</v>
      </c>
      <c r="AD154" s="3">
        <f>EffortOutcomesAG1_1DayShiftAB[[#This Row],[D]]*I154</f>
        <v>0</v>
      </c>
      <c r="AE154" s="3">
        <f>EffortOutcomesAG1_1DayShiftAB[[#This Row],[D]]*J154</f>
        <v>0.21967418546365827</v>
      </c>
      <c r="AF154" s="3">
        <f>EffortOutcomesAG1_1DayShiftAB[[#This Row],[D]]*K154</f>
        <v>0</v>
      </c>
      <c r="AG154" s="3">
        <f>EffortOutcomesAG1_1DayShiftAB[[#This Row],[D]]*L154</f>
        <v>0</v>
      </c>
      <c r="AH154" s="3">
        <f>EffortOutcomesAG1_1DayShiftAB[[#This Row],[D]]*M154</f>
        <v>0</v>
      </c>
      <c r="AI154" s="3">
        <f>EffortOutcomesAG1_1DayShiftAB[[#This Row],[D]]*N154</f>
        <v>0</v>
      </c>
      <c r="AJ154" s="3">
        <f>EffortOutcomesAG1_1DayShiftAB[[#This Row],[D]]*O154</f>
        <v>0</v>
      </c>
      <c r="AK154" s="3">
        <f>EffortOutcomesAG1_1DayShiftAB[[#This Row],[D]]*P154</f>
        <v>0.52606516290726824</v>
      </c>
      <c r="AL154" s="3">
        <f>EffortOutcomesAG1_1DayShiftAB[[#This Row],[D]]*Q154</f>
        <v>0</v>
      </c>
      <c r="AM154" s="3">
        <f>EffortOutcomesAG1_1DayShiftAB[[#This Row],[D]]*R154</f>
        <v>0</v>
      </c>
      <c r="AN154" s="3">
        <f>EffortOutcomesAG1_1DayShiftAB[[#This Row],[D]]*S154</f>
        <v>0</v>
      </c>
      <c r="AO154" s="3">
        <f>EffortOutcomesAG1_1DayShiftAB[[#This Row],[D]]*T154</f>
        <v>0.3473979065310342</v>
      </c>
      <c r="AP154" s="3">
        <f>EffortOutcomesAG1_1DayShiftAB[[#This Row],[D]]*U154</f>
        <v>0</v>
      </c>
      <c r="AQ154" s="3">
        <f>EffortOutcomesAG1_1DayShiftAB[[#This Row],[D]]*V154</f>
        <v>1.7568627450980387</v>
      </c>
      <c r="AR154" s="3">
        <f>EffortOutcomesAG1_1DayShiftAB[[#This Row],[D]]*W154</f>
        <v>0</v>
      </c>
      <c r="AS154" s="3">
        <f>EffortOutcomesAG1_1DayShiftAB[[#This Row],[D]]*X154</f>
        <v>0</v>
      </c>
      <c r="AT154" s="3">
        <f>EffortOutcomesAG1_1DayShiftAB[[#This Row],[D]]*Y154</f>
        <v>0</v>
      </c>
      <c r="AU154" s="3">
        <f>EffortOutcomesAG1_1DayShiftAB[[#This Row],[D]]*Z154</f>
        <v>0</v>
      </c>
      <c r="AV154" s="3">
        <f>EffortOutcomesAG1_1DayShiftAB[[#This Row],[D]]*AA154</f>
        <v>0</v>
      </c>
      <c r="AW154" s="3"/>
      <c r="AX154" s="3"/>
      <c r="AY154" t="s">
        <v>170</v>
      </c>
      <c r="AZ154" t="s">
        <v>216</v>
      </c>
      <c r="BA154" t="s">
        <v>70</v>
      </c>
      <c r="BB154">
        <v>2.1042606516290729</v>
      </c>
      <c r="BC154">
        <v>2.8499999999999996</v>
      </c>
      <c r="BD154">
        <v>10</v>
      </c>
      <c r="BE154">
        <v>2.8499999999999996</v>
      </c>
      <c r="BF154">
        <v>1.7568627450980387</v>
      </c>
      <c r="BG154" t="s">
        <v>208</v>
      </c>
      <c r="BH154">
        <v>1</v>
      </c>
      <c r="BI154" s="25">
        <v>45583</v>
      </c>
      <c r="BJ154">
        <v>45583</v>
      </c>
      <c r="BK154">
        <v>1.3543949499761787</v>
      </c>
      <c r="BL154">
        <v>1.3543949499761787</v>
      </c>
      <c r="BM154">
        <v>0.83490737886388444</v>
      </c>
      <c r="BN154" t="s">
        <v>160</v>
      </c>
    </row>
    <row r="155" spans="1:66" x14ac:dyDescent="0.25">
      <c r="A155" s="31"/>
      <c r="B15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55" s="32">
        <f>IF(EffortOutcomesAG1_1DayShiftAB[[#This Row],[Ai]]=0,3,  IF(EffortOutcomesAG1_1DayShiftAB[[#This Row],[Ai]]&lt;ABGoal,1,    IF(EffortOutcomesAG1_1DayShiftAB[[#This Row],[Ai]]&gt;=ABGoal,2,   "???")))</f>
        <v>2</v>
      </c>
      <c r="D15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5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55" s="34">
        <f t="shared" si="4"/>
        <v>32131</v>
      </c>
      <c r="H15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0.52434401003077569</v>
      </c>
      <c r="K15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5.6993046848274886E-4</v>
      </c>
      <c r="O15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0.24943006953151725</v>
      </c>
      <c r="Q15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5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5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5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5" s="41" cm="1">
        <f t="array" ref="Z15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5" s="38">
        <f t="shared" si="5"/>
        <v>1</v>
      </c>
      <c r="AC155" s="3">
        <f>EffortOutcomesAG1_1DayShiftAB[[#This Row],[D]]*H155</f>
        <v>0</v>
      </c>
      <c r="AD155" s="3">
        <f>EffortOutcomesAG1_1DayShiftAB[[#This Row],[D]]*I155</f>
        <v>0</v>
      </c>
      <c r="AE155" s="3">
        <f>EffortOutcomesAG1_1DayShiftAB[[#This Row],[D]]*J155</f>
        <v>1.9651700273410784</v>
      </c>
      <c r="AF155" s="3">
        <f>EffortOutcomesAG1_1DayShiftAB[[#This Row],[D]]*K155</f>
        <v>0</v>
      </c>
      <c r="AG155" s="3">
        <f>EffortOutcomesAG1_1DayShiftAB[[#This Row],[D]]*L155</f>
        <v>0</v>
      </c>
      <c r="AH155" s="3">
        <f>EffortOutcomesAG1_1DayShiftAB[[#This Row],[D]]*M155</f>
        <v>0</v>
      </c>
      <c r="AI155" s="3">
        <f>EffortOutcomesAG1_1DayShiftAB[[#This Row],[D]]*N155</f>
        <v>2.1360218728636179E-3</v>
      </c>
      <c r="AJ155" s="3">
        <f>EffortOutcomesAG1_1DayShiftAB[[#This Row],[D]]*O155</f>
        <v>0</v>
      </c>
      <c r="AK155" s="3">
        <f>EffortOutcomesAG1_1DayShiftAB[[#This Row],[D]]*P155</f>
        <v>0.93482997265892054</v>
      </c>
      <c r="AL155" s="3">
        <f>EffortOutcomesAG1_1DayShiftAB[[#This Row],[D]]*Q155</f>
        <v>0</v>
      </c>
      <c r="AM155" s="3">
        <f>EffortOutcomesAG1_1DayShiftAB[[#This Row],[D]]*R155</f>
        <v>0</v>
      </c>
      <c r="AN155" s="3">
        <f>EffortOutcomesAG1_1DayShiftAB[[#This Row],[D]]*S155</f>
        <v>0</v>
      </c>
      <c r="AO155" s="3">
        <f>EffortOutcomesAG1_1DayShiftAB[[#This Row],[D]]*T155</f>
        <v>0</v>
      </c>
      <c r="AP155" s="3">
        <f>EffortOutcomesAG1_1DayShiftAB[[#This Row],[D]]*U155</f>
        <v>0</v>
      </c>
      <c r="AQ155" s="3">
        <f>EffortOutcomesAG1_1DayShiftAB[[#This Row],[D]]*V155</f>
        <v>3.7478639781271368</v>
      </c>
      <c r="AR155" s="3">
        <f>EffortOutcomesAG1_1DayShiftAB[[#This Row],[D]]*W155</f>
        <v>0</v>
      </c>
      <c r="AS155" s="3">
        <f>EffortOutcomesAG1_1DayShiftAB[[#This Row],[D]]*X155</f>
        <v>0</v>
      </c>
      <c r="AT155" s="3">
        <f>EffortOutcomesAG1_1DayShiftAB[[#This Row],[D]]*Y155</f>
        <v>0</v>
      </c>
      <c r="AU155" s="3">
        <f>EffortOutcomesAG1_1DayShiftAB[[#This Row],[D]]*Z155</f>
        <v>0</v>
      </c>
      <c r="AV155" s="3">
        <f>EffortOutcomesAG1_1DayShiftAB[[#This Row],[D]]*AA155</f>
        <v>0</v>
      </c>
      <c r="AW155" s="3"/>
      <c r="AX155" s="3"/>
      <c r="AY155" t="s">
        <v>217</v>
      </c>
      <c r="AZ155" t="s">
        <v>216</v>
      </c>
      <c r="BA155" t="s">
        <v>68</v>
      </c>
      <c r="BB155">
        <v>3.7478639781271368</v>
      </c>
      <c r="BC155">
        <v>6.6499999999999995</v>
      </c>
      <c r="BD155">
        <v>10</v>
      </c>
      <c r="BE155">
        <v>6.6499999999999995</v>
      </c>
      <c r="BF155">
        <v>3.75</v>
      </c>
      <c r="BG155" t="s">
        <v>206</v>
      </c>
      <c r="BI155" s="25">
        <v>45583</v>
      </c>
      <c r="BJ155">
        <v>45583</v>
      </c>
      <c r="BK155">
        <v>1.7743440100307757</v>
      </c>
      <c r="BL155">
        <v>1.7743440100307757</v>
      </c>
      <c r="BM155">
        <v>1.0005699304684827</v>
      </c>
      <c r="BN155" t="s">
        <v>160</v>
      </c>
    </row>
    <row r="156" spans="1:66" x14ac:dyDescent="0.25">
      <c r="A156" s="31"/>
      <c r="B15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56" s="32">
        <f>IF(EffortOutcomesAG1_1DayShiftAB[[#This Row],[Ai]]=0,3,  IF(EffortOutcomesAG1_1DayShiftAB[[#This Row],[Ai]]&lt;ABGoal,1,    IF(EffortOutcomesAG1_1DayShiftAB[[#This Row],[Ai]]&gt;=ABGoal,2,   "???")))</f>
        <v>1</v>
      </c>
      <c r="D15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5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5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56" s="34">
        <f t="shared" si="4"/>
        <v>11310</v>
      </c>
      <c r="H15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5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5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2.029384756657493E-2</v>
      </c>
      <c r="R15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9.182736455464191E-4</v>
      </c>
      <c r="S15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5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0.97878787878787865</v>
      </c>
      <c r="W15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6" s="41" cm="1">
        <f t="array" ref="Z15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6" s="38">
        <f t="shared" si="5"/>
        <v>1</v>
      </c>
      <c r="AC156" s="3">
        <f>EffortOutcomesAG1_1DayShiftAB[[#This Row],[D]]*H156</f>
        <v>0</v>
      </c>
      <c r="AD156" s="3">
        <f>EffortOutcomesAG1_1DayShiftAB[[#This Row],[D]]*I156</f>
        <v>0</v>
      </c>
      <c r="AE156" s="3">
        <f>EffortOutcomesAG1_1DayShiftAB[[#This Row],[D]]*J156</f>
        <v>0</v>
      </c>
      <c r="AF156" s="3">
        <f>EffortOutcomesAG1_1DayShiftAB[[#This Row],[D]]*K156</f>
        <v>0</v>
      </c>
      <c r="AG156" s="3">
        <f>EffortOutcomesAG1_1DayShiftAB[[#This Row],[D]]*L156</f>
        <v>0</v>
      </c>
      <c r="AH156" s="3">
        <f>EffortOutcomesAG1_1DayShiftAB[[#This Row],[D]]*M156</f>
        <v>0</v>
      </c>
      <c r="AI156" s="3">
        <f>EffortOutcomesAG1_1DayShiftAB[[#This Row],[D]]*N156</f>
        <v>0</v>
      </c>
      <c r="AJ156" s="3">
        <f>EffortOutcomesAG1_1DayShiftAB[[#This Row],[D]]*O156</f>
        <v>0</v>
      </c>
      <c r="AK156" s="3">
        <f>EffortOutcomesAG1_1DayShiftAB[[#This Row],[D]]*P156</f>
        <v>0</v>
      </c>
      <c r="AL156" s="3">
        <f>EffortOutcomesAG1_1DayShiftAB[[#This Row],[D]]*Q156</f>
        <v>1.9696969696969786E-2</v>
      </c>
      <c r="AM156" s="3">
        <f>EffortOutcomesAG1_1DayShiftAB[[#This Row],[D]]*R156</f>
        <v>8.9126559714799514E-4</v>
      </c>
      <c r="AN156" s="3">
        <f>EffortOutcomesAG1_1DayShiftAB[[#This Row],[D]]*S156</f>
        <v>0</v>
      </c>
      <c r="AO156" s="3">
        <f>EffortOutcomesAG1_1DayShiftAB[[#This Row],[D]]*T156</f>
        <v>0</v>
      </c>
      <c r="AP156" s="3">
        <f>EffortOutcomesAG1_1DayShiftAB[[#This Row],[D]]*U156</f>
        <v>0</v>
      </c>
      <c r="AQ156" s="3">
        <f>EffortOutcomesAG1_1DayShiftAB[[#This Row],[D]]*V156</f>
        <v>0.95</v>
      </c>
      <c r="AR156" s="3">
        <f>EffortOutcomesAG1_1DayShiftAB[[#This Row],[D]]*W156</f>
        <v>0</v>
      </c>
      <c r="AS156" s="3">
        <f>EffortOutcomesAG1_1DayShiftAB[[#This Row],[D]]*X156</f>
        <v>0</v>
      </c>
      <c r="AT156" s="3">
        <f>EffortOutcomesAG1_1DayShiftAB[[#This Row],[D]]*Y156</f>
        <v>0</v>
      </c>
      <c r="AU156" s="3">
        <f>EffortOutcomesAG1_1DayShiftAB[[#This Row],[D]]*Z156</f>
        <v>0</v>
      </c>
      <c r="AV156" s="3">
        <f>EffortOutcomesAG1_1DayShiftAB[[#This Row],[D]]*AA156</f>
        <v>0</v>
      </c>
      <c r="AW156" s="3"/>
      <c r="AX156" s="3"/>
      <c r="AY156" t="s">
        <v>217</v>
      </c>
      <c r="AZ156" t="s">
        <v>216</v>
      </c>
      <c r="BA156" t="s">
        <v>69</v>
      </c>
      <c r="BB156">
        <v>0.97058823529411775</v>
      </c>
      <c r="BC156">
        <v>0.95</v>
      </c>
      <c r="BD156">
        <v>10</v>
      </c>
      <c r="BE156">
        <v>0.95</v>
      </c>
      <c r="BF156">
        <v>0.96969696969696972</v>
      </c>
      <c r="BG156" t="s">
        <v>207</v>
      </c>
      <c r="BI156" s="25">
        <v>45583</v>
      </c>
      <c r="BJ156">
        <v>45583</v>
      </c>
      <c r="BK156">
        <v>0.97878787878787865</v>
      </c>
      <c r="BL156">
        <v>0.97878787878787865</v>
      </c>
      <c r="BM156">
        <v>0.99908172635445358</v>
      </c>
      <c r="BN156" t="s">
        <v>160</v>
      </c>
    </row>
    <row r="157" spans="1:66" x14ac:dyDescent="0.25">
      <c r="A157" s="31"/>
      <c r="B15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57" s="32">
        <f>IF(EffortOutcomesAG1_1DayShiftAB[[#This Row],[Ai]]=0,3,  IF(EffortOutcomesAG1_1DayShiftAB[[#This Row],[Ai]]&lt;ABGoal,1,    IF(EffortOutcomesAG1_1DayShiftAB[[#This Row],[Ai]]&gt;=ABGoal,2,   "???")))</f>
        <v>1</v>
      </c>
      <c r="D15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5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57" s="34">
        <f t="shared" si="4"/>
        <v>11110</v>
      </c>
      <c r="H15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5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5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0.3782199219412864</v>
      </c>
      <c r="S15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4.9525404472450352E-2</v>
      </c>
      <c r="U15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0.57225467358626325</v>
      </c>
      <c r="W15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7" s="41" cm="1">
        <f t="array" ref="Z15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7" s="38">
        <f t="shared" si="5"/>
        <v>1</v>
      </c>
      <c r="AC157" s="3">
        <f>EffortOutcomesAG1_1DayShiftAB[[#This Row],[D]]*H157</f>
        <v>0</v>
      </c>
      <c r="AD157" s="3">
        <f>EffortOutcomesAG1_1DayShiftAB[[#This Row],[D]]*I157</f>
        <v>0</v>
      </c>
      <c r="AE157" s="3">
        <f>EffortOutcomesAG1_1DayShiftAB[[#This Row],[D]]*J157</f>
        <v>0</v>
      </c>
      <c r="AF157" s="3">
        <f>EffortOutcomesAG1_1DayShiftAB[[#This Row],[D]]*K157</f>
        <v>0</v>
      </c>
      <c r="AG157" s="3">
        <f>EffortOutcomesAG1_1DayShiftAB[[#This Row],[D]]*L157</f>
        <v>0</v>
      </c>
      <c r="AH157" s="3">
        <f>EffortOutcomesAG1_1DayShiftAB[[#This Row],[D]]*M157</f>
        <v>0</v>
      </c>
      <c r="AI157" s="3">
        <f>EffortOutcomesAG1_1DayShiftAB[[#This Row],[D]]*N157</f>
        <v>0</v>
      </c>
      <c r="AJ157" s="3">
        <f>EffortOutcomesAG1_1DayShiftAB[[#This Row],[D]]*O157</f>
        <v>0</v>
      </c>
      <c r="AK157" s="3">
        <f>EffortOutcomesAG1_1DayShiftAB[[#This Row],[D]]*P157</f>
        <v>0</v>
      </c>
      <c r="AL157" s="3">
        <f>EffortOutcomesAG1_1DayShiftAB[[#This Row],[D]]*Q157</f>
        <v>0</v>
      </c>
      <c r="AM157" s="3">
        <f>EffortOutcomesAG1_1DayShiftAB[[#This Row],[D]]*R157</f>
        <v>1.7336142079336279</v>
      </c>
      <c r="AN157" s="3">
        <f>EffortOutcomesAG1_1DayShiftAB[[#This Row],[D]]*S157</f>
        <v>0</v>
      </c>
      <c r="AO157" s="3">
        <f>EffortOutcomesAG1_1DayShiftAB[[#This Row],[D]]*T157</f>
        <v>0.22700534759358304</v>
      </c>
      <c r="AP157" s="3">
        <f>EffortOutcomesAG1_1DayShiftAB[[#This Row],[D]]*U157</f>
        <v>0</v>
      </c>
      <c r="AQ157" s="3">
        <f>EffortOutcomesAG1_1DayShiftAB[[#This Row],[D]]*V157</f>
        <v>2.6229946524064167</v>
      </c>
      <c r="AR157" s="3">
        <f>EffortOutcomesAG1_1DayShiftAB[[#This Row],[D]]*W157</f>
        <v>0</v>
      </c>
      <c r="AS157" s="3">
        <f>EffortOutcomesAG1_1DayShiftAB[[#This Row],[D]]*X157</f>
        <v>0</v>
      </c>
      <c r="AT157" s="3">
        <f>EffortOutcomesAG1_1DayShiftAB[[#This Row],[D]]*Y157</f>
        <v>0</v>
      </c>
      <c r="AU157" s="3">
        <f>EffortOutcomesAG1_1DayShiftAB[[#This Row],[D]]*Z157</f>
        <v>0</v>
      </c>
      <c r="AV157" s="3">
        <f>EffortOutcomesAG1_1DayShiftAB[[#This Row],[D]]*AA157</f>
        <v>0</v>
      </c>
      <c r="AW157" s="3"/>
      <c r="AX157" s="3"/>
      <c r="AY157" t="s">
        <v>217</v>
      </c>
      <c r="AZ157" t="s">
        <v>216</v>
      </c>
      <c r="BA157" t="s">
        <v>70</v>
      </c>
      <c r="BB157">
        <v>4.5836142079336275</v>
      </c>
      <c r="BC157">
        <v>2.8499999999999996</v>
      </c>
      <c r="BD157">
        <v>10</v>
      </c>
      <c r="BE157">
        <v>2.8499999999999996</v>
      </c>
      <c r="BF157">
        <v>2.6229946524064167</v>
      </c>
      <c r="BG157" t="s">
        <v>208</v>
      </c>
      <c r="BI157" s="25">
        <v>45583</v>
      </c>
      <c r="BJ157">
        <v>45583</v>
      </c>
      <c r="BK157">
        <v>0.6217800780587136</v>
      </c>
      <c r="BL157">
        <v>0.6217800780587136</v>
      </c>
      <c r="BM157">
        <v>0.57225467358626325</v>
      </c>
      <c r="BN157" t="s">
        <v>160</v>
      </c>
    </row>
    <row r="158" spans="1:66" x14ac:dyDescent="0.25">
      <c r="A158" s="31"/>
      <c r="B15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58" s="32">
        <f>IF(EffortOutcomesAG1_1DayShiftAB[[#This Row],[Ai]]=0,3,  IF(EffortOutcomesAG1_1DayShiftAB[[#This Row],[Ai]]&lt;ABGoal,1,    IF(EffortOutcomesAG1_1DayShiftAB[[#This Row],[Ai]]&gt;=ABGoal,2,   "???")))</f>
        <v>3</v>
      </c>
      <c r="D15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5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58" s="34">
        <f t="shared" si="4"/>
        <v>13110</v>
      </c>
      <c r="H15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5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5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</v>
      </c>
      <c r="S15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5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5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8" s="41" cm="1">
        <f t="array" ref="Z15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8" s="38">
        <f t="shared" si="5"/>
        <v>1</v>
      </c>
      <c r="AC158" s="3">
        <f>EffortOutcomesAG1_1DayShiftAB[[#This Row],[D]]*H158</f>
        <v>0</v>
      </c>
      <c r="AD158" s="3">
        <f>EffortOutcomesAG1_1DayShiftAB[[#This Row],[D]]*I158</f>
        <v>0</v>
      </c>
      <c r="AE158" s="3">
        <f>EffortOutcomesAG1_1DayShiftAB[[#This Row],[D]]*J158</f>
        <v>0</v>
      </c>
      <c r="AF158" s="3">
        <f>EffortOutcomesAG1_1DayShiftAB[[#This Row],[D]]*K158</f>
        <v>0</v>
      </c>
      <c r="AG158" s="3">
        <f>EffortOutcomesAG1_1DayShiftAB[[#This Row],[D]]*L158</f>
        <v>0</v>
      </c>
      <c r="AH158" s="3">
        <f>EffortOutcomesAG1_1DayShiftAB[[#This Row],[D]]*M158</f>
        <v>0</v>
      </c>
      <c r="AI158" s="3">
        <f>EffortOutcomesAG1_1DayShiftAB[[#This Row],[D]]*N158</f>
        <v>0</v>
      </c>
      <c r="AJ158" s="3">
        <f>EffortOutcomesAG1_1DayShiftAB[[#This Row],[D]]*O158</f>
        <v>0</v>
      </c>
      <c r="AK158" s="3">
        <f>EffortOutcomesAG1_1DayShiftAB[[#This Row],[D]]*P158</f>
        <v>0</v>
      </c>
      <c r="AL158" s="3">
        <f>EffortOutcomesAG1_1DayShiftAB[[#This Row],[D]]*Q158</f>
        <v>0</v>
      </c>
      <c r="AM158" s="3">
        <f>EffortOutcomesAG1_1DayShiftAB[[#This Row],[D]]*R158</f>
        <v>1</v>
      </c>
      <c r="AN158" s="3">
        <f>EffortOutcomesAG1_1DayShiftAB[[#This Row],[D]]*S158</f>
        <v>0</v>
      </c>
      <c r="AO158" s="3">
        <f>EffortOutcomesAG1_1DayShiftAB[[#This Row],[D]]*T158</f>
        <v>0</v>
      </c>
      <c r="AP158" s="3">
        <f>EffortOutcomesAG1_1DayShiftAB[[#This Row],[D]]*U158</f>
        <v>0</v>
      </c>
      <c r="AQ158" s="3">
        <f>EffortOutcomesAG1_1DayShiftAB[[#This Row],[D]]*V158</f>
        <v>0</v>
      </c>
      <c r="AR158" s="3">
        <f>EffortOutcomesAG1_1DayShiftAB[[#This Row],[D]]*W158</f>
        <v>0</v>
      </c>
      <c r="AS158" s="3">
        <f>EffortOutcomesAG1_1DayShiftAB[[#This Row],[D]]*X158</f>
        <v>0</v>
      </c>
      <c r="AT158" s="3">
        <f>EffortOutcomesAG1_1DayShiftAB[[#This Row],[D]]*Y158</f>
        <v>0</v>
      </c>
      <c r="AU158" s="3">
        <f>EffortOutcomesAG1_1DayShiftAB[[#This Row],[D]]*Z158</f>
        <v>0</v>
      </c>
      <c r="AV158" s="3">
        <f>EffortOutcomesAG1_1DayShiftAB[[#This Row],[D]]*AA158</f>
        <v>0</v>
      </c>
      <c r="AW158" s="3"/>
      <c r="AX158" s="3"/>
      <c r="AY158" t="s">
        <v>170</v>
      </c>
      <c r="AZ158" t="s">
        <v>216</v>
      </c>
      <c r="BA158" t="s">
        <v>69</v>
      </c>
      <c r="BB158">
        <v>1</v>
      </c>
      <c r="BC158">
        <v>0</v>
      </c>
      <c r="BD158">
        <v>10</v>
      </c>
      <c r="BE158">
        <v>0</v>
      </c>
      <c r="BF158">
        <v>0</v>
      </c>
      <c r="BG158" t="s">
        <v>210</v>
      </c>
      <c r="BH158">
        <v>1</v>
      </c>
      <c r="BI158" s="25">
        <v>45584</v>
      </c>
      <c r="BJ158">
        <v>45584</v>
      </c>
      <c r="BK158">
        <v>0</v>
      </c>
      <c r="BL158">
        <v>0</v>
      </c>
      <c r="BM158">
        <v>0</v>
      </c>
      <c r="BN158" t="s">
        <v>160</v>
      </c>
    </row>
    <row r="159" spans="1:66" x14ac:dyDescent="0.25">
      <c r="A159" s="31"/>
      <c r="B15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59" s="32">
        <f>IF(EffortOutcomesAG1_1DayShiftAB[[#This Row],[Ai]]=0,3,  IF(EffortOutcomesAG1_1DayShiftAB[[#This Row],[Ai]]&lt;ABGoal,1,    IF(EffortOutcomesAG1_1DayShiftAB[[#This Row],[Ai]]&gt;=ABGoal,2,   "???")))</f>
        <v>1</v>
      </c>
      <c r="D15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5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5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59" s="34">
        <f t="shared" si="4"/>
        <v>31131</v>
      </c>
      <c r="H15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5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5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0.10439494997617871</v>
      </c>
      <c r="K15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5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5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5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5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5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5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5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5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5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0.24812066404653244</v>
      </c>
      <c r="U15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5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0.75187933595346756</v>
      </c>
      <c r="W15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5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5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59" s="41" cm="1">
        <f t="array" ref="Z15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5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59" s="38">
        <f t="shared" si="5"/>
        <v>1</v>
      </c>
      <c r="AC159" s="3">
        <f>EffortOutcomesAG1_1DayShiftAB[[#This Row],[D]]*H159</f>
        <v>0</v>
      </c>
      <c r="AD159" s="3">
        <f>EffortOutcomesAG1_1DayShiftAB[[#This Row],[D]]*I159</f>
        <v>0</v>
      </c>
      <c r="AE159" s="3">
        <f>EffortOutcomesAG1_1DayShiftAB[[#This Row],[D]]*J159</f>
        <v>0.21967418546365827</v>
      </c>
      <c r="AF159" s="3">
        <f>EffortOutcomesAG1_1DayShiftAB[[#This Row],[D]]*K159</f>
        <v>0</v>
      </c>
      <c r="AG159" s="3">
        <f>EffortOutcomesAG1_1DayShiftAB[[#This Row],[D]]*L159</f>
        <v>0</v>
      </c>
      <c r="AH159" s="3">
        <f>EffortOutcomesAG1_1DayShiftAB[[#This Row],[D]]*M159</f>
        <v>0</v>
      </c>
      <c r="AI159" s="3">
        <f>EffortOutcomesAG1_1DayShiftAB[[#This Row],[D]]*N159</f>
        <v>0</v>
      </c>
      <c r="AJ159" s="3">
        <f>EffortOutcomesAG1_1DayShiftAB[[#This Row],[D]]*O159</f>
        <v>0</v>
      </c>
      <c r="AK159" s="3">
        <f>EffortOutcomesAG1_1DayShiftAB[[#This Row],[D]]*P159</f>
        <v>0.52606516290726824</v>
      </c>
      <c r="AL159" s="3">
        <f>EffortOutcomesAG1_1DayShiftAB[[#This Row],[D]]*Q159</f>
        <v>0</v>
      </c>
      <c r="AM159" s="3">
        <f>EffortOutcomesAG1_1DayShiftAB[[#This Row],[D]]*R159</f>
        <v>0</v>
      </c>
      <c r="AN159" s="3">
        <f>EffortOutcomesAG1_1DayShiftAB[[#This Row],[D]]*S159</f>
        <v>0</v>
      </c>
      <c r="AO159" s="3">
        <f>EffortOutcomesAG1_1DayShiftAB[[#This Row],[D]]*T159</f>
        <v>0.52211055020919461</v>
      </c>
      <c r="AP159" s="3">
        <f>EffortOutcomesAG1_1DayShiftAB[[#This Row],[D]]*U159</f>
        <v>0</v>
      </c>
      <c r="AQ159" s="3">
        <f>EffortOutcomesAG1_1DayShiftAB[[#This Row],[D]]*V159</f>
        <v>1.5821501014198782</v>
      </c>
      <c r="AR159" s="3">
        <f>EffortOutcomesAG1_1DayShiftAB[[#This Row],[D]]*W159</f>
        <v>0</v>
      </c>
      <c r="AS159" s="3">
        <f>EffortOutcomesAG1_1DayShiftAB[[#This Row],[D]]*X159</f>
        <v>0</v>
      </c>
      <c r="AT159" s="3">
        <f>EffortOutcomesAG1_1DayShiftAB[[#This Row],[D]]*Y159</f>
        <v>0</v>
      </c>
      <c r="AU159" s="3">
        <f>EffortOutcomesAG1_1DayShiftAB[[#This Row],[D]]*Z159</f>
        <v>0</v>
      </c>
      <c r="AV159" s="3">
        <f>EffortOutcomesAG1_1DayShiftAB[[#This Row],[D]]*AA159</f>
        <v>0</v>
      </c>
      <c r="AW159" s="3"/>
      <c r="AX159" s="3"/>
      <c r="AY159" t="s">
        <v>170</v>
      </c>
      <c r="AZ159" t="s">
        <v>216</v>
      </c>
      <c r="BA159" t="s">
        <v>70</v>
      </c>
      <c r="BB159">
        <v>2.1042606516290729</v>
      </c>
      <c r="BC159">
        <v>2.8499999999999996</v>
      </c>
      <c r="BD159">
        <v>10</v>
      </c>
      <c r="BE159">
        <v>2.8499999999999996</v>
      </c>
      <c r="BF159">
        <v>1.5821501014198782</v>
      </c>
      <c r="BG159" t="s">
        <v>209</v>
      </c>
      <c r="BH159">
        <v>1</v>
      </c>
      <c r="BI159" s="25">
        <v>45584</v>
      </c>
      <c r="BJ159">
        <v>45584</v>
      </c>
      <c r="BK159">
        <v>1.3543949499761787</v>
      </c>
      <c r="BL159">
        <v>1.3543949499761787</v>
      </c>
      <c r="BM159">
        <v>0.75187933595346756</v>
      </c>
      <c r="BN159" t="s">
        <v>160</v>
      </c>
    </row>
    <row r="160" spans="1:66" x14ac:dyDescent="0.25">
      <c r="A160" s="31"/>
      <c r="B16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60" s="32">
        <f>IF(EffortOutcomesAG1_1DayShiftAB[[#This Row],[Ai]]=0,3,  IF(EffortOutcomesAG1_1DayShiftAB[[#This Row],[Ai]]&lt;ABGoal,1,    IF(EffortOutcomesAG1_1DayShiftAB[[#This Row],[Ai]]&gt;=ABGoal,2,   "???")))</f>
        <v>1</v>
      </c>
      <c r="D16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60" s="34">
        <f t="shared" si="4"/>
        <v>11110</v>
      </c>
      <c r="H16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6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9.7070033349214158E-2</v>
      </c>
      <c r="S16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0.30656755317658246</v>
      </c>
      <c r="U16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0.59636241347420338</v>
      </c>
      <c r="W16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0" s="41" cm="1">
        <f t="array" ref="Z16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0" s="38">
        <f t="shared" si="5"/>
        <v>1</v>
      </c>
      <c r="AC160" s="3">
        <f>EffortOutcomesAG1_1DayShiftAB[[#This Row],[D]]*H160</f>
        <v>0</v>
      </c>
      <c r="AD160" s="3">
        <f>EffortOutcomesAG1_1DayShiftAB[[#This Row],[D]]*I160</f>
        <v>0</v>
      </c>
      <c r="AE160" s="3">
        <f>EffortOutcomesAG1_1DayShiftAB[[#This Row],[D]]*J160</f>
        <v>0</v>
      </c>
      <c r="AF160" s="3">
        <f>EffortOutcomesAG1_1DayShiftAB[[#This Row],[D]]*K160</f>
        <v>0</v>
      </c>
      <c r="AG160" s="3">
        <f>EffortOutcomesAG1_1DayShiftAB[[#This Row],[D]]*L160</f>
        <v>0</v>
      </c>
      <c r="AH160" s="3">
        <f>EffortOutcomesAG1_1DayShiftAB[[#This Row],[D]]*M160</f>
        <v>0</v>
      </c>
      <c r="AI160" s="3">
        <f>EffortOutcomesAG1_1DayShiftAB[[#This Row],[D]]*N160</f>
        <v>0</v>
      </c>
      <c r="AJ160" s="3">
        <f>EffortOutcomesAG1_1DayShiftAB[[#This Row],[D]]*O160</f>
        <v>0</v>
      </c>
      <c r="AK160" s="3">
        <f>EffortOutcomesAG1_1DayShiftAB[[#This Row],[D]]*P160</f>
        <v>0</v>
      </c>
      <c r="AL160" s="3">
        <f>EffortOutcomesAG1_1DayShiftAB[[#This Row],[D]]*Q160</f>
        <v>0</v>
      </c>
      <c r="AM160" s="3">
        <f>EffortOutcomesAG1_1DayShiftAB[[#This Row],[D]]*R160</f>
        <v>0.30639097744360988</v>
      </c>
      <c r="AN160" s="3">
        <f>EffortOutcomesAG1_1DayShiftAB[[#This Row],[D]]*S160</f>
        <v>0</v>
      </c>
      <c r="AO160" s="3">
        <f>EffortOutcomesAG1_1DayShiftAB[[#This Row],[D]]*T160</f>
        <v>0.96764705882352886</v>
      </c>
      <c r="AP160" s="3">
        <f>EffortOutcomesAG1_1DayShiftAB[[#This Row],[D]]*U160</f>
        <v>0</v>
      </c>
      <c r="AQ160" s="3">
        <f>EffortOutcomesAG1_1DayShiftAB[[#This Row],[D]]*V160</f>
        <v>1.8823529411764708</v>
      </c>
      <c r="AR160" s="3">
        <f>EffortOutcomesAG1_1DayShiftAB[[#This Row],[D]]*W160</f>
        <v>0</v>
      </c>
      <c r="AS160" s="3">
        <f>EffortOutcomesAG1_1DayShiftAB[[#This Row],[D]]*X160</f>
        <v>0</v>
      </c>
      <c r="AT160" s="3">
        <f>EffortOutcomesAG1_1DayShiftAB[[#This Row],[D]]*Y160</f>
        <v>0</v>
      </c>
      <c r="AU160" s="3">
        <f>EffortOutcomesAG1_1DayShiftAB[[#This Row],[D]]*Z160</f>
        <v>0</v>
      </c>
      <c r="AV160" s="3">
        <f>EffortOutcomesAG1_1DayShiftAB[[#This Row],[D]]*AA160</f>
        <v>0</v>
      </c>
      <c r="AW160" s="3"/>
      <c r="AX160" s="3"/>
      <c r="AY160" t="s">
        <v>170</v>
      </c>
      <c r="AZ160" t="s">
        <v>216</v>
      </c>
      <c r="BA160" t="s">
        <v>68</v>
      </c>
      <c r="BB160">
        <v>3.1563909774436096</v>
      </c>
      <c r="BC160">
        <v>2.8499999999999996</v>
      </c>
      <c r="BD160">
        <v>10</v>
      </c>
      <c r="BE160">
        <v>2.8499999999999996</v>
      </c>
      <c r="BF160">
        <v>1.882352941176471</v>
      </c>
      <c r="BG160" t="s">
        <v>211</v>
      </c>
      <c r="BH160">
        <v>1</v>
      </c>
      <c r="BI160" s="25">
        <v>45584</v>
      </c>
      <c r="BJ160">
        <v>45584</v>
      </c>
      <c r="BK160">
        <v>0.90292996665078584</v>
      </c>
      <c r="BL160">
        <v>0.90292996665078584</v>
      </c>
      <c r="BM160">
        <v>0.59636241347420338</v>
      </c>
      <c r="BN160" t="s">
        <v>160</v>
      </c>
    </row>
    <row r="161" spans="1:66" x14ac:dyDescent="0.25">
      <c r="A161" s="31"/>
      <c r="B16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61" s="32">
        <f>IF(EffortOutcomesAG1_1DayShiftAB[[#This Row],[Ai]]=0,3,  IF(EffortOutcomesAG1_1DayShiftAB[[#This Row],[Ai]]&lt;ABGoal,1,    IF(EffortOutcomesAG1_1DayShiftAB[[#This Row],[Ai]]&gt;=ABGoal,2,   "???")))</f>
        <v>1</v>
      </c>
      <c r="D16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6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61" s="34">
        <f t="shared" si="4"/>
        <v>11310</v>
      </c>
      <c r="H16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6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2.029384756657493E-2</v>
      </c>
      <c r="R16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9.182736455464191E-4</v>
      </c>
      <c r="S16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6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0.97878787878787865</v>
      </c>
      <c r="W16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1" s="41" cm="1">
        <f t="array" ref="Z16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1" s="38">
        <f t="shared" si="5"/>
        <v>1</v>
      </c>
      <c r="AC161" s="3">
        <f>EffortOutcomesAG1_1DayShiftAB[[#This Row],[D]]*H161</f>
        <v>0</v>
      </c>
      <c r="AD161" s="3">
        <f>EffortOutcomesAG1_1DayShiftAB[[#This Row],[D]]*I161</f>
        <v>0</v>
      </c>
      <c r="AE161" s="3">
        <f>EffortOutcomesAG1_1DayShiftAB[[#This Row],[D]]*J161</f>
        <v>0</v>
      </c>
      <c r="AF161" s="3">
        <f>EffortOutcomesAG1_1DayShiftAB[[#This Row],[D]]*K161</f>
        <v>0</v>
      </c>
      <c r="AG161" s="3">
        <f>EffortOutcomesAG1_1DayShiftAB[[#This Row],[D]]*L161</f>
        <v>0</v>
      </c>
      <c r="AH161" s="3">
        <f>EffortOutcomesAG1_1DayShiftAB[[#This Row],[D]]*M161</f>
        <v>0</v>
      </c>
      <c r="AI161" s="3">
        <f>EffortOutcomesAG1_1DayShiftAB[[#This Row],[D]]*N161</f>
        <v>0</v>
      </c>
      <c r="AJ161" s="3">
        <f>EffortOutcomesAG1_1DayShiftAB[[#This Row],[D]]*O161</f>
        <v>0</v>
      </c>
      <c r="AK161" s="3">
        <f>EffortOutcomesAG1_1DayShiftAB[[#This Row],[D]]*P161</f>
        <v>0</v>
      </c>
      <c r="AL161" s="3">
        <f>EffortOutcomesAG1_1DayShiftAB[[#This Row],[D]]*Q161</f>
        <v>1.9696969696969786E-2</v>
      </c>
      <c r="AM161" s="3">
        <f>EffortOutcomesAG1_1DayShiftAB[[#This Row],[D]]*R161</f>
        <v>8.9126559714799514E-4</v>
      </c>
      <c r="AN161" s="3">
        <f>EffortOutcomesAG1_1DayShiftAB[[#This Row],[D]]*S161</f>
        <v>0</v>
      </c>
      <c r="AO161" s="3">
        <f>EffortOutcomesAG1_1DayShiftAB[[#This Row],[D]]*T161</f>
        <v>0</v>
      </c>
      <c r="AP161" s="3">
        <f>EffortOutcomesAG1_1DayShiftAB[[#This Row],[D]]*U161</f>
        <v>0</v>
      </c>
      <c r="AQ161" s="3">
        <f>EffortOutcomesAG1_1DayShiftAB[[#This Row],[D]]*V161</f>
        <v>0.95</v>
      </c>
      <c r="AR161" s="3">
        <f>EffortOutcomesAG1_1DayShiftAB[[#This Row],[D]]*W161</f>
        <v>0</v>
      </c>
      <c r="AS161" s="3">
        <f>EffortOutcomesAG1_1DayShiftAB[[#This Row],[D]]*X161</f>
        <v>0</v>
      </c>
      <c r="AT161" s="3">
        <f>EffortOutcomesAG1_1DayShiftAB[[#This Row],[D]]*Y161</f>
        <v>0</v>
      </c>
      <c r="AU161" s="3">
        <f>EffortOutcomesAG1_1DayShiftAB[[#This Row],[D]]*Z161</f>
        <v>0</v>
      </c>
      <c r="AV161" s="3">
        <f>EffortOutcomesAG1_1DayShiftAB[[#This Row],[D]]*AA161</f>
        <v>0</v>
      </c>
      <c r="AW161" s="3"/>
      <c r="AX161" s="3"/>
      <c r="AY161" t="s">
        <v>217</v>
      </c>
      <c r="AZ161" t="s">
        <v>216</v>
      </c>
      <c r="BA161" t="s">
        <v>69</v>
      </c>
      <c r="BB161">
        <v>0.97058823529411775</v>
      </c>
      <c r="BC161">
        <v>0.95</v>
      </c>
      <c r="BD161">
        <v>10</v>
      </c>
      <c r="BE161">
        <v>0.95</v>
      </c>
      <c r="BF161">
        <v>0.96969696969696972</v>
      </c>
      <c r="BG161" t="s">
        <v>210</v>
      </c>
      <c r="BI161" s="25">
        <v>45584</v>
      </c>
      <c r="BJ161">
        <v>45584</v>
      </c>
      <c r="BK161">
        <v>0.97878787878787865</v>
      </c>
      <c r="BL161">
        <v>0.97878787878787865</v>
      </c>
      <c r="BM161">
        <v>0.99908172635445358</v>
      </c>
      <c r="BN161" t="s">
        <v>160</v>
      </c>
    </row>
    <row r="162" spans="1:66" x14ac:dyDescent="0.25">
      <c r="A162" s="31"/>
      <c r="B16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62" s="32">
        <f>IF(EffortOutcomesAG1_1DayShiftAB[[#This Row],[Ai]]=0,3,  IF(EffortOutcomesAG1_1DayShiftAB[[#This Row],[Ai]]&lt;ABGoal,1,    IF(EffortOutcomesAG1_1DayShiftAB[[#This Row],[Ai]]&gt;=ABGoal,2,   "???")))</f>
        <v>1</v>
      </c>
      <c r="D16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62" s="34">
        <f t="shared" si="4"/>
        <v>11110</v>
      </c>
      <c r="H16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6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0.17095989592171512</v>
      </c>
      <c r="S16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9.8117467989000562E-2</v>
      </c>
      <c r="U16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0.73092263608928432</v>
      </c>
      <c r="W16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2" s="41" cm="1">
        <f t="array" ref="Z16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2" s="38">
        <f t="shared" si="5"/>
        <v>1</v>
      </c>
      <c r="AC162" s="3">
        <f>EffortOutcomesAG1_1DayShiftAB[[#This Row],[D]]*H162</f>
        <v>0</v>
      </c>
      <c r="AD162" s="3">
        <f>EffortOutcomesAG1_1DayShiftAB[[#This Row],[D]]*I162</f>
        <v>0</v>
      </c>
      <c r="AE162" s="3">
        <f>EffortOutcomesAG1_1DayShiftAB[[#This Row],[D]]*J162</f>
        <v>0</v>
      </c>
      <c r="AF162" s="3">
        <f>EffortOutcomesAG1_1DayShiftAB[[#This Row],[D]]*K162</f>
        <v>0</v>
      </c>
      <c r="AG162" s="3">
        <f>EffortOutcomesAG1_1DayShiftAB[[#This Row],[D]]*L162</f>
        <v>0</v>
      </c>
      <c r="AH162" s="3">
        <f>EffortOutcomesAG1_1DayShiftAB[[#This Row],[D]]*M162</f>
        <v>0</v>
      </c>
      <c r="AI162" s="3">
        <f>EffortOutcomesAG1_1DayShiftAB[[#This Row],[D]]*N162</f>
        <v>0</v>
      </c>
      <c r="AJ162" s="3">
        <f>EffortOutcomesAG1_1DayShiftAB[[#This Row],[D]]*O162</f>
        <v>0</v>
      </c>
      <c r="AK162" s="3">
        <f>EffortOutcomesAG1_1DayShiftAB[[#This Row],[D]]*P162</f>
        <v>0</v>
      </c>
      <c r="AL162" s="3">
        <f>EffortOutcomesAG1_1DayShiftAB[[#This Row],[D]]*Q162</f>
        <v>0</v>
      </c>
      <c r="AM162" s="3">
        <f>EffortOutcomesAG1_1DayShiftAB[[#This Row],[D]]*R162</f>
        <v>0.78361420793362768</v>
      </c>
      <c r="AN162" s="3">
        <f>EffortOutcomesAG1_1DayShiftAB[[#This Row],[D]]*S162</f>
        <v>0</v>
      </c>
      <c r="AO162" s="3">
        <f>EffortOutcomesAG1_1DayShiftAB[[#This Row],[D]]*T162</f>
        <v>0.44973262032085587</v>
      </c>
      <c r="AP162" s="3">
        <f>EffortOutcomesAG1_1DayShiftAB[[#This Row],[D]]*U162</f>
        <v>0</v>
      </c>
      <c r="AQ162" s="3">
        <f>EffortOutcomesAG1_1DayShiftAB[[#This Row],[D]]*V162</f>
        <v>3.3502673796791438</v>
      </c>
      <c r="AR162" s="3">
        <f>EffortOutcomesAG1_1DayShiftAB[[#This Row],[D]]*W162</f>
        <v>0</v>
      </c>
      <c r="AS162" s="3">
        <f>EffortOutcomesAG1_1DayShiftAB[[#This Row],[D]]*X162</f>
        <v>0</v>
      </c>
      <c r="AT162" s="3">
        <f>EffortOutcomesAG1_1DayShiftAB[[#This Row],[D]]*Y162</f>
        <v>0</v>
      </c>
      <c r="AU162" s="3">
        <f>EffortOutcomesAG1_1DayShiftAB[[#This Row],[D]]*Z162</f>
        <v>0</v>
      </c>
      <c r="AV162" s="3">
        <f>EffortOutcomesAG1_1DayShiftAB[[#This Row],[D]]*AA162</f>
        <v>0</v>
      </c>
      <c r="AW162" s="3"/>
      <c r="AX162" s="3"/>
      <c r="AY162" t="s">
        <v>217</v>
      </c>
      <c r="AZ162" t="s">
        <v>216</v>
      </c>
      <c r="BA162" t="s">
        <v>70</v>
      </c>
      <c r="BB162">
        <v>4.5836142079336275</v>
      </c>
      <c r="BC162">
        <v>3.8</v>
      </c>
      <c r="BD162">
        <v>10</v>
      </c>
      <c r="BE162">
        <v>3.8</v>
      </c>
      <c r="BF162">
        <v>3.3502673796791438</v>
      </c>
      <c r="BG162" t="s">
        <v>209</v>
      </c>
      <c r="BI162" s="25">
        <v>45584</v>
      </c>
      <c r="BJ162">
        <v>45584</v>
      </c>
      <c r="BK162">
        <v>0.82904010407828488</v>
      </c>
      <c r="BL162">
        <v>0.82904010407828488</v>
      </c>
      <c r="BM162">
        <v>0.73092263608928432</v>
      </c>
      <c r="BN162" t="s">
        <v>160</v>
      </c>
    </row>
    <row r="163" spans="1:66" x14ac:dyDescent="0.25">
      <c r="A163" s="31"/>
      <c r="B16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63" s="32">
        <f>IF(EffortOutcomesAG1_1DayShiftAB[[#This Row],[Ai]]=0,3,  IF(EffortOutcomesAG1_1DayShiftAB[[#This Row],[Ai]]&lt;ABGoal,1,    IF(EffortOutcomesAG1_1DayShiftAB[[#This Row],[Ai]]&gt;=ABGoal,2,   "???")))</f>
        <v>2</v>
      </c>
      <c r="D16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63" s="34">
        <f t="shared" si="4"/>
        <v>32111</v>
      </c>
      <c r="H16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8.9407115861275255E-3</v>
      </c>
      <c r="O16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4.9701512886015653E-3</v>
      </c>
      <c r="Q16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6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6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6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3" s="41" cm="1">
        <f t="array" ref="Z16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3" s="38">
        <f t="shared" si="5"/>
        <v>1</v>
      </c>
      <c r="AC163" s="3">
        <f>EffortOutcomesAG1_1DayShiftAB[[#This Row],[D]]*H163</f>
        <v>0</v>
      </c>
      <c r="AD163" s="3">
        <f>EffortOutcomesAG1_1DayShiftAB[[#This Row],[D]]*I163</f>
        <v>0</v>
      </c>
      <c r="AE163" s="3">
        <f>EffortOutcomesAG1_1DayShiftAB[[#This Row],[D]]*J163</f>
        <v>0</v>
      </c>
      <c r="AF163" s="3">
        <f>EffortOutcomesAG1_1DayShiftAB[[#This Row],[D]]*K163</f>
        <v>0</v>
      </c>
      <c r="AG163" s="3">
        <f>EffortOutcomesAG1_1DayShiftAB[[#This Row],[D]]*L163</f>
        <v>0</v>
      </c>
      <c r="AH163" s="3">
        <f>EffortOutcomesAG1_1DayShiftAB[[#This Row],[D]]*M163</f>
        <v>0</v>
      </c>
      <c r="AI163" s="3">
        <f>EffortOutcomesAG1_1DayShiftAB[[#This Row],[D]]*N163</f>
        <v>3.3508570892471293E-2</v>
      </c>
      <c r="AJ163" s="3">
        <f>EffortOutcomesAG1_1DayShiftAB[[#This Row],[D]]*O163</f>
        <v>0</v>
      </c>
      <c r="AK163" s="3">
        <f>EffortOutcomesAG1_1DayShiftAB[[#This Row],[D]]*P163</f>
        <v>1.8627450980391976E-2</v>
      </c>
      <c r="AL163" s="3">
        <f>EffortOutcomesAG1_1DayShiftAB[[#This Row],[D]]*Q163</f>
        <v>0</v>
      </c>
      <c r="AM163" s="3">
        <f>EffortOutcomesAG1_1DayShiftAB[[#This Row],[D]]*R163</f>
        <v>0</v>
      </c>
      <c r="AN163" s="3">
        <f>EffortOutcomesAG1_1DayShiftAB[[#This Row],[D]]*S163</f>
        <v>0</v>
      </c>
      <c r="AO163" s="3">
        <f>EffortOutcomesAG1_1DayShiftAB[[#This Row],[D]]*T163</f>
        <v>0</v>
      </c>
      <c r="AP163" s="3">
        <f>EffortOutcomesAG1_1DayShiftAB[[#This Row],[D]]*U163</f>
        <v>0</v>
      </c>
      <c r="AQ163" s="3">
        <f>EffortOutcomesAG1_1DayShiftAB[[#This Row],[D]]*V163</f>
        <v>3.7478639781271368</v>
      </c>
      <c r="AR163" s="3">
        <f>EffortOutcomesAG1_1DayShiftAB[[#This Row],[D]]*W163</f>
        <v>0</v>
      </c>
      <c r="AS163" s="3">
        <f>EffortOutcomesAG1_1DayShiftAB[[#This Row],[D]]*X163</f>
        <v>0</v>
      </c>
      <c r="AT163" s="3">
        <f>EffortOutcomesAG1_1DayShiftAB[[#This Row],[D]]*Y163</f>
        <v>0</v>
      </c>
      <c r="AU163" s="3">
        <f>EffortOutcomesAG1_1DayShiftAB[[#This Row],[D]]*Z163</f>
        <v>0</v>
      </c>
      <c r="AV163" s="3">
        <f>EffortOutcomesAG1_1DayShiftAB[[#This Row],[D]]*AA163</f>
        <v>0</v>
      </c>
      <c r="AW163" s="3"/>
      <c r="AX163" s="3"/>
      <c r="AY163" t="s">
        <v>217</v>
      </c>
      <c r="AZ163" t="s">
        <v>216</v>
      </c>
      <c r="BA163" t="s">
        <v>68</v>
      </c>
      <c r="BB163">
        <v>3.7478639781271368</v>
      </c>
      <c r="BC163">
        <v>3.8</v>
      </c>
      <c r="BD163">
        <v>10</v>
      </c>
      <c r="BE163">
        <v>3.8</v>
      </c>
      <c r="BF163">
        <v>3.7813725490196082</v>
      </c>
      <c r="BG163" t="s">
        <v>211</v>
      </c>
      <c r="BI163" s="25">
        <v>45584</v>
      </c>
      <c r="BJ163">
        <v>45584</v>
      </c>
      <c r="BK163">
        <v>1.0139108628747291</v>
      </c>
      <c r="BL163">
        <v>1.0139108628747291</v>
      </c>
      <c r="BM163">
        <v>1.0089407115861275</v>
      </c>
      <c r="BN163" t="s">
        <v>160</v>
      </c>
    </row>
    <row r="164" spans="1:66" x14ac:dyDescent="0.25">
      <c r="A164" s="31"/>
      <c r="B16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64" s="32">
        <f>IF(EffortOutcomesAG1_1DayShiftAB[[#This Row],[Ai]]=0,3,  IF(EffortOutcomesAG1_1DayShiftAB[[#This Row],[Ai]]&lt;ABGoal,1,    IF(EffortOutcomesAG1_1DayShiftAB[[#This Row],[Ai]]&gt;=ABGoal,2,   "???")))</f>
        <v>3</v>
      </c>
      <c r="D16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64" s="34">
        <f t="shared" si="4"/>
        <v>13110</v>
      </c>
      <c r="H16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6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</v>
      </c>
      <c r="S16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6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6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4" s="41" cm="1">
        <f t="array" ref="Z16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4" s="38">
        <f t="shared" si="5"/>
        <v>1</v>
      </c>
      <c r="AC164" s="3">
        <f>EffortOutcomesAG1_1DayShiftAB[[#This Row],[D]]*H164</f>
        <v>0</v>
      </c>
      <c r="AD164" s="3">
        <f>EffortOutcomesAG1_1DayShiftAB[[#This Row],[D]]*I164</f>
        <v>0</v>
      </c>
      <c r="AE164" s="3">
        <f>EffortOutcomesAG1_1DayShiftAB[[#This Row],[D]]*J164</f>
        <v>0</v>
      </c>
      <c r="AF164" s="3">
        <f>EffortOutcomesAG1_1DayShiftAB[[#This Row],[D]]*K164</f>
        <v>0</v>
      </c>
      <c r="AG164" s="3">
        <f>EffortOutcomesAG1_1DayShiftAB[[#This Row],[D]]*L164</f>
        <v>0</v>
      </c>
      <c r="AH164" s="3">
        <f>EffortOutcomesAG1_1DayShiftAB[[#This Row],[D]]*M164</f>
        <v>0</v>
      </c>
      <c r="AI164" s="3">
        <f>EffortOutcomesAG1_1DayShiftAB[[#This Row],[D]]*N164</f>
        <v>0</v>
      </c>
      <c r="AJ164" s="3">
        <f>EffortOutcomesAG1_1DayShiftAB[[#This Row],[D]]*O164</f>
        <v>0</v>
      </c>
      <c r="AK164" s="3">
        <f>EffortOutcomesAG1_1DayShiftAB[[#This Row],[D]]*P164</f>
        <v>0</v>
      </c>
      <c r="AL164" s="3">
        <f>EffortOutcomesAG1_1DayShiftAB[[#This Row],[D]]*Q164</f>
        <v>0</v>
      </c>
      <c r="AM164" s="3">
        <f>EffortOutcomesAG1_1DayShiftAB[[#This Row],[D]]*R164</f>
        <v>1</v>
      </c>
      <c r="AN164" s="3">
        <f>EffortOutcomesAG1_1DayShiftAB[[#This Row],[D]]*S164</f>
        <v>0</v>
      </c>
      <c r="AO164" s="3">
        <f>EffortOutcomesAG1_1DayShiftAB[[#This Row],[D]]*T164</f>
        <v>0</v>
      </c>
      <c r="AP164" s="3">
        <f>EffortOutcomesAG1_1DayShiftAB[[#This Row],[D]]*U164</f>
        <v>0</v>
      </c>
      <c r="AQ164" s="3">
        <f>EffortOutcomesAG1_1DayShiftAB[[#This Row],[D]]*V164</f>
        <v>0</v>
      </c>
      <c r="AR164" s="3">
        <f>EffortOutcomesAG1_1DayShiftAB[[#This Row],[D]]*W164</f>
        <v>0</v>
      </c>
      <c r="AS164" s="3">
        <f>EffortOutcomesAG1_1DayShiftAB[[#This Row],[D]]*X164</f>
        <v>0</v>
      </c>
      <c r="AT164" s="3">
        <f>EffortOutcomesAG1_1DayShiftAB[[#This Row],[D]]*Y164</f>
        <v>0</v>
      </c>
      <c r="AU164" s="3">
        <f>EffortOutcomesAG1_1DayShiftAB[[#This Row],[D]]*Z164</f>
        <v>0</v>
      </c>
      <c r="AV164" s="3">
        <f>EffortOutcomesAG1_1DayShiftAB[[#This Row],[D]]*AA164</f>
        <v>0</v>
      </c>
      <c r="AW164" s="3"/>
      <c r="AX164" s="3"/>
      <c r="AY164" t="s">
        <v>170</v>
      </c>
      <c r="AZ164" t="s">
        <v>216</v>
      </c>
      <c r="BA164" t="s">
        <v>69</v>
      </c>
      <c r="BB164">
        <v>1</v>
      </c>
      <c r="BC164">
        <v>0</v>
      </c>
      <c r="BD164">
        <v>10</v>
      </c>
      <c r="BE164">
        <v>0</v>
      </c>
      <c r="BF164">
        <v>0</v>
      </c>
      <c r="BG164" t="s">
        <v>213</v>
      </c>
      <c r="BH164">
        <v>1</v>
      </c>
      <c r="BI164" s="25">
        <v>45585</v>
      </c>
      <c r="BJ164">
        <v>45585</v>
      </c>
      <c r="BK164">
        <v>0</v>
      </c>
      <c r="BL164">
        <v>0</v>
      </c>
      <c r="BM164">
        <v>0</v>
      </c>
      <c r="BN164" t="s">
        <v>160</v>
      </c>
    </row>
    <row r="165" spans="1:66" x14ac:dyDescent="0.25">
      <c r="A165" s="31"/>
      <c r="B16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65" s="32">
        <f>IF(EffortOutcomesAG1_1DayShiftAB[[#This Row],[Ai]]=0,3,  IF(EffortOutcomesAG1_1DayShiftAB[[#This Row],[Ai]]&lt;ABGoal,1,    IF(EffortOutcomesAG1_1DayShiftAB[[#This Row],[Ai]]&gt;=ABGoal,2,   "???")))</f>
        <v>1</v>
      </c>
      <c r="D16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6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65" s="34">
        <f t="shared" si="4"/>
        <v>31131</v>
      </c>
      <c r="H16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0.10439494997617871</v>
      </c>
      <c r="K16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6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6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0.24294578602580008</v>
      </c>
      <c r="U16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0.75705421397419992</v>
      </c>
      <c r="W16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5" s="41" cm="1">
        <f t="array" ref="Z16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5" s="38">
        <f t="shared" si="5"/>
        <v>1</v>
      </c>
      <c r="AC165" s="3">
        <f>EffortOutcomesAG1_1DayShiftAB[[#This Row],[D]]*H165</f>
        <v>0</v>
      </c>
      <c r="AD165" s="3">
        <f>EffortOutcomesAG1_1DayShiftAB[[#This Row],[D]]*I165</f>
        <v>0</v>
      </c>
      <c r="AE165" s="3">
        <f>EffortOutcomesAG1_1DayShiftAB[[#This Row],[D]]*J165</f>
        <v>0.21967418546365827</v>
      </c>
      <c r="AF165" s="3">
        <f>EffortOutcomesAG1_1DayShiftAB[[#This Row],[D]]*K165</f>
        <v>0</v>
      </c>
      <c r="AG165" s="3">
        <f>EffortOutcomesAG1_1DayShiftAB[[#This Row],[D]]*L165</f>
        <v>0</v>
      </c>
      <c r="AH165" s="3">
        <f>EffortOutcomesAG1_1DayShiftAB[[#This Row],[D]]*M165</f>
        <v>0</v>
      </c>
      <c r="AI165" s="3">
        <f>EffortOutcomesAG1_1DayShiftAB[[#This Row],[D]]*N165</f>
        <v>0</v>
      </c>
      <c r="AJ165" s="3">
        <f>EffortOutcomesAG1_1DayShiftAB[[#This Row],[D]]*O165</f>
        <v>0</v>
      </c>
      <c r="AK165" s="3">
        <f>EffortOutcomesAG1_1DayShiftAB[[#This Row],[D]]*P165</f>
        <v>0.52606516290726824</v>
      </c>
      <c r="AL165" s="3">
        <f>EffortOutcomesAG1_1DayShiftAB[[#This Row],[D]]*Q165</f>
        <v>0</v>
      </c>
      <c r="AM165" s="3">
        <f>EffortOutcomesAG1_1DayShiftAB[[#This Row],[D]]*R165</f>
        <v>0</v>
      </c>
      <c r="AN165" s="3">
        <f>EffortOutcomesAG1_1DayShiftAB[[#This Row],[D]]*S165</f>
        <v>0</v>
      </c>
      <c r="AO165" s="3">
        <f>EffortOutcomesAG1_1DayShiftAB[[#This Row],[D]]*T165</f>
        <v>0.51122125801318741</v>
      </c>
      <c r="AP165" s="3">
        <f>EffortOutcomesAG1_1DayShiftAB[[#This Row],[D]]*U165</f>
        <v>0</v>
      </c>
      <c r="AQ165" s="3">
        <f>EffortOutcomesAG1_1DayShiftAB[[#This Row],[D]]*V165</f>
        <v>1.5930393936158855</v>
      </c>
      <c r="AR165" s="3">
        <f>EffortOutcomesAG1_1DayShiftAB[[#This Row],[D]]*W165</f>
        <v>0</v>
      </c>
      <c r="AS165" s="3">
        <f>EffortOutcomesAG1_1DayShiftAB[[#This Row],[D]]*X165</f>
        <v>0</v>
      </c>
      <c r="AT165" s="3">
        <f>EffortOutcomesAG1_1DayShiftAB[[#This Row],[D]]*Y165</f>
        <v>0</v>
      </c>
      <c r="AU165" s="3">
        <f>EffortOutcomesAG1_1DayShiftAB[[#This Row],[D]]*Z165</f>
        <v>0</v>
      </c>
      <c r="AV165" s="3">
        <f>EffortOutcomesAG1_1DayShiftAB[[#This Row],[D]]*AA165</f>
        <v>0</v>
      </c>
      <c r="AW165" s="3"/>
      <c r="AX165" s="3"/>
      <c r="AY165" t="s">
        <v>170</v>
      </c>
      <c r="AZ165" t="s">
        <v>216</v>
      </c>
      <c r="BA165" t="s">
        <v>70</v>
      </c>
      <c r="BB165">
        <v>2.1042606516290729</v>
      </c>
      <c r="BC165">
        <v>2.8499999999999996</v>
      </c>
      <c r="BD165">
        <v>10</v>
      </c>
      <c r="BE165">
        <v>2.8499999999999996</v>
      </c>
      <c r="BF165">
        <v>1.5930393936158855</v>
      </c>
      <c r="BG165" t="s">
        <v>212</v>
      </c>
      <c r="BH165">
        <v>1</v>
      </c>
      <c r="BI165" s="25">
        <v>45585</v>
      </c>
      <c r="BJ165">
        <v>45585</v>
      </c>
      <c r="BK165">
        <v>1.3543949499761787</v>
      </c>
      <c r="BL165">
        <v>1.3543949499761787</v>
      </c>
      <c r="BM165">
        <v>0.75705421397419992</v>
      </c>
      <c r="BN165" t="s">
        <v>160</v>
      </c>
    </row>
    <row r="166" spans="1:66" x14ac:dyDescent="0.25">
      <c r="A166" s="31"/>
      <c r="B16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66" s="32">
        <f>IF(EffortOutcomesAG1_1DayShiftAB[[#This Row],[Ai]]=0,3,  IF(EffortOutcomesAG1_1DayShiftAB[[#This Row],[Ai]]&lt;ABGoal,1,    IF(EffortOutcomesAG1_1DayShiftAB[[#This Row],[Ai]]&gt;=ABGoal,2,   "???")))</f>
        <v>1</v>
      </c>
      <c r="D16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66" s="34">
        <f t="shared" si="4"/>
        <v>31111</v>
      </c>
      <c r="H16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0.20390662220104816</v>
      </c>
      <c r="Q16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6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0.10905286364188349</v>
      </c>
      <c r="U16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0.89094713635811651</v>
      </c>
      <c r="W16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6" s="41" cm="1">
        <f t="array" ref="Z16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6" s="38">
        <f t="shared" si="5"/>
        <v>1</v>
      </c>
      <c r="AC166" s="3">
        <f>EffortOutcomesAG1_1DayShiftAB[[#This Row],[D]]*H166</f>
        <v>0</v>
      </c>
      <c r="AD166" s="3">
        <f>EffortOutcomesAG1_1DayShiftAB[[#This Row],[D]]*I166</f>
        <v>0</v>
      </c>
      <c r="AE166" s="3">
        <f>EffortOutcomesAG1_1DayShiftAB[[#This Row],[D]]*J166</f>
        <v>0</v>
      </c>
      <c r="AF166" s="3">
        <f>EffortOutcomesAG1_1DayShiftAB[[#This Row],[D]]*K166</f>
        <v>0</v>
      </c>
      <c r="AG166" s="3">
        <f>EffortOutcomesAG1_1DayShiftAB[[#This Row],[D]]*L166</f>
        <v>0</v>
      </c>
      <c r="AH166" s="3">
        <f>EffortOutcomesAG1_1DayShiftAB[[#This Row],[D]]*M166</f>
        <v>0</v>
      </c>
      <c r="AI166" s="3">
        <f>EffortOutcomesAG1_1DayShiftAB[[#This Row],[D]]*N166</f>
        <v>0</v>
      </c>
      <c r="AJ166" s="3">
        <f>EffortOutcomesAG1_1DayShiftAB[[#This Row],[D]]*O166</f>
        <v>0</v>
      </c>
      <c r="AK166" s="3">
        <f>EffortOutcomesAG1_1DayShiftAB[[#This Row],[D]]*P166</f>
        <v>0.64360902255639107</v>
      </c>
      <c r="AL166" s="3">
        <f>EffortOutcomesAG1_1DayShiftAB[[#This Row],[D]]*Q166</f>
        <v>0</v>
      </c>
      <c r="AM166" s="3">
        <f>EffortOutcomesAG1_1DayShiftAB[[#This Row],[D]]*R166</f>
        <v>0</v>
      </c>
      <c r="AN166" s="3">
        <f>EffortOutcomesAG1_1DayShiftAB[[#This Row],[D]]*S166</f>
        <v>0</v>
      </c>
      <c r="AO166" s="3">
        <f>EffortOutcomesAG1_1DayShiftAB[[#This Row],[D]]*T166</f>
        <v>0.34421347486362919</v>
      </c>
      <c r="AP166" s="3">
        <f>EffortOutcomesAG1_1DayShiftAB[[#This Row],[D]]*U166</f>
        <v>0</v>
      </c>
      <c r="AQ166" s="3">
        <f>EffortOutcomesAG1_1DayShiftAB[[#This Row],[D]]*V166</f>
        <v>2.8121775025799796</v>
      </c>
      <c r="AR166" s="3">
        <f>EffortOutcomesAG1_1DayShiftAB[[#This Row],[D]]*W166</f>
        <v>0</v>
      </c>
      <c r="AS166" s="3">
        <f>EffortOutcomesAG1_1DayShiftAB[[#This Row],[D]]*X166</f>
        <v>0</v>
      </c>
      <c r="AT166" s="3">
        <f>EffortOutcomesAG1_1DayShiftAB[[#This Row],[D]]*Y166</f>
        <v>0</v>
      </c>
      <c r="AU166" s="3">
        <f>EffortOutcomesAG1_1DayShiftAB[[#This Row],[D]]*Z166</f>
        <v>0</v>
      </c>
      <c r="AV166" s="3">
        <f>EffortOutcomesAG1_1DayShiftAB[[#This Row],[D]]*AA166</f>
        <v>0</v>
      </c>
      <c r="AW166" s="3"/>
      <c r="AX166" s="3"/>
      <c r="AY166" t="s">
        <v>170</v>
      </c>
      <c r="AZ166" t="s">
        <v>216</v>
      </c>
      <c r="BA166" t="s">
        <v>68</v>
      </c>
      <c r="BB166">
        <v>3.1563909774436087</v>
      </c>
      <c r="BC166">
        <v>3.8</v>
      </c>
      <c r="BD166">
        <v>10</v>
      </c>
      <c r="BE166">
        <v>3.8</v>
      </c>
      <c r="BF166">
        <v>2.8121775025799796</v>
      </c>
      <c r="BG166" t="s">
        <v>214</v>
      </c>
      <c r="BH166">
        <v>1</v>
      </c>
      <c r="BI166" s="25">
        <v>45585</v>
      </c>
      <c r="BJ166">
        <v>45585</v>
      </c>
      <c r="BK166">
        <v>1.2039066222010482</v>
      </c>
      <c r="BL166">
        <v>1.2039066222010482</v>
      </c>
      <c r="BM166">
        <v>0.89094713635811651</v>
      </c>
      <c r="BN166" t="s">
        <v>160</v>
      </c>
    </row>
    <row r="167" spans="1:66" x14ac:dyDescent="0.25">
      <c r="A167" s="31"/>
      <c r="B16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67" s="32">
        <f>IF(EffortOutcomesAG1_1DayShiftAB[[#This Row],[Ai]]=0,3,  IF(EffortOutcomesAG1_1DayShiftAB[[#This Row],[Ai]]&lt;ABGoal,1,    IF(EffortOutcomesAG1_1DayShiftAB[[#This Row],[Ai]]&gt;=ABGoal,2,   "???")))</f>
        <v>2</v>
      </c>
      <c r="D16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6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67" s="34">
        <f t="shared" si="4"/>
        <v>12310</v>
      </c>
      <c r="H16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2.8466483011937216E-2</v>
      </c>
      <c r="I16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6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2.1212121212121349E-2</v>
      </c>
      <c r="R16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6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6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0.97878787878787865</v>
      </c>
      <c r="W16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7" s="41" cm="1">
        <f t="array" ref="Z16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7" s="38">
        <f t="shared" si="5"/>
        <v>1</v>
      </c>
      <c r="AC167" s="3">
        <f>EffortOutcomesAG1_1DayShiftAB[[#This Row],[D]]*H167</f>
        <v>2.7629233511586124E-2</v>
      </c>
      <c r="AD167" s="3">
        <f>EffortOutcomesAG1_1DayShiftAB[[#This Row],[D]]*I167</f>
        <v>0</v>
      </c>
      <c r="AE167" s="3">
        <f>EffortOutcomesAG1_1DayShiftAB[[#This Row],[D]]*J167</f>
        <v>0</v>
      </c>
      <c r="AF167" s="3">
        <f>EffortOutcomesAG1_1DayShiftAB[[#This Row],[D]]*K167</f>
        <v>0</v>
      </c>
      <c r="AG167" s="3">
        <f>EffortOutcomesAG1_1DayShiftAB[[#This Row],[D]]*L167</f>
        <v>0</v>
      </c>
      <c r="AH167" s="3">
        <f>EffortOutcomesAG1_1DayShiftAB[[#This Row],[D]]*M167</f>
        <v>0</v>
      </c>
      <c r="AI167" s="3">
        <f>EffortOutcomesAG1_1DayShiftAB[[#This Row],[D]]*N167</f>
        <v>0</v>
      </c>
      <c r="AJ167" s="3">
        <f>EffortOutcomesAG1_1DayShiftAB[[#This Row],[D]]*O167</f>
        <v>0</v>
      </c>
      <c r="AK167" s="3">
        <f>EffortOutcomesAG1_1DayShiftAB[[#This Row],[D]]*P167</f>
        <v>0</v>
      </c>
      <c r="AL167" s="3">
        <f>EffortOutcomesAG1_1DayShiftAB[[#This Row],[D]]*Q167</f>
        <v>2.0588235294117782E-2</v>
      </c>
      <c r="AM167" s="3">
        <f>EffortOutcomesAG1_1DayShiftAB[[#This Row],[D]]*R167</f>
        <v>0</v>
      </c>
      <c r="AN167" s="3">
        <f>EffortOutcomesAG1_1DayShiftAB[[#This Row],[D]]*S167</f>
        <v>0</v>
      </c>
      <c r="AO167" s="3">
        <f>EffortOutcomesAG1_1DayShiftAB[[#This Row],[D]]*T167</f>
        <v>0</v>
      </c>
      <c r="AP167" s="3">
        <f>EffortOutcomesAG1_1DayShiftAB[[#This Row],[D]]*U167</f>
        <v>0</v>
      </c>
      <c r="AQ167" s="3">
        <f>EffortOutcomesAG1_1DayShiftAB[[#This Row],[D]]*V167</f>
        <v>0.95</v>
      </c>
      <c r="AR167" s="3">
        <f>EffortOutcomesAG1_1DayShiftAB[[#This Row],[D]]*W167</f>
        <v>0</v>
      </c>
      <c r="AS167" s="3">
        <f>EffortOutcomesAG1_1DayShiftAB[[#This Row],[D]]*X167</f>
        <v>0</v>
      </c>
      <c r="AT167" s="3">
        <f>EffortOutcomesAG1_1DayShiftAB[[#This Row],[D]]*Y167</f>
        <v>0</v>
      </c>
      <c r="AU167" s="3">
        <f>EffortOutcomesAG1_1DayShiftAB[[#This Row],[D]]*Z167</f>
        <v>0</v>
      </c>
      <c r="AV167" s="3">
        <f>EffortOutcomesAG1_1DayShiftAB[[#This Row],[D]]*AA167</f>
        <v>0</v>
      </c>
      <c r="AW167" s="3"/>
      <c r="AX167" s="3"/>
      <c r="AY167" t="s">
        <v>217</v>
      </c>
      <c r="AZ167" t="s">
        <v>216</v>
      </c>
      <c r="BA167" t="s">
        <v>69</v>
      </c>
      <c r="BB167">
        <v>0.97058823529411775</v>
      </c>
      <c r="BC167">
        <v>0.95</v>
      </c>
      <c r="BD167">
        <v>10</v>
      </c>
      <c r="BE167">
        <v>0.95</v>
      </c>
      <c r="BF167">
        <v>0.99821746880570394</v>
      </c>
      <c r="BG167" t="s">
        <v>213</v>
      </c>
      <c r="BI167" s="25">
        <v>45585</v>
      </c>
      <c r="BJ167">
        <v>45585</v>
      </c>
      <c r="BK167">
        <v>0.97878787878787865</v>
      </c>
      <c r="BL167">
        <v>0.97878787878787865</v>
      </c>
      <c r="BM167">
        <v>1.0284664830119372</v>
      </c>
      <c r="BN167" t="s">
        <v>160</v>
      </c>
    </row>
    <row r="168" spans="1:66" x14ac:dyDescent="0.25">
      <c r="A168" s="31"/>
      <c r="B16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68" s="32">
        <f>IF(EffortOutcomesAG1_1DayShiftAB[[#This Row],[Ai]]=0,3,  IF(EffortOutcomesAG1_1DayShiftAB[[#This Row],[Ai]]&lt;ABGoal,1,    IF(EffortOutcomesAG1_1DayShiftAB[[#This Row],[Ai]]&gt;=ABGoal,2,   "???")))</f>
        <v>1</v>
      </c>
      <c r="D16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6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68" s="34">
        <f t="shared" si="4"/>
        <v>11110</v>
      </c>
      <c r="H16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6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6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6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0.17095989592171512</v>
      </c>
      <c r="S16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5.1450420193994373E-2</v>
      </c>
      <c r="U16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0.77758968388429051</v>
      </c>
      <c r="W16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8" s="41" cm="1">
        <f t="array" ref="Z16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8" s="38">
        <f t="shared" si="5"/>
        <v>1</v>
      </c>
      <c r="AC168" s="3">
        <f>EffortOutcomesAG1_1DayShiftAB[[#This Row],[D]]*H168</f>
        <v>0</v>
      </c>
      <c r="AD168" s="3">
        <f>EffortOutcomesAG1_1DayShiftAB[[#This Row],[D]]*I168</f>
        <v>0</v>
      </c>
      <c r="AE168" s="3">
        <f>EffortOutcomesAG1_1DayShiftAB[[#This Row],[D]]*J168</f>
        <v>0</v>
      </c>
      <c r="AF168" s="3">
        <f>EffortOutcomesAG1_1DayShiftAB[[#This Row],[D]]*K168</f>
        <v>0</v>
      </c>
      <c r="AG168" s="3">
        <f>EffortOutcomesAG1_1DayShiftAB[[#This Row],[D]]*L168</f>
        <v>0</v>
      </c>
      <c r="AH168" s="3">
        <f>EffortOutcomesAG1_1DayShiftAB[[#This Row],[D]]*M168</f>
        <v>0</v>
      </c>
      <c r="AI168" s="3">
        <f>EffortOutcomesAG1_1DayShiftAB[[#This Row],[D]]*N168</f>
        <v>0</v>
      </c>
      <c r="AJ168" s="3">
        <f>EffortOutcomesAG1_1DayShiftAB[[#This Row],[D]]*O168</f>
        <v>0</v>
      </c>
      <c r="AK168" s="3">
        <f>EffortOutcomesAG1_1DayShiftAB[[#This Row],[D]]*P168</f>
        <v>0</v>
      </c>
      <c r="AL168" s="3">
        <f>EffortOutcomesAG1_1DayShiftAB[[#This Row],[D]]*Q168</f>
        <v>0</v>
      </c>
      <c r="AM168" s="3">
        <f>EffortOutcomesAG1_1DayShiftAB[[#This Row],[D]]*R168</f>
        <v>0.78361420793362768</v>
      </c>
      <c r="AN168" s="3">
        <f>EffortOutcomesAG1_1DayShiftAB[[#This Row],[D]]*S168</f>
        <v>0</v>
      </c>
      <c r="AO168" s="3">
        <f>EffortOutcomesAG1_1DayShiftAB[[#This Row],[D]]*T168</f>
        <v>0.23582887700534783</v>
      </c>
      <c r="AP168" s="3">
        <f>EffortOutcomesAG1_1DayShiftAB[[#This Row],[D]]*U168</f>
        <v>0</v>
      </c>
      <c r="AQ168" s="3">
        <f>EffortOutcomesAG1_1DayShiftAB[[#This Row],[D]]*V168</f>
        <v>3.5641711229946522</v>
      </c>
      <c r="AR168" s="3">
        <f>EffortOutcomesAG1_1DayShiftAB[[#This Row],[D]]*W168</f>
        <v>0</v>
      </c>
      <c r="AS168" s="3">
        <f>EffortOutcomesAG1_1DayShiftAB[[#This Row],[D]]*X168</f>
        <v>0</v>
      </c>
      <c r="AT168" s="3">
        <f>EffortOutcomesAG1_1DayShiftAB[[#This Row],[D]]*Y168</f>
        <v>0</v>
      </c>
      <c r="AU168" s="3">
        <f>EffortOutcomesAG1_1DayShiftAB[[#This Row],[D]]*Z168</f>
        <v>0</v>
      </c>
      <c r="AV168" s="3">
        <f>EffortOutcomesAG1_1DayShiftAB[[#This Row],[D]]*AA168</f>
        <v>0</v>
      </c>
      <c r="AW168" s="3"/>
      <c r="AX168" s="3"/>
      <c r="AY168" t="s">
        <v>217</v>
      </c>
      <c r="AZ168" t="s">
        <v>216</v>
      </c>
      <c r="BA168" t="s">
        <v>70</v>
      </c>
      <c r="BB168">
        <v>4.5836142079336275</v>
      </c>
      <c r="BC168">
        <v>3.8</v>
      </c>
      <c r="BD168">
        <v>10</v>
      </c>
      <c r="BE168">
        <v>3.8</v>
      </c>
      <c r="BF168">
        <v>3.5641711229946522</v>
      </c>
      <c r="BG168" t="s">
        <v>212</v>
      </c>
      <c r="BI168" s="25">
        <v>45585</v>
      </c>
      <c r="BJ168">
        <v>45585</v>
      </c>
      <c r="BK168">
        <v>0.82904010407828488</v>
      </c>
      <c r="BL168">
        <v>0.82904010407828488</v>
      </c>
      <c r="BM168">
        <v>0.77758968388429051</v>
      </c>
      <c r="BN168" t="s">
        <v>160</v>
      </c>
    </row>
    <row r="169" spans="1:66" x14ac:dyDescent="0.25">
      <c r="A169" s="31"/>
      <c r="B16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69" s="32">
        <f>IF(EffortOutcomesAG1_1DayShiftAB[[#This Row],[Ai]]=0,3,  IF(EffortOutcomesAG1_1DayShiftAB[[#This Row],[Ai]]&lt;ABGoal,1,    IF(EffortOutcomesAG1_1DayShiftAB[[#This Row],[Ai]]&gt;=ABGoal,2,   "???")))</f>
        <v>2</v>
      </c>
      <c r="D16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6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6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69" s="34">
        <f t="shared" si="4"/>
        <v>32131</v>
      </c>
      <c r="H16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6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6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1.7388578593411363E-2</v>
      </c>
      <c r="K16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6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6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6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8.9407115861275255E-3</v>
      </c>
      <c r="O16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6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0.24105928841387247</v>
      </c>
      <c r="Q16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6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6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6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6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6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6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6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6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69" s="41" cm="1">
        <f t="array" ref="Z16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6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69" s="38">
        <f t="shared" si="5"/>
        <v>1</v>
      </c>
      <c r="AC169" s="3">
        <f>EffortOutcomesAG1_1DayShiftAB[[#This Row],[D]]*H169</f>
        <v>0</v>
      </c>
      <c r="AD169" s="3">
        <f>EffortOutcomesAG1_1DayShiftAB[[#This Row],[D]]*I169</f>
        <v>0</v>
      </c>
      <c r="AE169" s="3">
        <f>EffortOutcomesAG1_1DayShiftAB[[#This Row],[D]]*J169</f>
        <v>6.5170027341079087E-2</v>
      </c>
      <c r="AF169" s="3">
        <f>EffortOutcomesAG1_1DayShiftAB[[#This Row],[D]]*K169</f>
        <v>0</v>
      </c>
      <c r="AG169" s="3">
        <f>EffortOutcomesAG1_1DayShiftAB[[#This Row],[D]]*L169</f>
        <v>0</v>
      </c>
      <c r="AH169" s="3">
        <f>EffortOutcomesAG1_1DayShiftAB[[#This Row],[D]]*M169</f>
        <v>0</v>
      </c>
      <c r="AI169" s="3">
        <f>EffortOutcomesAG1_1DayShiftAB[[#This Row],[D]]*N169</f>
        <v>3.3508570892471293E-2</v>
      </c>
      <c r="AJ169" s="3">
        <f>EffortOutcomesAG1_1DayShiftAB[[#This Row],[D]]*O169</f>
        <v>0</v>
      </c>
      <c r="AK169" s="3">
        <f>EffortOutcomesAG1_1DayShiftAB[[#This Row],[D]]*P169</f>
        <v>0.90345742363931292</v>
      </c>
      <c r="AL169" s="3">
        <f>EffortOutcomesAG1_1DayShiftAB[[#This Row],[D]]*Q169</f>
        <v>0</v>
      </c>
      <c r="AM169" s="3">
        <f>EffortOutcomesAG1_1DayShiftAB[[#This Row],[D]]*R169</f>
        <v>0</v>
      </c>
      <c r="AN169" s="3">
        <f>EffortOutcomesAG1_1DayShiftAB[[#This Row],[D]]*S169</f>
        <v>0</v>
      </c>
      <c r="AO169" s="3">
        <f>EffortOutcomesAG1_1DayShiftAB[[#This Row],[D]]*T169</f>
        <v>0</v>
      </c>
      <c r="AP169" s="3">
        <f>EffortOutcomesAG1_1DayShiftAB[[#This Row],[D]]*U169</f>
        <v>0</v>
      </c>
      <c r="AQ169" s="3">
        <f>EffortOutcomesAG1_1DayShiftAB[[#This Row],[D]]*V169</f>
        <v>3.7478639781271368</v>
      </c>
      <c r="AR169" s="3">
        <f>EffortOutcomesAG1_1DayShiftAB[[#This Row],[D]]*W169</f>
        <v>0</v>
      </c>
      <c r="AS169" s="3">
        <f>EffortOutcomesAG1_1DayShiftAB[[#This Row],[D]]*X169</f>
        <v>0</v>
      </c>
      <c r="AT169" s="3">
        <f>EffortOutcomesAG1_1DayShiftAB[[#This Row],[D]]*Y169</f>
        <v>0</v>
      </c>
      <c r="AU169" s="3">
        <f>EffortOutcomesAG1_1DayShiftAB[[#This Row],[D]]*Z169</f>
        <v>0</v>
      </c>
      <c r="AV169" s="3">
        <f>EffortOutcomesAG1_1DayShiftAB[[#This Row],[D]]*AA169</f>
        <v>0</v>
      </c>
      <c r="AW169" s="3"/>
      <c r="AX169" s="3"/>
      <c r="AY169" t="s">
        <v>217</v>
      </c>
      <c r="AZ169" t="s">
        <v>216</v>
      </c>
      <c r="BA169" t="s">
        <v>68</v>
      </c>
      <c r="BB169">
        <v>3.7478639781271368</v>
      </c>
      <c r="BC169">
        <v>4.75</v>
      </c>
      <c r="BD169">
        <v>10</v>
      </c>
      <c r="BE169">
        <v>4.75</v>
      </c>
      <c r="BF169">
        <v>3.7813725490196082</v>
      </c>
      <c r="BG169" t="s">
        <v>214</v>
      </c>
      <c r="BI169" s="25">
        <v>45585</v>
      </c>
      <c r="BJ169">
        <v>45585</v>
      </c>
      <c r="BK169">
        <v>1.2673885785934114</v>
      </c>
      <c r="BL169">
        <v>1.2673885785934114</v>
      </c>
      <c r="BM169">
        <v>1.0089407115861275</v>
      </c>
      <c r="BN169" t="s">
        <v>160</v>
      </c>
    </row>
    <row r="170" spans="1:66" x14ac:dyDescent="0.25">
      <c r="A170" s="31"/>
      <c r="B17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0" s="32">
        <f>IF(EffortOutcomesAG1_1DayShiftAB[[#This Row],[Ai]]=0,3,  IF(EffortOutcomesAG1_1DayShiftAB[[#This Row],[Ai]]&lt;ABGoal,1,    IF(EffortOutcomesAG1_1DayShiftAB[[#This Row],[Ai]]&gt;=ABGoal,2,   "???")))</f>
        <v>1</v>
      </c>
      <c r="D17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7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0" s="34">
        <f t="shared" si="4"/>
        <v>11110</v>
      </c>
      <c r="H17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7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0.17526109660574396</v>
      </c>
      <c r="S17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0.18566656427584127</v>
      </c>
      <c r="U17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0.63907233911841477</v>
      </c>
      <c r="W17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0" s="41" cm="1">
        <f t="array" ref="Z17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0" s="38">
        <f t="shared" si="5"/>
        <v>1</v>
      </c>
      <c r="AC170" s="3">
        <f>EffortOutcomesAG1_1DayShiftAB[[#This Row],[D]]*H170</f>
        <v>0</v>
      </c>
      <c r="AD170" s="3">
        <f>EffortOutcomesAG1_1DayShiftAB[[#This Row],[D]]*I170</f>
        <v>0</v>
      </c>
      <c r="AE170" s="3">
        <f>EffortOutcomesAG1_1DayShiftAB[[#This Row],[D]]*J170</f>
        <v>0</v>
      </c>
      <c r="AF170" s="3">
        <f>EffortOutcomesAG1_1DayShiftAB[[#This Row],[D]]*K170</f>
        <v>0</v>
      </c>
      <c r="AG170" s="3">
        <f>EffortOutcomesAG1_1DayShiftAB[[#This Row],[D]]*L170</f>
        <v>0</v>
      </c>
      <c r="AH170" s="3">
        <f>EffortOutcomesAG1_1DayShiftAB[[#This Row],[D]]*M170</f>
        <v>0</v>
      </c>
      <c r="AI170" s="3">
        <f>EffortOutcomesAG1_1DayShiftAB[[#This Row],[D]]*N170</f>
        <v>0</v>
      </c>
      <c r="AJ170" s="3">
        <f>EffortOutcomesAG1_1DayShiftAB[[#This Row],[D]]*O170</f>
        <v>0</v>
      </c>
      <c r="AK170" s="3">
        <f>EffortOutcomesAG1_1DayShiftAB[[#This Row],[D]]*P170</f>
        <v>0</v>
      </c>
      <c r="AL170" s="3">
        <f>EffortOutcomesAG1_1DayShiftAB[[#This Row],[D]]*Q170</f>
        <v>0</v>
      </c>
      <c r="AM170" s="3">
        <f>EffortOutcomesAG1_1DayShiftAB[[#This Row],[D]]*R170</f>
        <v>1.0093984962406004</v>
      </c>
      <c r="AN170" s="3">
        <f>EffortOutcomesAG1_1DayShiftAB[[#This Row],[D]]*S170</f>
        <v>0</v>
      </c>
      <c r="AO170" s="3">
        <f>EffortOutcomesAG1_1DayShiftAB[[#This Row],[D]]*T170</f>
        <v>1.0693277310924389</v>
      </c>
      <c r="AP170" s="3">
        <f>EffortOutcomesAG1_1DayShiftAB[[#This Row],[D]]*U170</f>
        <v>0</v>
      </c>
      <c r="AQ170" s="3">
        <f>EffortOutcomesAG1_1DayShiftAB[[#This Row],[D]]*V170</f>
        <v>3.6806722689075611</v>
      </c>
      <c r="AR170" s="3">
        <f>EffortOutcomesAG1_1DayShiftAB[[#This Row],[D]]*W170</f>
        <v>0</v>
      </c>
      <c r="AS170" s="3">
        <f>EffortOutcomesAG1_1DayShiftAB[[#This Row],[D]]*X170</f>
        <v>0</v>
      </c>
      <c r="AT170" s="3">
        <f>EffortOutcomesAG1_1DayShiftAB[[#This Row],[D]]*Y170</f>
        <v>0</v>
      </c>
      <c r="AU170" s="3">
        <f>EffortOutcomesAG1_1DayShiftAB[[#This Row],[D]]*Z170</f>
        <v>0</v>
      </c>
      <c r="AV170" s="3">
        <f>EffortOutcomesAG1_1DayShiftAB[[#This Row],[D]]*AA170</f>
        <v>0</v>
      </c>
      <c r="AW170" s="3"/>
      <c r="AX170" s="3"/>
      <c r="AY170" t="s">
        <v>170</v>
      </c>
      <c r="AZ170" t="s">
        <v>215</v>
      </c>
      <c r="BA170" t="s">
        <v>68</v>
      </c>
      <c r="BB170">
        <v>5.7593984962406006</v>
      </c>
      <c r="BC170">
        <v>4.75</v>
      </c>
      <c r="BD170">
        <v>10</v>
      </c>
      <c r="BE170">
        <v>4.75</v>
      </c>
      <c r="BF170">
        <v>3.6806722689075615</v>
      </c>
      <c r="BG170" t="s">
        <v>175</v>
      </c>
      <c r="BH170">
        <v>1</v>
      </c>
      <c r="BI170" s="25">
        <v>45572</v>
      </c>
      <c r="BJ170">
        <v>45572</v>
      </c>
      <c r="BK170">
        <v>0.82473890339425604</v>
      </c>
      <c r="BL170">
        <v>0.82473890339425604</v>
      </c>
      <c r="BM170">
        <v>0.63907233911841477</v>
      </c>
      <c r="BN170" t="s">
        <v>160</v>
      </c>
    </row>
    <row r="171" spans="1:66" x14ac:dyDescent="0.25">
      <c r="A171" s="31"/>
      <c r="B17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1" s="32">
        <f>IF(EffortOutcomesAG1_1DayShiftAB[[#This Row],[Ai]]=0,3,  IF(EffortOutcomesAG1_1DayShiftAB[[#This Row],[Ai]]&lt;ABGoal,1,    IF(EffortOutcomesAG1_1DayShiftAB[[#This Row],[Ai]]&gt;=ABGoal,2,   "???")))</f>
        <v>2</v>
      </c>
      <c r="D17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7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1" s="34">
        <f t="shared" si="4"/>
        <v>12310</v>
      </c>
      <c r="H17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0.26077637532745923</v>
      </c>
      <c r="I17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7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7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7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1" s="41" cm="1">
        <f t="array" ref="Z17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17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1" s="38">
        <f t="shared" si="5"/>
        <v>1</v>
      </c>
      <c r="AC171" s="3">
        <f>EffortOutcomesAG1_1DayShiftAB[[#This Row],[D]]*H171</f>
        <v>0.26077637532745923</v>
      </c>
      <c r="AD171" s="3">
        <f>EffortOutcomesAG1_1DayShiftAB[[#This Row],[D]]*I171</f>
        <v>0</v>
      </c>
      <c r="AE171" s="3">
        <f>EffortOutcomesAG1_1DayShiftAB[[#This Row],[D]]*J171</f>
        <v>0</v>
      </c>
      <c r="AF171" s="3">
        <f>EffortOutcomesAG1_1DayShiftAB[[#This Row],[D]]*K171</f>
        <v>0</v>
      </c>
      <c r="AG171" s="3">
        <f>EffortOutcomesAG1_1DayShiftAB[[#This Row],[D]]*L171</f>
        <v>0</v>
      </c>
      <c r="AH171" s="3">
        <f>EffortOutcomesAG1_1DayShiftAB[[#This Row],[D]]*M171</f>
        <v>0</v>
      </c>
      <c r="AI171" s="3">
        <f>EffortOutcomesAG1_1DayShiftAB[[#This Row],[D]]*N171</f>
        <v>0</v>
      </c>
      <c r="AJ171" s="3">
        <f>EffortOutcomesAG1_1DayShiftAB[[#This Row],[D]]*O171</f>
        <v>0</v>
      </c>
      <c r="AK171" s="3">
        <f>EffortOutcomesAG1_1DayShiftAB[[#This Row],[D]]*P171</f>
        <v>0</v>
      </c>
      <c r="AL171" s="3">
        <f>EffortOutcomesAG1_1DayShiftAB[[#This Row],[D]]*Q171</f>
        <v>0</v>
      </c>
      <c r="AM171" s="3">
        <f>EffortOutcomesAG1_1DayShiftAB[[#This Row],[D]]*R171</f>
        <v>0</v>
      </c>
      <c r="AN171" s="3">
        <f>EffortOutcomesAG1_1DayShiftAB[[#This Row],[D]]*S171</f>
        <v>0</v>
      </c>
      <c r="AO171" s="3">
        <f>EffortOutcomesAG1_1DayShiftAB[[#This Row],[D]]*T171</f>
        <v>0</v>
      </c>
      <c r="AP171" s="3">
        <f>EffortOutcomesAG1_1DayShiftAB[[#This Row],[D]]*U171</f>
        <v>0</v>
      </c>
      <c r="AQ171" s="3">
        <f>EffortOutcomesAG1_1DayShiftAB[[#This Row],[D]]*V171</f>
        <v>0</v>
      </c>
      <c r="AR171" s="3">
        <f>EffortOutcomesAG1_1DayShiftAB[[#This Row],[D]]*W171</f>
        <v>0</v>
      </c>
      <c r="AS171" s="3">
        <f>EffortOutcomesAG1_1DayShiftAB[[#This Row],[D]]*X171</f>
        <v>0</v>
      </c>
      <c r="AT171" s="3">
        <f>EffortOutcomesAG1_1DayShiftAB[[#This Row],[D]]*Y171</f>
        <v>0</v>
      </c>
      <c r="AU171" s="3">
        <f>EffortOutcomesAG1_1DayShiftAB[[#This Row],[D]]*Z171</f>
        <v>1</v>
      </c>
      <c r="AV171" s="3">
        <f>EffortOutcomesAG1_1DayShiftAB[[#This Row],[D]]*AA171</f>
        <v>0</v>
      </c>
      <c r="AW171" s="3"/>
      <c r="AX171" s="3"/>
      <c r="AY171" t="s">
        <v>170</v>
      </c>
      <c r="AZ171" t="s">
        <v>215</v>
      </c>
      <c r="BA171" t="s">
        <v>69</v>
      </c>
      <c r="BB171">
        <v>1</v>
      </c>
      <c r="BC171">
        <v>0</v>
      </c>
      <c r="BD171">
        <v>10</v>
      </c>
      <c r="BE171">
        <v>0</v>
      </c>
      <c r="BF171">
        <v>1.2607763753274592</v>
      </c>
      <c r="BG171" t="s">
        <v>174</v>
      </c>
      <c r="BH171">
        <v>1</v>
      </c>
      <c r="BI171" s="25">
        <v>45572</v>
      </c>
      <c r="BJ171">
        <v>45572</v>
      </c>
      <c r="BK171">
        <v>0</v>
      </c>
      <c r="BL171">
        <v>0</v>
      </c>
      <c r="BM171">
        <v>1.2607763753274592</v>
      </c>
      <c r="BN171" t="s">
        <v>160</v>
      </c>
    </row>
    <row r="172" spans="1:66" x14ac:dyDescent="0.25">
      <c r="A172" s="31"/>
      <c r="B17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72" s="32">
        <f>IF(EffortOutcomesAG1_1DayShiftAB[[#This Row],[Ai]]=0,3,  IF(EffortOutcomesAG1_1DayShiftAB[[#This Row],[Ai]]&lt;ABGoal,1,    IF(EffortOutcomesAG1_1DayShiftAB[[#This Row],[Ai]]&gt;=ABGoal,2,   "???")))</f>
        <v>2</v>
      </c>
      <c r="D17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7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7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72" s="34">
        <f t="shared" si="4"/>
        <v>32131</v>
      </c>
      <c r="H17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7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6.9582245430809486E-2</v>
      </c>
      <c r="K17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0.18335548858960204</v>
      </c>
      <c r="O17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6.6644511410397955E-2</v>
      </c>
      <c r="Q17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7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7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7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2" s="41" cm="1">
        <f t="array" ref="Z17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2" s="38">
        <f t="shared" si="5"/>
        <v>1</v>
      </c>
      <c r="AC172" s="3">
        <f>EffortOutcomesAG1_1DayShiftAB[[#This Row],[D]]*H172</f>
        <v>0</v>
      </c>
      <c r="AD172" s="3">
        <f>EffortOutcomesAG1_1DayShiftAB[[#This Row],[D]]*I172</f>
        <v>0</v>
      </c>
      <c r="AE172" s="3">
        <f>EffortOutcomesAG1_1DayShiftAB[[#This Row],[D]]*J172</f>
        <v>0.20037593984962429</v>
      </c>
      <c r="AF172" s="3">
        <f>EffortOutcomesAG1_1DayShiftAB[[#This Row],[D]]*K172</f>
        <v>0</v>
      </c>
      <c r="AG172" s="3">
        <f>EffortOutcomesAG1_1DayShiftAB[[#This Row],[D]]*L172</f>
        <v>0</v>
      </c>
      <c r="AH172" s="3">
        <f>EffortOutcomesAG1_1DayShiftAB[[#This Row],[D]]*M172</f>
        <v>0</v>
      </c>
      <c r="AI172" s="3">
        <f>EffortOutcomesAG1_1DayShiftAB[[#This Row],[D]]*N172</f>
        <v>0.52800866263020729</v>
      </c>
      <c r="AJ172" s="3">
        <f>EffortOutcomesAG1_1DayShiftAB[[#This Row],[D]]*O172</f>
        <v>0</v>
      </c>
      <c r="AK172" s="3">
        <f>EffortOutcomesAG1_1DayShiftAB[[#This Row],[D]]*P172</f>
        <v>0.19191614939986776</v>
      </c>
      <c r="AL172" s="3">
        <f>EffortOutcomesAG1_1DayShiftAB[[#This Row],[D]]*Q172</f>
        <v>0</v>
      </c>
      <c r="AM172" s="3">
        <f>EffortOutcomesAG1_1DayShiftAB[[#This Row],[D]]*R172</f>
        <v>0</v>
      </c>
      <c r="AN172" s="3">
        <f>EffortOutcomesAG1_1DayShiftAB[[#This Row],[D]]*S172</f>
        <v>0</v>
      </c>
      <c r="AO172" s="3">
        <f>EffortOutcomesAG1_1DayShiftAB[[#This Row],[D]]*T172</f>
        <v>0</v>
      </c>
      <c r="AP172" s="3">
        <f>EffortOutcomesAG1_1DayShiftAB[[#This Row],[D]]*U172</f>
        <v>0</v>
      </c>
      <c r="AQ172" s="3">
        <f>EffortOutcomesAG1_1DayShiftAB[[#This Row],[D]]*V172</f>
        <v>2.8796992481203003</v>
      </c>
      <c r="AR172" s="3">
        <f>EffortOutcomesAG1_1DayShiftAB[[#This Row],[D]]*W172</f>
        <v>0</v>
      </c>
      <c r="AS172" s="3">
        <f>EffortOutcomesAG1_1DayShiftAB[[#This Row],[D]]*X172</f>
        <v>0</v>
      </c>
      <c r="AT172" s="3">
        <f>EffortOutcomesAG1_1DayShiftAB[[#This Row],[D]]*Y172</f>
        <v>0</v>
      </c>
      <c r="AU172" s="3">
        <f>EffortOutcomesAG1_1DayShiftAB[[#This Row],[D]]*Z172</f>
        <v>0</v>
      </c>
      <c r="AV172" s="3">
        <f>EffortOutcomesAG1_1DayShiftAB[[#This Row],[D]]*AA172</f>
        <v>0</v>
      </c>
      <c r="AW172" s="3"/>
      <c r="AX172" s="3"/>
      <c r="AY172" t="s">
        <v>170</v>
      </c>
      <c r="AZ172" t="s">
        <v>215</v>
      </c>
      <c r="BA172" t="s">
        <v>70</v>
      </c>
      <c r="BB172">
        <v>2.8796992481203003</v>
      </c>
      <c r="BC172">
        <v>3.8</v>
      </c>
      <c r="BD172">
        <v>10</v>
      </c>
      <c r="BE172">
        <v>3.8</v>
      </c>
      <c r="BF172">
        <v>3.4077079107505077</v>
      </c>
      <c r="BG172" t="s">
        <v>173</v>
      </c>
      <c r="BH172">
        <v>1</v>
      </c>
      <c r="BI172" s="25">
        <v>45572</v>
      </c>
      <c r="BJ172">
        <v>45572</v>
      </c>
      <c r="BK172">
        <v>1.3195822454308095</v>
      </c>
      <c r="BL172">
        <v>1.3195822454308095</v>
      </c>
      <c r="BM172">
        <v>1.183355488589602</v>
      </c>
      <c r="BN172" t="s">
        <v>160</v>
      </c>
    </row>
    <row r="173" spans="1:66" x14ac:dyDescent="0.25">
      <c r="A173" s="31"/>
      <c r="B17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3" s="32">
        <f>IF(EffortOutcomesAG1_1DayShiftAB[[#This Row],[Ai]]=0,3,  IF(EffortOutcomesAG1_1DayShiftAB[[#This Row],[Ai]]&lt;ABGoal,1,    IF(EffortOutcomesAG1_1DayShiftAB[[#This Row],[Ai]]&gt;=ABGoal,2,   "???")))</f>
        <v>1</v>
      </c>
      <c r="D17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7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3" s="34">
        <f t="shared" si="4"/>
        <v>11110</v>
      </c>
      <c r="H17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7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0.44502130238693693</v>
      </c>
      <c r="S17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7.3023512843823912E-3</v>
      </c>
      <c r="U17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0.54767634632868067</v>
      </c>
      <c r="W17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3" s="41" cm="1">
        <f t="array" ref="Z17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3" s="38">
        <f t="shared" si="5"/>
        <v>1</v>
      </c>
      <c r="AC173" s="3">
        <f>EffortOutcomesAG1_1DayShiftAB[[#This Row],[D]]*H173</f>
        <v>0</v>
      </c>
      <c r="AD173" s="3">
        <f>EffortOutcomesAG1_1DayShiftAB[[#This Row],[D]]*I173</f>
        <v>0</v>
      </c>
      <c r="AE173" s="3">
        <f>EffortOutcomesAG1_1DayShiftAB[[#This Row],[D]]*J173</f>
        <v>0</v>
      </c>
      <c r="AF173" s="3">
        <f>EffortOutcomesAG1_1DayShiftAB[[#This Row],[D]]*K173</f>
        <v>0</v>
      </c>
      <c r="AG173" s="3">
        <f>EffortOutcomesAG1_1DayShiftAB[[#This Row],[D]]*L173</f>
        <v>0</v>
      </c>
      <c r="AH173" s="3">
        <f>EffortOutcomesAG1_1DayShiftAB[[#This Row],[D]]*M173</f>
        <v>0</v>
      </c>
      <c r="AI173" s="3">
        <f>EffortOutcomesAG1_1DayShiftAB[[#This Row],[D]]*N173</f>
        <v>0</v>
      </c>
      <c r="AJ173" s="3">
        <f>EffortOutcomesAG1_1DayShiftAB[[#This Row],[D]]*O173</f>
        <v>0</v>
      </c>
      <c r="AK173" s="3">
        <f>EffortOutcomesAG1_1DayShiftAB[[#This Row],[D]]*P173</f>
        <v>0</v>
      </c>
      <c r="AL173" s="3">
        <f>EffortOutcomesAG1_1DayShiftAB[[#This Row],[D]]*Q173</f>
        <v>0</v>
      </c>
      <c r="AM173" s="3">
        <f>EffortOutcomesAG1_1DayShiftAB[[#This Row],[D]]*R173</f>
        <v>3.0471096572600334</v>
      </c>
      <c r="AN173" s="3">
        <f>EffortOutcomesAG1_1DayShiftAB[[#This Row],[D]]*S173</f>
        <v>0</v>
      </c>
      <c r="AO173" s="3">
        <f>EffortOutcomesAG1_1DayShiftAB[[#This Row],[D]]*T173</f>
        <v>4.9999999999999878E-2</v>
      </c>
      <c r="AP173" s="3">
        <f>EffortOutcomesAG1_1DayShiftAB[[#This Row],[D]]*U173</f>
        <v>0</v>
      </c>
      <c r="AQ173" s="3">
        <f>EffortOutcomesAG1_1DayShiftAB[[#This Row],[D]]*V173</f>
        <v>3.75</v>
      </c>
      <c r="AR173" s="3">
        <f>EffortOutcomesAG1_1DayShiftAB[[#This Row],[D]]*W173</f>
        <v>0</v>
      </c>
      <c r="AS173" s="3">
        <f>EffortOutcomesAG1_1DayShiftAB[[#This Row],[D]]*X173</f>
        <v>0</v>
      </c>
      <c r="AT173" s="3">
        <f>EffortOutcomesAG1_1DayShiftAB[[#This Row],[D]]*Y173</f>
        <v>0</v>
      </c>
      <c r="AU173" s="3">
        <f>EffortOutcomesAG1_1DayShiftAB[[#This Row],[D]]*Z173</f>
        <v>0</v>
      </c>
      <c r="AV173" s="3">
        <f>EffortOutcomesAG1_1DayShiftAB[[#This Row],[D]]*AA173</f>
        <v>0</v>
      </c>
      <c r="AW173" s="3"/>
      <c r="AX173" s="3"/>
      <c r="AY173" t="s">
        <v>217</v>
      </c>
      <c r="AZ173" t="s">
        <v>215</v>
      </c>
      <c r="BA173" t="s">
        <v>68</v>
      </c>
      <c r="BB173">
        <v>6.8471096572600336</v>
      </c>
      <c r="BC173">
        <v>3.8</v>
      </c>
      <c r="BD173">
        <v>10</v>
      </c>
      <c r="BE173">
        <v>3.8</v>
      </c>
      <c r="BF173">
        <v>3.75</v>
      </c>
      <c r="BG173" t="s">
        <v>175</v>
      </c>
      <c r="BI173" s="25">
        <v>45572</v>
      </c>
      <c r="BJ173">
        <v>45572</v>
      </c>
      <c r="BK173">
        <v>0.55497869761306307</v>
      </c>
      <c r="BL173">
        <v>0.55497869761306307</v>
      </c>
      <c r="BM173">
        <v>0.54767634632868067</v>
      </c>
      <c r="BN173" t="s">
        <v>160</v>
      </c>
    </row>
    <row r="174" spans="1:66" x14ac:dyDescent="0.25">
      <c r="A174" s="31"/>
      <c r="B17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74" s="32">
        <f>IF(EffortOutcomesAG1_1DayShiftAB[[#This Row],[Ai]]=0,3,  IF(EffortOutcomesAG1_1DayShiftAB[[#This Row],[Ai]]&lt;ABGoal,1,    IF(EffortOutcomesAG1_1DayShiftAB[[#This Row],[Ai]]&gt;=ABGoal,2,   "???")))</f>
        <v>2</v>
      </c>
      <c r="D17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7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7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74" s="34">
        <f t="shared" si="4"/>
        <v>32332</v>
      </c>
      <c r="H17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0.11376469542762457</v>
      </c>
      <c r="I17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17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7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7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7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7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4" s="41" cm="1">
        <f t="array" ref="Z17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4" s="38">
        <f t="shared" si="5"/>
        <v>1</v>
      </c>
      <c r="AC174" s="3">
        <f>EffortOutcomesAG1_1DayShiftAB[[#This Row],[D]]*H174</f>
        <v>9.6262434592605389E-2</v>
      </c>
      <c r="AD174" s="3">
        <f>EffortOutcomesAG1_1DayShiftAB[[#This Row],[D]]*I174</f>
        <v>0</v>
      </c>
      <c r="AE174" s="3">
        <f>EffortOutcomesAG1_1DayShiftAB[[#This Row],[D]]*J174</f>
        <v>0</v>
      </c>
      <c r="AF174" s="3">
        <f>EffortOutcomesAG1_1DayShiftAB[[#This Row],[D]]*K174</f>
        <v>0</v>
      </c>
      <c r="AG174" s="3">
        <f>EffortOutcomesAG1_1DayShiftAB[[#This Row],[D]]*L174</f>
        <v>0.84230769230769231</v>
      </c>
      <c r="AH174" s="3">
        <f>EffortOutcomesAG1_1DayShiftAB[[#This Row],[D]]*M174</f>
        <v>0</v>
      </c>
      <c r="AI174" s="3">
        <f>EffortOutcomesAG1_1DayShiftAB[[#This Row],[D]]*N174</f>
        <v>0.21153846153846151</v>
      </c>
      <c r="AJ174" s="3">
        <f>EffortOutcomesAG1_1DayShiftAB[[#This Row],[D]]*O174</f>
        <v>0</v>
      </c>
      <c r="AK174" s="3">
        <f>EffortOutcomesAG1_1DayShiftAB[[#This Row],[D]]*P174</f>
        <v>0</v>
      </c>
      <c r="AL174" s="3">
        <f>EffortOutcomesAG1_1DayShiftAB[[#This Row],[D]]*Q174</f>
        <v>0</v>
      </c>
      <c r="AM174" s="3">
        <f>EffortOutcomesAG1_1DayShiftAB[[#This Row],[D]]*R174</f>
        <v>0</v>
      </c>
      <c r="AN174" s="3">
        <f>EffortOutcomesAG1_1DayShiftAB[[#This Row],[D]]*S174</f>
        <v>0</v>
      </c>
      <c r="AO174" s="3">
        <f>EffortOutcomesAG1_1DayShiftAB[[#This Row],[D]]*T174</f>
        <v>0</v>
      </c>
      <c r="AP174" s="3">
        <f>EffortOutcomesAG1_1DayShiftAB[[#This Row],[D]]*U174</f>
        <v>0</v>
      </c>
      <c r="AQ174" s="3">
        <f>EffortOutcomesAG1_1DayShiftAB[[#This Row],[D]]*V174</f>
        <v>0.84615384615384603</v>
      </c>
      <c r="AR174" s="3">
        <f>EffortOutcomesAG1_1DayShiftAB[[#This Row],[D]]*W174</f>
        <v>0</v>
      </c>
      <c r="AS174" s="3">
        <f>EffortOutcomesAG1_1DayShiftAB[[#This Row],[D]]*X174</f>
        <v>0</v>
      </c>
      <c r="AT174" s="3">
        <f>EffortOutcomesAG1_1DayShiftAB[[#This Row],[D]]*Y174</f>
        <v>0</v>
      </c>
      <c r="AU174" s="3">
        <f>EffortOutcomesAG1_1DayShiftAB[[#This Row],[D]]*Z174</f>
        <v>0</v>
      </c>
      <c r="AV174" s="3">
        <f>EffortOutcomesAG1_1DayShiftAB[[#This Row],[D]]*AA174</f>
        <v>0</v>
      </c>
      <c r="AW174" s="3"/>
      <c r="AX174" s="3"/>
      <c r="AY174" t="s">
        <v>217</v>
      </c>
      <c r="AZ174" t="s">
        <v>215</v>
      </c>
      <c r="BA174" t="s">
        <v>69</v>
      </c>
      <c r="BB174">
        <v>0.84615384615384603</v>
      </c>
      <c r="BC174">
        <v>1.9</v>
      </c>
      <c r="BD174">
        <v>10</v>
      </c>
      <c r="BE174">
        <v>1.9</v>
      </c>
      <c r="BF174">
        <v>1.9962624345926052</v>
      </c>
      <c r="BG174" t="s">
        <v>174</v>
      </c>
      <c r="BI174" s="25">
        <v>45572</v>
      </c>
      <c r="BJ174">
        <v>45572</v>
      </c>
      <c r="BK174">
        <v>2.2454545454545456</v>
      </c>
      <c r="BL174">
        <v>2.2454545454545456</v>
      </c>
      <c r="BM174">
        <v>2.3592192408821702</v>
      </c>
      <c r="BN174" t="s">
        <v>160</v>
      </c>
    </row>
    <row r="175" spans="1:66" x14ac:dyDescent="0.25">
      <c r="A175" s="31"/>
      <c r="B17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75" s="32">
        <f>IF(EffortOutcomesAG1_1DayShiftAB[[#This Row],[Ai]]=0,3,  IF(EffortOutcomesAG1_1DayShiftAB[[#This Row],[Ai]]&lt;ABGoal,1,    IF(EffortOutcomesAG1_1DayShiftAB[[#This Row],[Ai]]&gt;=ABGoal,2,   "???")))</f>
        <v>2</v>
      </c>
      <c r="D17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7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7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75" s="34">
        <f t="shared" si="4"/>
        <v>32332</v>
      </c>
      <c r="H17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3.993580416211806E-2</v>
      </c>
      <c r="I17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0.24894335587941296</v>
      </c>
      <c r="M17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7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7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7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7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5" s="41" cm="1">
        <f t="array" ref="Z17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5" s="38">
        <f t="shared" si="5"/>
        <v>1</v>
      </c>
      <c r="AC175" s="3">
        <f>EffortOutcomesAG1_1DayShiftAB[[#This Row],[D]]*H175</f>
        <v>0.1012420217353811</v>
      </c>
      <c r="AD175" s="3">
        <f>EffortOutcomesAG1_1DayShiftAB[[#This Row],[D]]*I175</f>
        <v>0</v>
      </c>
      <c r="AE175" s="3">
        <f>EffortOutcomesAG1_1DayShiftAB[[#This Row],[D]]*J175</f>
        <v>0</v>
      </c>
      <c r="AF175" s="3">
        <f>EffortOutcomesAG1_1DayShiftAB[[#This Row],[D]]*K175</f>
        <v>0</v>
      </c>
      <c r="AG175" s="3">
        <f>EffortOutcomesAG1_1DayShiftAB[[#This Row],[D]]*L175</f>
        <v>0.63110106771631191</v>
      </c>
      <c r="AH175" s="3">
        <f>EffortOutcomesAG1_1DayShiftAB[[#This Row],[D]]*M175</f>
        <v>0</v>
      </c>
      <c r="AI175" s="3">
        <f>EffortOutcomesAG1_1DayShiftAB[[#This Row],[D]]*N175</f>
        <v>0.6337797864567376</v>
      </c>
      <c r="AJ175" s="3">
        <f>EffortOutcomesAG1_1DayShiftAB[[#This Row],[D]]*O175</f>
        <v>0</v>
      </c>
      <c r="AK175" s="3">
        <f>EffortOutcomesAG1_1DayShiftAB[[#This Row],[D]]*P175</f>
        <v>0</v>
      </c>
      <c r="AL175" s="3">
        <f>EffortOutcomesAG1_1DayShiftAB[[#This Row],[D]]*Q175</f>
        <v>0</v>
      </c>
      <c r="AM175" s="3">
        <f>EffortOutcomesAG1_1DayShiftAB[[#This Row],[D]]*R175</f>
        <v>0</v>
      </c>
      <c r="AN175" s="3">
        <f>EffortOutcomesAG1_1DayShiftAB[[#This Row],[D]]*S175</f>
        <v>0</v>
      </c>
      <c r="AO175" s="3">
        <f>EffortOutcomesAG1_1DayShiftAB[[#This Row],[D]]*T175</f>
        <v>0</v>
      </c>
      <c r="AP175" s="3">
        <f>EffortOutcomesAG1_1DayShiftAB[[#This Row],[D]]*U175</f>
        <v>0</v>
      </c>
      <c r="AQ175" s="3">
        <f>EffortOutcomesAG1_1DayShiftAB[[#This Row],[D]]*V175</f>
        <v>2.5351191458269504</v>
      </c>
      <c r="AR175" s="3">
        <f>EffortOutcomesAG1_1DayShiftAB[[#This Row],[D]]*W175</f>
        <v>0</v>
      </c>
      <c r="AS175" s="3">
        <f>EffortOutcomesAG1_1DayShiftAB[[#This Row],[D]]*X175</f>
        <v>0</v>
      </c>
      <c r="AT175" s="3">
        <f>EffortOutcomesAG1_1DayShiftAB[[#This Row],[D]]*Y175</f>
        <v>0</v>
      </c>
      <c r="AU175" s="3">
        <f>EffortOutcomesAG1_1DayShiftAB[[#This Row],[D]]*Z175</f>
        <v>0</v>
      </c>
      <c r="AV175" s="3">
        <f>EffortOutcomesAG1_1DayShiftAB[[#This Row],[D]]*AA175</f>
        <v>0</v>
      </c>
      <c r="AW175" s="3"/>
      <c r="AX175" s="3"/>
      <c r="AY175" t="s">
        <v>217</v>
      </c>
      <c r="AZ175" t="s">
        <v>215</v>
      </c>
      <c r="BA175" t="s">
        <v>70</v>
      </c>
      <c r="BB175">
        <v>2.5351191458269504</v>
      </c>
      <c r="BC175">
        <v>3.8</v>
      </c>
      <c r="BD175">
        <v>10</v>
      </c>
      <c r="BE175">
        <v>3.8</v>
      </c>
      <c r="BF175">
        <v>3.9012420217353809</v>
      </c>
      <c r="BG175" t="s">
        <v>173</v>
      </c>
      <c r="BI175" s="25">
        <v>45572</v>
      </c>
      <c r="BJ175">
        <v>45572</v>
      </c>
      <c r="BK175">
        <v>1.498943355879413</v>
      </c>
      <c r="BL175">
        <v>1.498943355879413</v>
      </c>
      <c r="BM175">
        <v>1.538879160041531</v>
      </c>
      <c r="BN175" t="s">
        <v>160</v>
      </c>
    </row>
    <row r="176" spans="1:66" x14ac:dyDescent="0.25">
      <c r="A176" s="31"/>
      <c r="B17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6" s="32">
        <f>IF(EffortOutcomesAG1_1DayShiftAB[[#This Row],[Ai]]=0,3,  IF(EffortOutcomesAG1_1DayShiftAB[[#This Row],[Ai]]&lt;ABGoal,1,    IF(EffortOutcomesAG1_1DayShiftAB[[#This Row],[Ai]]&gt;=ABGoal,2,   "???")))</f>
        <v>1</v>
      </c>
      <c r="D17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7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6" s="34">
        <f t="shared" si="4"/>
        <v>11110</v>
      </c>
      <c r="H17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7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0.34020887728459526</v>
      </c>
      <c r="S17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4.034487542174281E-2</v>
      </c>
      <c r="U17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0.61944624729366193</v>
      </c>
      <c r="W17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6" s="41" cm="1">
        <f t="array" ref="Z17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6" s="38">
        <f t="shared" si="5"/>
        <v>1</v>
      </c>
      <c r="AC176" s="3">
        <f>EffortOutcomesAG1_1DayShiftAB[[#This Row],[D]]*H176</f>
        <v>0</v>
      </c>
      <c r="AD176" s="3">
        <f>EffortOutcomesAG1_1DayShiftAB[[#This Row],[D]]*I176</f>
        <v>0</v>
      </c>
      <c r="AE176" s="3">
        <f>EffortOutcomesAG1_1DayShiftAB[[#This Row],[D]]*J176</f>
        <v>0</v>
      </c>
      <c r="AF176" s="3">
        <f>EffortOutcomesAG1_1DayShiftAB[[#This Row],[D]]*K176</f>
        <v>0</v>
      </c>
      <c r="AG176" s="3">
        <f>EffortOutcomesAG1_1DayShiftAB[[#This Row],[D]]*L176</f>
        <v>0</v>
      </c>
      <c r="AH176" s="3">
        <f>EffortOutcomesAG1_1DayShiftAB[[#This Row],[D]]*M176</f>
        <v>0</v>
      </c>
      <c r="AI176" s="3">
        <f>EffortOutcomesAG1_1DayShiftAB[[#This Row],[D]]*N176</f>
        <v>0</v>
      </c>
      <c r="AJ176" s="3">
        <f>EffortOutcomesAG1_1DayShiftAB[[#This Row],[D]]*O176</f>
        <v>0</v>
      </c>
      <c r="AK176" s="3">
        <f>EffortOutcomesAG1_1DayShiftAB[[#This Row],[D]]*P176</f>
        <v>0</v>
      </c>
      <c r="AL176" s="3">
        <f>EffortOutcomesAG1_1DayShiftAB[[#This Row],[D]]*Q176</f>
        <v>0</v>
      </c>
      <c r="AM176" s="3">
        <f>EffortOutcomesAG1_1DayShiftAB[[#This Row],[D]]*R176</f>
        <v>1.959398496240601</v>
      </c>
      <c r="AN176" s="3">
        <f>EffortOutcomesAG1_1DayShiftAB[[#This Row],[D]]*S176</f>
        <v>0</v>
      </c>
      <c r="AO176" s="3">
        <f>EffortOutcomesAG1_1DayShiftAB[[#This Row],[D]]*T176</f>
        <v>0.23236221483499991</v>
      </c>
      <c r="AP176" s="3">
        <f>EffortOutcomesAG1_1DayShiftAB[[#This Row],[D]]*U176</f>
        <v>0</v>
      </c>
      <c r="AQ176" s="3">
        <f>EffortOutcomesAG1_1DayShiftAB[[#This Row],[D]]*V176</f>
        <v>3.5676377851649996</v>
      </c>
      <c r="AR176" s="3">
        <f>EffortOutcomesAG1_1DayShiftAB[[#This Row],[D]]*W176</f>
        <v>0</v>
      </c>
      <c r="AS176" s="3">
        <f>EffortOutcomesAG1_1DayShiftAB[[#This Row],[D]]*X176</f>
        <v>0</v>
      </c>
      <c r="AT176" s="3">
        <f>EffortOutcomesAG1_1DayShiftAB[[#This Row],[D]]*Y176</f>
        <v>0</v>
      </c>
      <c r="AU176" s="3">
        <f>EffortOutcomesAG1_1DayShiftAB[[#This Row],[D]]*Z176</f>
        <v>0</v>
      </c>
      <c r="AV176" s="3">
        <f>EffortOutcomesAG1_1DayShiftAB[[#This Row],[D]]*AA176</f>
        <v>0</v>
      </c>
      <c r="AW176" s="3"/>
      <c r="AX176" s="3"/>
      <c r="AY176" t="s">
        <v>170</v>
      </c>
      <c r="AZ176" t="s">
        <v>215</v>
      </c>
      <c r="BA176" t="s">
        <v>68</v>
      </c>
      <c r="BB176">
        <v>5.7593984962406006</v>
      </c>
      <c r="BC176">
        <v>3.8</v>
      </c>
      <c r="BD176">
        <v>10</v>
      </c>
      <c r="BE176">
        <v>3.8</v>
      </c>
      <c r="BF176">
        <v>3.5676377851649996</v>
      </c>
      <c r="BG176" t="s">
        <v>177</v>
      </c>
      <c r="BH176">
        <v>1</v>
      </c>
      <c r="BI176" s="25">
        <v>45573</v>
      </c>
      <c r="BJ176">
        <v>45573</v>
      </c>
      <c r="BK176">
        <v>0.65979112271540474</v>
      </c>
      <c r="BL176">
        <v>0.65979112271540474</v>
      </c>
      <c r="BM176">
        <v>0.61944624729366193</v>
      </c>
      <c r="BN176" t="s">
        <v>160</v>
      </c>
    </row>
    <row r="177" spans="1:66" x14ac:dyDescent="0.25">
      <c r="A177" s="31"/>
      <c r="B17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7" s="32">
        <f>IF(EffortOutcomesAG1_1DayShiftAB[[#This Row],[Ai]]=0,3,  IF(EffortOutcomesAG1_1DayShiftAB[[#This Row],[Ai]]&lt;ABGoal,1,    IF(EffortOutcomesAG1_1DayShiftAB[[#This Row],[Ai]]&gt;=ABGoal,2,   "???")))</f>
        <v>2</v>
      </c>
      <c r="D17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7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7" s="34">
        <f t="shared" si="4"/>
        <v>12310</v>
      </c>
      <c r="H17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0.11319486881873053</v>
      </c>
      <c r="I17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1.0313315926892885E-2</v>
      </c>
      <c r="R17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7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7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0.98968668407310711</v>
      </c>
      <c r="W17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7" s="41" cm="1">
        <f t="array" ref="Z17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7" s="38">
        <f t="shared" si="5"/>
        <v>1</v>
      </c>
      <c r="AC177" s="3">
        <f>EffortOutcomesAG1_1DayShiftAB[[#This Row],[D]]*H177</f>
        <v>0.32596717862837432</v>
      </c>
      <c r="AD177" s="3">
        <f>EffortOutcomesAG1_1DayShiftAB[[#This Row],[D]]*I177</f>
        <v>0</v>
      </c>
      <c r="AE177" s="3">
        <f>EffortOutcomesAG1_1DayShiftAB[[#This Row],[D]]*J177</f>
        <v>0</v>
      </c>
      <c r="AF177" s="3">
        <f>EffortOutcomesAG1_1DayShiftAB[[#This Row],[D]]*K177</f>
        <v>0</v>
      </c>
      <c r="AG177" s="3">
        <f>EffortOutcomesAG1_1DayShiftAB[[#This Row],[D]]*L177</f>
        <v>0</v>
      </c>
      <c r="AH177" s="3">
        <f>EffortOutcomesAG1_1DayShiftAB[[#This Row],[D]]*M177</f>
        <v>0</v>
      </c>
      <c r="AI177" s="3">
        <f>EffortOutcomesAG1_1DayShiftAB[[#This Row],[D]]*N177</f>
        <v>0</v>
      </c>
      <c r="AJ177" s="3">
        <f>EffortOutcomesAG1_1DayShiftAB[[#This Row],[D]]*O177</f>
        <v>0</v>
      </c>
      <c r="AK177" s="3">
        <f>EffortOutcomesAG1_1DayShiftAB[[#This Row],[D]]*P177</f>
        <v>0</v>
      </c>
      <c r="AL177" s="3">
        <f>EffortOutcomesAG1_1DayShiftAB[[#This Row],[D]]*Q177</f>
        <v>2.9699248120300559E-2</v>
      </c>
      <c r="AM177" s="3">
        <f>EffortOutcomesAG1_1DayShiftAB[[#This Row],[D]]*R177</f>
        <v>0</v>
      </c>
      <c r="AN177" s="3">
        <f>EffortOutcomesAG1_1DayShiftAB[[#This Row],[D]]*S177</f>
        <v>0</v>
      </c>
      <c r="AO177" s="3">
        <f>EffortOutcomesAG1_1DayShiftAB[[#This Row],[D]]*T177</f>
        <v>0</v>
      </c>
      <c r="AP177" s="3">
        <f>EffortOutcomesAG1_1DayShiftAB[[#This Row],[D]]*U177</f>
        <v>0</v>
      </c>
      <c r="AQ177" s="3">
        <f>EffortOutcomesAG1_1DayShiftAB[[#This Row],[D]]*V177</f>
        <v>2.8499999999999996</v>
      </c>
      <c r="AR177" s="3">
        <f>EffortOutcomesAG1_1DayShiftAB[[#This Row],[D]]*W177</f>
        <v>0</v>
      </c>
      <c r="AS177" s="3">
        <f>EffortOutcomesAG1_1DayShiftAB[[#This Row],[D]]*X177</f>
        <v>0</v>
      </c>
      <c r="AT177" s="3">
        <f>EffortOutcomesAG1_1DayShiftAB[[#This Row],[D]]*Y177</f>
        <v>0</v>
      </c>
      <c r="AU177" s="3">
        <f>EffortOutcomesAG1_1DayShiftAB[[#This Row],[D]]*Z177</f>
        <v>0</v>
      </c>
      <c r="AV177" s="3">
        <f>EffortOutcomesAG1_1DayShiftAB[[#This Row],[D]]*AA177</f>
        <v>0</v>
      </c>
      <c r="AW177" s="3"/>
      <c r="AX177" s="3"/>
      <c r="AY177" t="s">
        <v>170</v>
      </c>
      <c r="AZ177" t="s">
        <v>215</v>
      </c>
      <c r="BA177" t="s">
        <v>70</v>
      </c>
      <c r="BB177">
        <v>2.8796992481203003</v>
      </c>
      <c r="BC177">
        <v>2.8499999999999996</v>
      </c>
      <c r="BD177">
        <v>10</v>
      </c>
      <c r="BE177">
        <v>2.8499999999999996</v>
      </c>
      <c r="BF177">
        <v>3.205666426748675</v>
      </c>
      <c r="BG177" t="s">
        <v>178</v>
      </c>
      <c r="BH177">
        <v>1</v>
      </c>
      <c r="BI177" s="25">
        <v>45573</v>
      </c>
      <c r="BJ177">
        <v>45573</v>
      </c>
      <c r="BK177">
        <v>0.98968668407310711</v>
      </c>
      <c r="BL177">
        <v>0.98968668407310711</v>
      </c>
      <c r="BM177">
        <v>1.1131948688187305</v>
      </c>
      <c r="BN177" t="s">
        <v>160</v>
      </c>
    </row>
    <row r="178" spans="1:66" x14ac:dyDescent="0.25">
      <c r="A178" s="31"/>
      <c r="B17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8" s="32">
        <f>IF(EffortOutcomesAG1_1DayShiftAB[[#This Row],[Ai]]=0,3,  IF(EffortOutcomesAG1_1DayShiftAB[[#This Row],[Ai]]&lt;ABGoal,1,    IF(EffortOutcomesAG1_1DayShiftAB[[#This Row],[Ai]]&gt;=ABGoal,2,   "???")))</f>
        <v>2</v>
      </c>
      <c r="D17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7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8" s="34">
        <f t="shared" si="4"/>
        <v>12310</v>
      </c>
      <c r="H17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0.31126112976207865</v>
      </c>
      <c r="I17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7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7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7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8" s="41" cm="1">
        <f t="array" ref="Z17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17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8" s="38">
        <f t="shared" si="5"/>
        <v>1</v>
      </c>
      <c r="AC178" s="3">
        <f>EffortOutcomesAG1_1DayShiftAB[[#This Row],[D]]*H178</f>
        <v>0.31126112976207865</v>
      </c>
      <c r="AD178" s="3">
        <f>EffortOutcomesAG1_1DayShiftAB[[#This Row],[D]]*I178</f>
        <v>0</v>
      </c>
      <c r="AE178" s="3">
        <f>EffortOutcomesAG1_1DayShiftAB[[#This Row],[D]]*J178</f>
        <v>0</v>
      </c>
      <c r="AF178" s="3">
        <f>EffortOutcomesAG1_1DayShiftAB[[#This Row],[D]]*K178</f>
        <v>0</v>
      </c>
      <c r="AG178" s="3">
        <f>EffortOutcomesAG1_1DayShiftAB[[#This Row],[D]]*L178</f>
        <v>0</v>
      </c>
      <c r="AH178" s="3">
        <f>EffortOutcomesAG1_1DayShiftAB[[#This Row],[D]]*M178</f>
        <v>0</v>
      </c>
      <c r="AI178" s="3">
        <f>EffortOutcomesAG1_1DayShiftAB[[#This Row],[D]]*N178</f>
        <v>0</v>
      </c>
      <c r="AJ178" s="3">
        <f>EffortOutcomesAG1_1DayShiftAB[[#This Row],[D]]*O178</f>
        <v>0</v>
      </c>
      <c r="AK178" s="3">
        <f>EffortOutcomesAG1_1DayShiftAB[[#This Row],[D]]*P178</f>
        <v>0</v>
      </c>
      <c r="AL178" s="3">
        <f>EffortOutcomesAG1_1DayShiftAB[[#This Row],[D]]*Q178</f>
        <v>0</v>
      </c>
      <c r="AM178" s="3">
        <f>EffortOutcomesAG1_1DayShiftAB[[#This Row],[D]]*R178</f>
        <v>0</v>
      </c>
      <c r="AN178" s="3">
        <f>EffortOutcomesAG1_1DayShiftAB[[#This Row],[D]]*S178</f>
        <v>0</v>
      </c>
      <c r="AO178" s="3">
        <f>EffortOutcomesAG1_1DayShiftAB[[#This Row],[D]]*T178</f>
        <v>0</v>
      </c>
      <c r="AP178" s="3">
        <f>EffortOutcomesAG1_1DayShiftAB[[#This Row],[D]]*U178</f>
        <v>0</v>
      </c>
      <c r="AQ178" s="3">
        <f>EffortOutcomesAG1_1DayShiftAB[[#This Row],[D]]*V178</f>
        <v>0</v>
      </c>
      <c r="AR178" s="3">
        <f>EffortOutcomesAG1_1DayShiftAB[[#This Row],[D]]*W178</f>
        <v>0</v>
      </c>
      <c r="AS178" s="3">
        <f>EffortOutcomesAG1_1DayShiftAB[[#This Row],[D]]*X178</f>
        <v>0</v>
      </c>
      <c r="AT178" s="3">
        <f>EffortOutcomesAG1_1DayShiftAB[[#This Row],[D]]*Y178</f>
        <v>0</v>
      </c>
      <c r="AU178" s="3">
        <f>EffortOutcomesAG1_1DayShiftAB[[#This Row],[D]]*Z178</f>
        <v>1</v>
      </c>
      <c r="AV178" s="3">
        <f>EffortOutcomesAG1_1DayShiftAB[[#This Row],[D]]*AA178</f>
        <v>0</v>
      </c>
      <c r="AW178" s="3"/>
      <c r="AX178" s="3"/>
      <c r="AY178" t="s">
        <v>170</v>
      </c>
      <c r="AZ178" t="s">
        <v>215</v>
      </c>
      <c r="BA178" t="s">
        <v>69</v>
      </c>
      <c r="BB178">
        <v>1</v>
      </c>
      <c r="BC178">
        <v>0</v>
      </c>
      <c r="BD178">
        <v>10</v>
      </c>
      <c r="BE178">
        <v>0</v>
      </c>
      <c r="BF178">
        <v>1.3112611297620786</v>
      </c>
      <c r="BG178" t="s">
        <v>176</v>
      </c>
      <c r="BH178">
        <v>1</v>
      </c>
      <c r="BI178" s="25">
        <v>45573</v>
      </c>
      <c r="BJ178">
        <v>45573</v>
      </c>
      <c r="BK178">
        <v>0</v>
      </c>
      <c r="BL178">
        <v>0</v>
      </c>
      <c r="BM178">
        <v>1.3112611297620786</v>
      </c>
      <c r="BN178" t="s">
        <v>160</v>
      </c>
    </row>
    <row r="179" spans="1:66" x14ac:dyDescent="0.25">
      <c r="A179" s="31"/>
      <c r="B17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79" s="32">
        <f>IF(EffortOutcomesAG1_1DayShiftAB[[#This Row],[Ai]]=0,3,  IF(EffortOutcomesAG1_1DayShiftAB[[#This Row],[Ai]]&lt;ABGoal,1,    IF(EffortOutcomesAG1_1DayShiftAB[[#This Row],[Ai]]&gt;=ABGoal,2,   "???")))</f>
        <v>1</v>
      </c>
      <c r="D17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7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7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79" s="34">
        <f t="shared" si="4"/>
        <v>11110</v>
      </c>
      <c r="H17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7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7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7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7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7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7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7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7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7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7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0.44502130238693693</v>
      </c>
      <c r="S17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7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0.13505770292144526</v>
      </c>
      <c r="U17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7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0.41992099469161781</v>
      </c>
      <c r="W17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7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7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79" s="41" cm="1">
        <f t="array" ref="Z17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7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79" s="38">
        <f t="shared" si="5"/>
        <v>1</v>
      </c>
      <c r="AC179" s="3">
        <f>EffortOutcomesAG1_1DayShiftAB[[#This Row],[D]]*H179</f>
        <v>0</v>
      </c>
      <c r="AD179" s="3">
        <f>EffortOutcomesAG1_1DayShiftAB[[#This Row],[D]]*I179</f>
        <v>0</v>
      </c>
      <c r="AE179" s="3">
        <f>EffortOutcomesAG1_1DayShiftAB[[#This Row],[D]]*J179</f>
        <v>0</v>
      </c>
      <c r="AF179" s="3">
        <f>EffortOutcomesAG1_1DayShiftAB[[#This Row],[D]]*K179</f>
        <v>0</v>
      </c>
      <c r="AG179" s="3">
        <f>EffortOutcomesAG1_1DayShiftAB[[#This Row],[D]]*L179</f>
        <v>0</v>
      </c>
      <c r="AH179" s="3">
        <f>EffortOutcomesAG1_1DayShiftAB[[#This Row],[D]]*M179</f>
        <v>0</v>
      </c>
      <c r="AI179" s="3">
        <f>EffortOutcomesAG1_1DayShiftAB[[#This Row],[D]]*N179</f>
        <v>0</v>
      </c>
      <c r="AJ179" s="3">
        <f>EffortOutcomesAG1_1DayShiftAB[[#This Row],[D]]*O179</f>
        <v>0</v>
      </c>
      <c r="AK179" s="3">
        <f>EffortOutcomesAG1_1DayShiftAB[[#This Row],[D]]*P179</f>
        <v>0</v>
      </c>
      <c r="AL179" s="3">
        <f>EffortOutcomesAG1_1DayShiftAB[[#This Row],[D]]*Q179</f>
        <v>0</v>
      </c>
      <c r="AM179" s="3">
        <f>EffortOutcomesAG1_1DayShiftAB[[#This Row],[D]]*R179</f>
        <v>3.0471096572600334</v>
      </c>
      <c r="AN179" s="3">
        <f>EffortOutcomesAG1_1DayShiftAB[[#This Row],[D]]*S179</f>
        <v>0</v>
      </c>
      <c r="AO179" s="3">
        <f>EffortOutcomesAG1_1DayShiftAB[[#This Row],[D]]*T179</f>
        <v>0.92475490196078447</v>
      </c>
      <c r="AP179" s="3">
        <f>EffortOutcomesAG1_1DayShiftAB[[#This Row],[D]]*U179</f>
        <v>0</v>
      </c>
      <c r="AQ179" s="3">
        <f>EffortOutcomesAG1_1DayShiftAB[[#This Row],[D]]*V179</f>
        <v>2.8752450980392155</v>
      </c>
      <c r="AR179" s="3">
        <f>EffortOutcomesAG1_1DayShiftAB[[#This Row],[D]]*W179</f>
        <v>0</v>
      </c>
      <c r="AS179" s="3">
        <f>EffortOutcomesAG1_1DayShiftAB[[#This Row],[D]]*X179</f>
        <v>0</v>
      </c>
      <c r="AT179" s="3">
        <f>EffortOutcomesAG1_1DayShiftAB[[#This Row],[D]]*Y179</f>
        <v>0</v>
      </c>
      <c r="AU179" s="3">
        <f>EffortOutcomesAG1_1DayShiftAB[[#This Row],[D]]*Z179</f>
        <v>0</v>
      </c>
      <c r="AV179" s="3">
        <f>EffortOutcomesAG1_1DayShiftAB[[#This Row],[D]]*AA179</f>
        <v>0</v>
      </c>
      <c r="AW179" s="3"/>
      <c r="AX179" s="3"/>
      <c r="AY179" t="s">
        <v>217</v>
      </c>
      <c r="AZ179" t="s">
        <v>215</v>
      </c>
      <c r="BA179" t="s">
        <v>68</v>
      </c>
      <c r="BB179">
        <v>6.8471096572600336</v>
      </c>
      <c r="BC179">
        <v>3.8</v>
      </c>
      <c r="BD179">
        <v>10</v>
      </c>
      <c r="BE179">
        <v>3.8</v>
      </c>
      <c r="BF179">
        <v>2.8752450980392155</v>
      </c>
      <c r="BG179" t="s">
        <v>177</v>
      </c>
      <c r="BI179" s="25">
        <v>45573</v>
      </c>
      <c r="BJ179">
        <v>45573</v>
      </c>
      <c r="BK179">
        <v>0.55497869761306307</v>
      </c>
      <c r="BL179">
        <v>0.55497869761306307</v>
      </c>
      <c r="BM179">
        <v>0.41992099469161781</v>
      </c>
      <c r="BN179" t="s">
        <v>160</v>
      </c>
    </row>
    <row r="180" spans="1:66" x14ac:dyDescent="0.25">
      <c r="A180" s="31"/>
      <c r="B18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80" s="32">
        <f>IF(EffortOutcomesAG1_1DayShiftAB[[#This Row],[Ai]]=0,3,  IF(EffortOutcomesAG1_1DayShiftAB[[#This Row],[Ai]]&lt;ABGoal,1,    IF(EffortOutcomesAG1_1DayShiftAB[[#This Row],[Ai]]&gt;=ABGoal,2,   "???")))</f>
        <v>2</v>
      </c>
      <c r="D18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8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80" s="34">
        <f t="shared" si="4"/>
        <v>32332</v>
      </c>
      <c r="H18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5.3315217168381945E-2</v>
      </c>
      <c r="I18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0.24894335587941296</v>
      </c>
      <c r="M18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8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8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0" s="41" cm="1">
        <f t="array" ref="Z18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0" s="38">
        <f t="shared" si="5"/>
        <v>1</v>
      </c>
      <c r="AC180" s="3">
        <f>EffortOutcomesAG1_1DayShiftAB[[#This Row],[D]]*H180</f>
        <v>0.1351604278074868</v>
      </c>
      <c r="AD180" s="3">
        <f>EffortOutcomesAG1_1DayShiftAB[[#This Row],[D]]*I180</f>
        <v>0</v>
      </c>
      <c r="AE180" s="3">
        <f>EffortOutcomesAG1_1DayShiftAB[[#This Row],[D]]*J180</f>
        <v>0</v>
      </c>
      <c r="AF180" s="3">
        <f>EffortOutcomesAG1_1DayShiftAB[[#This Row],[D]]*K180</f>
        <v>0</v>
      </c>
      <c r="AG180" s="3">
        <f>EffortOutcomesAG1_1DayShiftAB[[#This Row],[D]]*L180</f>
        <v>0.63110106771631191</v>
      </c>
      <c r="AH180" s="3">
        <f>EffortOutcomesAG1_1DayShiftAB[[#This Row],[D]]*M180</f>
        <v>0</v>
      </c>
      <c r="AI180" s="3">
        <f>EffortOutcomesAG1_1DayShiftAB[[#This Row],[D]]*N180</f>
        <v>0.6337797864567376</v>
      </c>
      <c r="AJ180" s="3">
        <f>EffortOutcomesAG1_1DayShiftAB[[#This Row],[D]]*O180</f>
        <v>0</v>
      </c>
      <c r="AK180" s="3">
        <f>EffortOutcomesAG1_1DayShiftAB[[#This Row],[D]]*P180</f>
        <v>0</v>
      </c>
      <c r="AL180" s="3">
        <f>EffortOutcomesAG1_1DayShiftAB[[#This Row],[D]]*Q180</f>
        <v>0</v>
      </c>
      <c r="AM180" s="3">
        <f>EffortOutcomesAG1_1DayShiftAB[[#This Row],[D]]*R180</f>
        <v>0</v>
      </c>
      <c r="AN180" s="3">
        <f>EffortOutcomesAG1_1DayShiftAB[[#This Row],[D]]*S180</f>
        <v>0</v>
      </c>
      <c r="AO180" s="3">
        <f>EffortOutcomesAG1_1DayShiftAB[[#This Row],[D]]*T180</f>
        <v>0</v>
      </c>
      <c r="AP180" s="3">
        <f>EffortOutcomesAG1_1DayShiftAB[[#This Row],[D]]*U180</f>
        <v>0</v>
      </c>
      <c r="AQ180" s="3">
        <f>EffortOutcomesAG1_1DayShiftAB[[#This Row],[D]]*V180</f>
        <v>2.5351191458269504</v>
      </c>
      <c r="AR180" s="3">
        <f>EffortOutcomesAG1_1DayShiftAB[[#This Row],[D]]*W180</f>
        <v>0</v>
      </c>
      <c r="AS180" s="3">
        <f>EffortOutcomesAG1_1DayShiftAB[[#This Row],[D]]*X180</f>
        <v>0</v>
      </c>
      <c r="AT180" s="3">
        <f>EffortOutcomesAG1_1DayShiftAB[[#This Row],[D]]*Y180</f>
        <v>0</v>
      </c>
      <c r="AU180" s="3">
        <f>EffortOutcomesAG1_1DayShiftAB[[#This Row],[D]]*Z180</f>
        <v>0</v>
      </c>
      <c r="AV180" s="3">
        <f>EffortOutcomesAG1_1DayShiftAB[[#This Row],[D]]*AA180</f>
        <v>0</v>
      </c>
      <c r="AW180" s="3"/>
      <c r="AX180" s="3"/>
      <c r="AY180" t="s">
        <v>217</v>
      </c>
      <c r="AZ180" t="s">
        <v>215</v>
      </c>
      <c r="BA180" t="s">
        <v>70</v>
      </c>
      <c r="BB180">
        <v>2.5351191458269504</v>
      </c>
      <c r="BC180">
        <v>3.8</v>
      </c>
      <c r="BD180">
        <v>10</v>
      </c>
      <c r="BE180">
        <v>3.8</v>
      </c>
      <c r="BF180">
        <v>3.9351604278074865</v>
      </c>
      <c r="BG180" t="s">
        <v>178</v>
      </c>
      <c r="BI180" s="25">
        <v>45573</v>
      </c>
      <c r="BJ180">
        <v>45573</v>
      </c>
      <c r="BK180">
        <v>1.498943355879413</v>
      </c>
      <c r="BL180">
        <v>1.498943355879413</v>
      </c>
      <c r="BM180">
        <v>1.5522585730477949</v>
      </c>
      <c r="BN180" t="s">
        <v>160</v>
      </c>
    </row>
    <row r="181" spans="1:66" x14ac:dyDescent="0.25">
      <c r="A181" s="31"/>
      <c r="B18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81" s="32">
        <f>IF(EffortOutcomesAG1_1DayShiftAB[[#This Row],[Ai]]=0,3,  IF(EffortOutcomesAG1_1DayShiftAB[[#This Row],[Ai]]&lt;ABGoal,1,    IF(EffortOutcomesAG1_1DayShiftAB[[#This Row],[Ai]]&gt;=ABGoal,2,   "???")))</f>
        <v>2</v>
      </c>
      <c r="D18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8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81" s="34">
        <f t="shared" si="4"/>
        <v>32332</v>
      </c>
      <c r="H18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0.11396856263166422</v>
      </c>
      <c r="I18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18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8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8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1" s="41" cm="1">
        <f t="array" ref="Z18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1" s="38">
        <f t="shared" si="5"/>
        <v>1</v>
      </c>
      <c r="AC181" s="3">
        <f>EffortOutcomesAG1_1DayShiftAB[[#This Row],[D]]*H181</f>
        <v>9.6434937611408172E-2</v>
      </c>
      <c r="AD181" s="3">
        <f>EffortOutcomesAG1_1DayShiftAB[[#This Row],[D]]*I181</f>
        <v>0</v>
      </c>
      <c r="AE181" s="3">
        <f>EffortOutcomesAG1_1DayShiftAB[[#This Row],[D]]*J181</f>
        <v>0</v>
      </c>
      <c r="AF181" s="3">
        <f>EffortOutcomesAG1_1DayShiftAB[[#This Row],[D]]*K181</f>
        <v>0</v>
      </c>
      <c r="AG181" s="3">
        <f>EffortOutcomesAG1_1DayShiftAB[[#This Row],[D]]*L181</f>
        <v>0.84230769230769231</v>
      </c>
      <c r="AH181" s="3">
        <f>EffortOutcomesAG1_1DayShiftAB[[#This Row],[D]]*M181</f>
        <v>0</v>
      </c>
      <c r="AI181" s="3">
        <f>EffortOutcomesAG1_1DayShiftAB[[#This Row],[D]]*N181</f>
        <v>0.21153846153846151</v>
      </c>
      <c r="AJ181" s="3">
        <f>EffortOutcomesAG1_1DayShiftAB[[#This Row],[D]]*O181</f>
        <v>0</v>
      </c>
      <c r="AK181" s="3">
        <f>EffortOutcomesAG1_1DayShiftAB[[#This Row],[D]]*P181</f>
        <v>0</v>
      </c>
      <c r="AL181" s="3">
        <f>EffortOutcomesAG1_1DayShiftAB[[#This Row],[D]]*Q181</f>
        <v>0</v>
      </c>
      <c r="AM181" s="3">
        <f>EffortOutcomesAG1_1DayShiftAB[[#This Row],[D]]*R181</f>
        <v>0</v>
      </c>
      <c r="AN181" s="3">
        <f>EffortOutcomesAG1_1DayShiftAB[[#This Row],[D]]*S181</f>
        <v>0</v>
      </c>
      <c r="AO181" s="3">
        <f>EffortOutcomesAG1_1DayShiftAB[[#This Row],[D]]*T181</f>
        <v>0</v>
      </c>
      <c r="AP181" s="3">
        <f>EffortOutcomesAG1_1DayShiftAB[[#This Row],[D]]*U181</f>
        <v>0</v>
      </c>
      <c r="AQ181" s="3">
        <f>EffortOutcomesAG1_1DayShiftAB[[#This Row],[D]]*V181</f>
        <v>0.84615384615384603</v>
      </c>
      <c r="AR181" s="3">
        <f>EffortOutcomesAG1_1DayShiftAB[[#This Row],[D]]*W181</f>
        <v>0</v>
      </c>
      <c r="AS181" s="3">
        <f>EffortOutcomesAG1_1DayShiftAB[[#This Row],[D]]*X181</f>
        <v>0</v>
      </c>
      <c r="AT181" s="3">
        <f>EffortOutcomesAG1_1DayShiftAB[[#This Row],[D]]*Y181</f>
        <v>0</v>
      </c>
      <c r="AU181" s="3">
        <f>EffortOutcomesAG1_1DayShiftAB[[#This Row],[D]]*Z181</f>
        <v>0</v>
      </c>
      <c r="AV181" s="3">
        <f>EffortOutcomesAG1_1DayShiftAB[[#This Row],[D]]*AA181</f>
        <v>0</v>
      </c>
      <c r="AW181" s="3"/>
      <c r="AX181" s="3"/>
      <c r="AY181" t="s">
        <v>217</v>
      </c>
      <c r="AZ181" t="s">
        <v>215</v>
      </c>
      <c r="BA181" t="s">
        <v>69</v>
      </c>
      <c r="BB181">
        <v>0.84615384615384603</v>
      </c>
      <c r="BC181">
        <v>1.9</v>
      </c>
      <c r="BD181">
        <v>10</v>
      </c>
      <c r="BE181">
        <v>1.9</v>
      </c>
      <c r="BF181">
        <v>1.9964349376114079</v>
      </c>
      <c r="BG181" t="s">
        <v>176</v>
      </c>
      <c r="BI181" s="25">
        <v>45573</v>
      </c>
      <c r="BJ181">
        <v>45573</v>
      </c>
      <c r="BK181">
        <v>2.2454545454545456</v>
      </c>
      <c r="BL181">
        <v>2.2454545454545456</v>
      </c>
      <c r="BM181">
        <v>2.3594231080862098</v>
      </c>
      <c r="BN181" t="s">
        <v>160</v>
      </c>
    </row>
    <row r="182" spans="1:66" x14ac:dyDescent="0.25">
      <c r="A182" s="31"/>
      <c r="B18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82" s="32">
        <f>IF(EffortOutcomesAG1_1DayShiftAB[[#This Row],[Ai]]=0,3,  IF(EffortOutcomesAG1_1DayShiftAB[[#This Row],[Ai]]&lt;ABGoal,1,    IF(EffortOutcomesAG1_1DayShiftAB[[#This Row],[Ai]]&gt;=ABGoal,2,   "???")))</f>
        <v>1</v>
      </c>
      <c r="D18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8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8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82" s="34">
        <f t="shared" si="4"/>
        <v>11110</v>
      </c>
      <c r="H18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8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8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0.34020887728459526</v>
      </c>
      <c r="S18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2.7229880202733869E-2</v>
      </c>
      <c r="U18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0.63256124251267087</v>
      </c>
      <c r="W18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2" s="41" cm="1">
        <f t="array" ref="Z18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2" s="38">
        <f t="shared" si="5"/>
        <v>1</v>
      </c>
      <c r="AC182" s="3">
        <f>EffortOutcomesAG1_1DayShiftAB[[#This Row],[D]]*H182</f>
        <v>0</v>
      </c>
      <c r="AD182" s="3">
        <f>EffortOutcomesAG1_1DayShiftAB[[#This Row],[D]]*I182</f>
        <v>0</v>
      </c>
      <c r="AE182" s="3">
        <f>EffortOutcomesAG1_1DayShiftAB[[#This Row],[D]]*J182</f>
        <v>0</v>
      </c>
      <c r="AF182" s="3">
        <f>EffortOutcomesAG1_1DayShiftAB[[#This Row],[D]]*K182</f>
        <v>0</v>
      </c>
      <c r="AG182" s="3">
        <f>EffortOutcomesAG1_1DayShiftAB[[#This Row],[D]]*L182</f>
        <v>0</v>
      </c>
      <c r="AH182" s="3">
        <f>EffortOutcomesAG1_1DayShiftAB[[#This Row],[D]]*M182</f>
        <v>0</v>
      </c>
      <c r="AI182" s="3">
        <f>EffortOutcomesAG1_1DayShiftAB[[#This Row],[D]]*N182</f>
        <v>0</v>
      </c>
      <c r="AJ182" s="3">
        <f>EffortOutcomesAG1_1DayShiftAB[[#This Row],[D]]*O182</f>
        <v>0</v>
      </c>
      <c r="AK182" s="3">
        <f>EffortOutcomesAG1_1DayShiftAB[[#This Row],[D]]*P182</f>
        <v>0</v>
      </c>
      <c r="AL182" s="3">
        <f>EffortOutcomesAG1_1DayShiftAB[[#This Row],[D]]*Q182</f>
        <v>0</v>
      </c>
      <c r="AM182" s="3">
        <f>EffortOutcomesAG1_1DayShiftAB[[#This Row],[D]]*R182</f>
        <v>1.959398496240601</v>
      </c>
      <c r="AN182" s="3">
        <f>EffortOutcomesAG1_1DayShiftAB[[#This Row],[D]]*S182</f>
        <v>0</v>
      </c>
      <c r="AO182" s="3">
        <f>EffortOutcomesAG1_1DayShiftAB[[#This Row],[D]]*T182</f>
        <v>0.15682773109243714</v>
      </c>
      <c r="AP182" s="3">
        <f>EffortOutcomesAG1_1DayShiftAB[[#This Row],[D]]*U182</f>
        <v>0</v>
      </c>
      <c r="AQ182" s="3">
        <f>EffortOutcomesAG1_1DayShiftAB[[#This Row],[D]]*V182</f>
        <v>3.6431722689075627</v>
      </c>
      <c r="AR182" s="3">
        <f>EffortOutcomesAG1_1DayShiftAB[[#This Row],[D]]*W182</f>
        <v>0</v>
      </c>
      <c r="AS182" s="3">
        <f>EffortOutcomesAG1_1DayShiftAB[[#This Row],[D]]*X182</f>
        <v>0</v>
      </c>
      <c r="AT182" s="3">
        <f>EffortOutcomesAG1_1DayShiftAB[[#This Row],[D]]*Y182</f>
        <v>0</v>
      </c>
      <c r="AU182" s="3">
        <f>EffortOutcomesAG1_1DayShiftAB[[#This Row],[D]]*Z182</f>
        <v>0</v>
      </c>
      <c r="AV182" s="3">
        <f>EffortOutcomesAG1_1DayShiftAB[[#This Row],[D]]*AA182</f>
        <v>0</v>
      </c>
      <c r="AW182" s="3"/>
      <c r="AX182" s="3"/>
      <c r="AY182" t="s">
        <v>170</v>
      </c>
      <c r="AZ182" t="s">
        <v>215</v>
      </c>
      <c r="BA182" t="s">
        <v>68</v>
      </c>
      <c r="BB182">
        <v>5.7593984962406006</v>
      </c>
      <c r="BC182">
        <v>3.8</v>
      </c>
      <c r="BD182">
        <v>10</v>
      </c>
      <c r="BE182">
        <v>3.8</v>
      </c>
      <c r="BF182">
        <v>3.6431722689075623</v>
      </c>
      <c r="BG182" t="s">
        <v>180</v>
      </c>
      <c r="BH182">
        <v>1</v>
      </c>
      <c r="BI182" s="25">
        <v>45574</v>
      </c>
      <c r="BJ182">
        <v>45574</v>
      </c>
      <c r="BK182">
        <v>0.65979112271540474</v>
      </c>
      <c r="BL182">
        <v>0.65979112271540474</v>
      </c>
      <c r="BM182">
        <v>0.63256124251267087</v>
      </c>
      <c r="BN182" t="s">
        <v>160</v>
      </c>
    </row>
    <row r="183" spans="1:66" x14ac:dyDescent="0.25">
      <c r="A183" s="31"/>
      <c r="B18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83" s="32">
        <f>IF(EffortOutcomesAG1_1DayShiftAB[[#This Row],[Ai]]=0,3,  IF(EffortOutcomesAG1_1DayShiftAB[[#This Row],[Ai]]&lt;ABGoal,1,    IF(EffortOutcomesAG1_1DayShiftAB[[#This Row],[Ai]]&gt;=ABGoal,2,   "???")))</f>
        <v>2</v>
      </c>
      <c r="D18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8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83" s="34">
        <f t="shared" si="4"/>
        <v>12310</v>
      </c>
      <c r="H18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0.19132730015082977</v>
      </c>
      <c r="I18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8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8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3" s="41" cm="1">
        <f t="array" ref="Z18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18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3" s="38">
        <f t="shared" si="5"/>
        <v>1</v>
      </c>
      <c r="AC183" s="3">
        <f>EffortOutcomesAG1_1DayShiftAB[[#This Row],[D]]*H183</f>
        <v>0.19132730015082977</v>
      </c>
      <c r="AD183" s="3">
        <f>EffortOutcomesAG1_1DayShiftAB[[#This Row],[D]]*I183</f>
        <v>0</v>
      </c>
      <c r="AE183" s="3">
        <f>EffortOutcomesAG1_1DayShiftAB[[#This Row],[D]]*J183</f>
        <v>0</v>
      </c>
      <c r="AF183" s="3">
        <f>EffortOutcomesAG1_1DayShiftAB[[#This Row],[D]]*K183</f>
        <v>0</v>
      </c>
      <c r="AG183" s="3">
        <f>EffortOutcomesAG1_1DayShiftAB[[#This Row],[D]]*L183</f>
        <v>0</v>
      </c>
      <c r="AH183" s="3">
        <f>EffortOutcomesAG1_1DayShiftAB[[#This Row],[D]]*M183</f>
        <v>0</v>
      </c>
      <c r="AI183" s="3">
        <f>EffortOutcomesAG1_1DayShiftAB[[#This Row],[D]]*N183</f>
        <v>0</v>
      </c>
      <c r="AJ183" s="3">
        <f>EffortOutcomesAG1_1DayShiftAB[[#This Row],[D]]*O183</f>
        <v>0</v>
      </c>
      <c r="AK183" s="3">
        <f>EffortOutcomesAG1_1DayShiftAB[[#This Row],[D]]*P183</f>
        <v>0</v>
      </c>
      <c r="AL183" s="3">
        <f>EffortOutcomesAG1_1DayShiftAB[[#This Row],[D]]*Q183</f>
        <v>0</v>
      </c>
      <c r="AM183" s="3">
        <f>EffortOutcomesAG1_1DayShiftAB[[#This Row],[D]]*R183</f>
        <v>0</v>
      </c>
      <c r="AN183" s="3">
        <f>EffortOutcomesAG1_1DayShiftAB[[#This Row],[D]]*S183</f>
        <v>0</v>
      </c>
      <c r="AO183" s="3">
        <f>EffortOutcomesAG1_1DayShiftAB[[#This Row],[D]]*T183</f>
        <v>0</v>
      </c>
      <c r="AP183" s="3">
        <f>EffortOutcomesAG1_1DayShiftAB[[#This Row],[D]]*U183</f>
        <v>0</v>
      </c>
      <c r="AQ183" s="3">
        <f>EffortOutcomesAG1_1DayShiftAB[[#This Row],[D]]*V183</f>
        <v>0</v>
      </c>
      <c r="AR183" s="3">
        <f>EffortOutcomesAG1_1DayShiftAB[[#This Row],[D]]*W183</f>
        <v>0</v>
      </c>
      <c r="AS183" s="3">
        <f>EffortOutcomesAG1_1DayShiftAB[[#This Row],[D]]*X183</f>
        <v>0</v>
      </c>
      <c r="AT183" s="3">
        <f>EffortOutcomesAG1_1DayShiftAB[[#This Row],[D]]*Y183</f>
        <v>0</v>
      </c>
      <c r="AU183" s="3">
        <f>EffortOutcomesAG1_1DayShiftAB[[#This Row],[D]]*Z183</f>
        <v>1</v>
      </c>
      <c r="AV183" s="3">
        <f>EffortOutcomesAG1_1DayShiftAB[[#This Row],[D]]*AA183</f>
        <v>0</v>
      </c>
      <c r="AW183" s="3"/>
      <c r="AX183" s="3"/>
      <c r="AY183" t="s">
        <v>170</v>
      </c>
      <c r="AZ183" t="s">
        <v>215</v>
      </c>
      <c r="BA183" t="s">
        <v>69</v>
      </c>
      <c r="BB183">
        <v>1</v>
      </c>
      <c r="BC183">
        <v>0</v>
      </c>
      <c r="BD183">
        <v>10</v>
      </c>
      <c r="BE183">
        <v>0</v>
      </c>
      <c r="BF183">
        <v>1.1913273001508298</v>
      </c>
      <c r="BG183" t="s">
        <v>181</v>
      </c>
      <c r="BH183">
        <v>1</v>
      </c>
      <c r="BI183" s="25">
        <v>45574</v>
      </c>
      <c r="BJ183">
        <v>45574</v>
      </c>
      <c r="BK183">
        <v>0</v>
      </c>
      <c r="BL183">
        <v>0</v>
      </c>
      <c r="BM183">
        <v>1.1913273001508298</v>
      </c>
      <c r="BN183" t="s">
        <v>160</v>
      </c>
    </row>
    <row r="184" spans="1:66" x14ac:dyDescent="0.25">
      <c r="A184" s="31"/>
      <c r="B18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84" s="32">
        <f>IF(EffortOutcomesAG1_1DayShiftAB[[#This Row],[Ai]]=0,3,  IF(EffortOutcomesAG1_1DayShiftAB[[#This Row],[Ai]]&lt;ABGoal,1,    IF(EffortOutcomesAG1_1DayShiftAB[[#This Row],[Ai]]&gt;=ABGoal,2,   "???")))</f>
        <v>1</v>
      </c>
      <c r="D18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8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8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84" s="34">
        <f t="shared" si="4"/>
        <v>31131</v>
      </c>
      <c r="H18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8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0.39947780678851164</v>
      </c>
      <c r="K18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8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18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0.14347602730657383</v>
      </c>
      <c r="U18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0.85652397269342617</v>
      </c>
      <c r="W18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4" s="41" cm="1">
        <f t="array" ref="Z18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4" s="38">
        <f t="shared" si="5"/>
        <v>1</v>
      </c>
      <c r="AC184" s="3">
        <f>EffortOutcomesAG1_1DayShiftAB[[#This Row],[D]]*H184</f>
        <v>0</v>
      </c>
      <c r="AD184" s="3">
        <f>EffortOutcomesAG1_1DayShiftAB[[#This Row],[D]]*I184</f>
        <v>0</v>
      </c>
      <c r="AE184" s="3">
        <f>EffortOutcomesAG1_1DayShiftAB[[#This Row],[D]]*J184</f>
        <v>1.1503759398496238</v>
      </c>
      <c r="AF184" s="3">
        <f>EffortOutcomesAG1_1DayShiftAB[[#This Row],[D]]*K184</f>
        <v>0</v>
      </c>
      <c r="AG184" s="3">
        <f>EffortOutcomesAG1_1DayShiftAB[[#This Row],[D]]*L184</f>
        <v>0</v>
      </c>
      <c r="AH184" s="3">
        <f>EffortOutcomesAG1_1DayShiftAB[[#This Row],[D]]*M184</f>
        <v>0</v>
      </c>
      <c r="AI184" s="3">
        <f>EffortOutcomesAG1_1DayShiftAB[[#This Row],[D]]*N184</f>
        <v>0</v>
      </c>
      <c r="AJ184" s="3">
        <f>EffortOutcomesAG1_1DayShiftAB[[#This Row],[D]]*O184</f>
        <v>0</v>
      </c>
      <c r="AK184" s="3">
        <f>EffortOutcomesAG1_1DayShiftAB[[#This Row],[D]]*P184</f>
        <v>0.71992481203007519</v>
      </c>
      <c r="AL184" s="3">
        <f>EffortOutcomesAG1_1DayShiftAB[[#This Row],[D]]*Q184</f>
        <v>0</v>
      </c>
      <c r="AM184" s="3">
        <f>EffortOutcomesAG1_1DayShiftAB[[#This Row],[D]]*R184</f>
        <v>0</v>
      </c>
      <c r="AN184" s="3">
        <f>EffortOutcomesAG1_1DayShiftAB[[#This Row],[D]]*S184</f>
        <v>0</v>
      </c>
      <c r="AO184" s="3">
        <f>EffortOutcomesAG1_1DayShiftAB[[#This Row],[D]]*T184</f>
        <v>0.41316780795802838</v>
      </c>
      <c r="AP184" s="3">
        <f>EffortOutcomesAG1_1DayShiftAB[[#This Row],[D]]*U184</f>
        <v>0</v>
      </c>
      <c r="AQ184" s="3">
        <f>EffortOutcomesAG1_1DayShiftAB[[#This Row],[D]]*V184</f>
        <v>2.4665314401622722</v>
      </c>
      <c r="AR184" s="3">
        <f>EffortOutcomesAG1_1DayShiftAB[[#This Row],[D]]*W184</f>
        <v>0</v>
      </c>
      <c r="AS184" s="3">
        <f>EffortOutcomesAG1_1DayShiftAB[[#This Row],[D]]*X184</f>
        <v>0</v>
      </c>
      <c r="AT184" s="3">
        <f>EffortOutcomesAG1_1DayShiftAB[[#This Row],[D]]*Y184</f>
        <v>0</v>
      </c>
      <c r="AU184" s="3">
        <f>EffortOutcomesAG1_1DayShiftAB[[#This Row],[D]]*Z184</f>
        <v>0</v>
      </c>
      <c r="AV184" s="3">
        <f>EffortOutcomesAG1_1DayShiftAB[[#This Row],[D]]*AA184</f>
        <v>0</v>
      </c>
      <c r="AW184" s="3"/>
      <c r="AX184" s="3"/>
      <c r="AY184" t="s">
        <v>170</v>
      </c>
      <c r="AZ184" t="s">
        <v>215</v>
      </c>
      <c r="BA184" t="s">
        <v>70</v>
      </c>
      <c r="BB184">
        <v>2.8796992481203008</v>
      </c>
      <c r="BC184">
        <v>4.75</v>
      </c>
      <c r="BD184">
        <v>10</v>
      </c>
      <c r="BE184">
        <v>4.75</v>
      </c>
      <c r="BF184">
        <v>2.4665314401622722</v>
      </c>
      <c r="BG184" t="s">
        <v>179</v>
      </c>
      <c r="BH184">
        <v>1</v>
      </c>
      <c r="BI184" s="25">
        <v>45574</v>
      </c>
      <c r="BJ184">
        <v>45574</v>
      </c>
      <c r="BK184">
        <v>1.6494778067885116</v>
      </c>
      <c r="BL184">
        <v>1.6494778067885116</v>
      </c>
      <c r="BM184">
        <v>0.85652397269342617</v>
      </c>
      <c r="BN184" t="s">
        <v>160</v>
      </c>
    </row>
    <row r="185" spans="1:66" x14ac:dyDescent="0.25">
      <c r="A185" s="31"/>
      <c r="B18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85" s="32">
        <f>IF(EffortOutcomesAG1_1DayShiftAB[[#This Row],[Ai]]=0,3,  IF(EffortOutcomesAG1_1DayShiftAB[[#This Row],[Ai]]&lt;ABGoal,1,    IF(EffortOutcomesAG1_1DayShiftAB[[#This Row],[Ai]]&gt;=ABGoal,2,   "???")))</f>
        <v>1</v>
      </c>
      <c r="D18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8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85" s="34">
        <f t="shared" si="4"/>
        <v>11310</v>
      </c>
      <c r="H18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8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8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3.6869714818205668E-3</v>
      </c>
      <c r="R18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0.58007900530838219</v>
      </c>
      <c r="S18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0.41623402320979724</v>
      </c>
      <c r="W18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5" s="41" cm="1">
        <f t="array" ref="Z18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5" s="38">
        <f t="shared" si="5"/>
        <v>1</v>
      </c>
      <c r="AC185" s="3">
        <f>EffortOutcomesAG1_1DayShiftAB[[#This Row],[D]]*H185</f>
        <v>0</v>
      </c>
      <c r="AD185" s="3">
        <f>EffortOutcomesAG1_1DayShiftAB[[#This Row],[D]]*I185</f>
        <v>0</v>
      </c>
      <c r="AE185" s="3">
        <f>EffortOutcomesAG1_1DayShiftAB[[#This Row],[D]]*J185</f>
        <v>0</v>
      </c>
      <c r="AF185" s="3">
        <f>EffortOutcomesAG1_1DayShiftAB[[#This Row],[D]]*K185</f>
        <v>0</v>
      </c>
      <c r="AG185" s="3">
        <f>EffortOutcomesAG1_1DayShiftAB[[#This Row],[D]]*L185</f>
        <v>0</v>
      </c>
      <c r="AH185" s="3">
        <f>EffortOutcomesAG1_1DayShiftAB[[#This Row],[D]]*M185</f>
        <v>0</v>
      </c>
      <c r="AI185" s="3">
        <f>EffortOutcomesAG1_1DayShiftAB[[#This Row],[D]]*N185</f>
        <v>0</v>
      </c>
      <c r="AJ185" s="3">
        <f>EffortOutcomesAG1_1DayShiftAB[[#This Row],[D]]*O185</f>
        <v>0</v>
      </c>
      <c r="AK185" s="3">
        <f>EffortOutcomesAG1_1DayShiftAB[[#This Row],[D]]*P185</f>
        <v>0</v>
      </c>
      <c r="AL185" s="3">
        <f>EffortOutcomesAG1_1DayShiftAB[[#This Row],[D]]*Q185</f>
        <v>2.524509803921594E-2</v>
      </c>
      <c r="AM185" s="3">
        <f>EffortOutcomesAG1_1DayShiftAB[[#This Row],[D]]*R185</f>
        <v>3.9718645592208182</v>
      </c>
      <c r="AN185" s="3">
        <f>EffortOutcomesAG1_1DayShiftAB[[#This Row],[D]]*S185</f>
        <v>0</v>
      </c>
      <c r="AO185" s="3">
        <f>EffortOutcomesAG1_1DayShiftAB[[#This Row],[D]]*T185</f>
        <v>0</v>
      </c>
      <c r="AP185" s="3">
        <f>EffortOutcomesAG1_1DayShiftAB[[#This Row],[D]]*U185</f>
        <v>0</v>
      </c>
      <c r="AQ185" s="3">
        <f>EffortOutcomesAG1_1DayShiftAB[[#This Row],[D]]*V185</f>
        <v>2.8499999999999996</v>
      </c>
      <c r="AR185" s="3">
        <f>EffortOutcomesAG1_1DayShiftAB[[#This Row],[D]]*W185</f>
        <v>0</v>
      </c>
      <c r="AS185" s="3">
        <f>EffortOutcomesAG1_1DayShiftAB[[#This Row],[D]]*X185</f>
        <v>0</v>
      </c>
      <c r="AT185" s="3">
        <f>EffortOutcomesAG1_1DayShiftAB[[#This Row],[D]]*Y185</f>
        <v>0</v>
      </c>
      <c r="AU185" s="3">
        <f>EffortOutcomesAG1_1DayShiftAB[[#This Row],[D]]*Z185</f>
        <v>0</v>
      </c>
      <c r="AV185" s="3">
        <f>EffortOutcomesAG1_1DayShiftAB[[#This Row],[D]]*AA185</f>
        <v>0</v>
      </c>
      <c r="AW185" s="3"/>
      <c r="AX185" s="3"/>
      <c r="AY185" t="s">
        <v>217</v>
      </c>
      <c r="AZ185" t="s">
        <v>215</v>
      </c>
      <c r="BA185" t="s">
        <v>68</v>
      </c>
      <c r="BB185">
        <v>6.8471096572600336</v>
      </c>
      <c r="BC185">
        <v>2.8499999999999996</v>
      </c>
      <c r="BD185">
        <v>10</v>
      </c>
      <c r="BE185">
        <v>2.8499999999999996</v>
      </c>
      <c r="BF185">
        <v>2.8752450980392155</v>
      </c>
      <c r="BG185" t="s">
        <v>180</v>
      </c>
      <c r="BI185" s="25">
        <v>45574</v>
      </c>
      <c r="BJ185">
        <v>45574</v>
      </c>
      <c r="BK185">
        <v>0.41623402320979724</v>
      </c>
      <c r="BL185">
        <v>0.41623402320979724</v>
      </c>
      <c r="BM185">
        <v>0.41992099469161781</v>
      </c>
      <c r="BN185" t="s">
        <v>160</v>
      </c>
    </row>
    <row r="186" spans="1:66" x14ac:dyDescent="0.25">
      <c r="A186" s="31"/>
      <c r="B18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86" s="32">
        <f>IF(EffortOutcomesAG1_1DayShiftAB[[#This Row],[Ai]]=0,3,  IF(EffortOutcomesAG1_1DayShiftAB[[#This Row],[Ai]]&lt;ABGoal,1,    IF(EffortOutcomesAG1_1DayShiftAB[[#This Row],[Ai]]&gt;=ABGoal,2,   "???")))</f>
        <v>2</v>
      </c>
      <c r="D18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8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86" s="34">
        <f t="shared" si="4"/>
        <v>32332</v>
      </c>
      <c r="H18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0.11396856263166422</v>
      </c>
      <c r="I18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18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8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8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6" s="41" cm="1">
        <f t="array" ref="Z18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6" s="38">
        <f t="shared" si="5"/>
        <v>1</v>
      </c>
      <c r="AC186" s="3">
        <f>EffortOutcomesAG1_1DayShiftAB[[#This Row],[D]]*H186</f>
        <v>9.6434937611408172E-2</v>
      </c>
      <c r="AD186" s="3">
        <f>EffortOutcomesAG1_1DayShiftAB[[#This Row],[D]]*I186</f>
        <v>0</v>
      </c>
      <c r="AE186" s="3">
        <f>EffortOutcomesAG1_1DayShiftAB[[#This Row],[D]]*J186</f>
        <v>0</v>
      </c>
      <c r="AF186" s="3">
        <f>EffortOutcomesAG1_1DayShiftAB[[#This Row],[D]]*K186</f>
        <v>0</v>
      </c>
      <c r="AG186" s="3">
        <f>EffortOutcomesAG1_1DayShiftAB[[#This Row],[D]]*L186</f>
        <v>0.84230769230769231</v>
      </c>
      <c r="AH186" s="3">
        <f>EffortOutcomesAG1_1DayShiftAB[[#This Row],[D]]*M186</f>
        <v>0</v>
      </c>
      <c r="AI186" s="3">
        <f>EffortOutcomesAG1_1DayShiftAB[[#This Row],[D]]*N186</f>
        <v>0.21153846153846151</v>
      </c>
      <c r="AJ186" s="3">
        <f>EffortOutcomesAG1_1DayShiftAB[[#This Row],[D]]*O186</f>
        <v>0</v>
      </c>
      <c r="AK186" s="3">
        <f>EffortOutcomesAG1_1DayShiftAB[[#This Row],[D]]*P186</f>
        <v>0</v>
      </c>
      <c r="AL186" s="3">
        <f>EffortOutcomesAG1_1DayShiftAB[[#This Row],[D]]*Q186</f>
        <v>0</v>
      </c>
      <c r="AM186" s="3">
        <f>EffortOutcomesAG1_1DayShiftAB[[#This Row],[D]]*R186</f>
        <v>0</v>
      </c>
      <c r="AN186" s="3">
        <f>EffortOutcomesAG1_1DayShiftAB[[#This Row],[D]]*S186</f>
        <v>0</v>
      </c>
      <c r="AO186" s="3">
        <f>EffortOutcomesAG1_1DayShiftAB[[#This Row],[D]]*T186</f>
        <v>0</v>
      </c>
      <c r="AP186" s="3">
        <f>EffortOutcomesAG1_1DayShiftAB[[#This Row],[D]]*U186</f>
        <v>0</v>
      </c>
      <c r="AQ186" s="3">
        <f>EffortOutcomesAG1_1DayShiftAB[[#This Row],[D]]*V186</f>
        <v>0.84615384615384603</v>
      </c>
      <c r="AR186" s="3">
        <f>EffortOutcomesAG1_1DayShiftAB[[#This Row],[D]]*W186</f>
        <v>0</v>
      </c>
      <c r="AS186" s="3">
        <f>EffortOutcomesAG1_1DayShiftAB[[#This Row],[D]]*X186</f>
        <v>0</v>
      </c>
      <c r="AT186" s="3">
        <f>EffortOutcomesAG1_1DayShiftAB[[#This Row],[D]]*Y186</f>
        <v>0</v>
      </c>
      <c r="AU186" s="3">
        <f>EffortOutcomesAG1_1DayShiftAB[[#This Row],[D]]*Z186</f>
        <v>0</v>
      </c>
      <c r="AV186" s="3">
        <f>EffortOutcomesAG1_1DayShiftAB[[#This Row],[D]]*AA186</f>
        <v>0</v>
      </c>
      <c r="AW186" s="3"/>
      <c r="AX186" s="3"/>
      <c r="AY186" t="s">
        <v>217</v>
      </c>
      <c r="AZ186" t="s">
        <v>215</v>
      </c>
      <c r="BA186" t="s">
        <v>69</v>
      </c>
      <c r="BB186">
        <v>0.84615384615384603</v>
      </c>
      <c r="BC186">
        <v>1.9</v>
      </c>
      <c r="BD186">
        <v>10</v>
      </c>
      <c r="BE186">
        <v>1.9</v>
      </c>
      <c r="BF186">
        <v>1.9964349376114079</v>
      </c>
      <c r="BG186" t="s">
        <v>181</v>
      </c>
      <c r="BI186" s="25">
        <v>45574</v>
      </c>
      <c r="BJ186">
        <v>45574</v>
      </c>
      <c r="BK186">
        <v>2.2454545454545456</v>
      </c>
      <c r="BL186">
        <v>2.2454545454545456</v>
      </c>
      <c r="BM186">
        <v>2.3594231080862098</v>
      </c>
      <c r="BN186" t="s">
        <v>160</v>
      </c>
    </row>
    <row r="187" spans="1:66" x14ac:dyDescent="0.25">
      <c r="A187" s="31"/>
      <c r="B18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87" s="32">
        <f>IF(EffortOutcomesAG1_1DayShiftAB[[#This Row],[Ai]]=0,3,  IF(EffortOutcomesAG1_1DayShiftAB[[#This Row],[Ai]]&lt;ABGoal,1,    IF(EffortOutcomesAG1_1DayShiftAB[[#This Row],[Ai]]&gt;=ABGoal,2,   "???")))</f>
        <v>2</v>
      </c>
      <c r="D18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8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87" s="34">
        <f t="shared" si="4"/>
        <v>32312</v>
      </c>
      <c r="H18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0.42805105613823535</v>
      </c>
      <c r="I18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0.12579248309044044</v>
      </c>
      <c r="N18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0.12420751690955956</v>
      </c>
      <c r="O18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8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7" s="41" cm="1">
        <f t="array" ref="Z18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7" s="39">
        <f>IF(SUM(EffortOutcomesAG1_1DayShiftAB[[#This Row],[POTENTIAL SHORTFALL (OVER-ALLOCATED)]:[UNALLOCATED SLACK]])&gt;0,                   0,IF(SUM(EffortOutcomesAG1_1DayShiftAB[[#This Row],[LATENT]:[LATENT.OVERALLOCATED]])&gt;0,0,1))</f>
        <v>1</v>
      </c>
      <c r="AB187" s="38">
        <f t="shared" si="5"/>
        <v>1</v>
      </c>
      <c r="AC187" s="3">
        <f>EffortOutcomesAG1_1DayShiftAB[[#This Row],[D]]*H187</f>
        <v>1.0851604278074871</v>
      </c>
      <c r="AD187" s="3">
        <f>EffortOutcomesAG1_1DayShiftAB[[#This Row],[D]]*I187</f>
        <v>0</v>
      </c>
      <c r="AE187" s="3">
        <f>EffortOutcomesAG1_1DayShiftAB[[#This Row],[D]]*J187</f>
        <v>0</v>
      </c>
      <c r="AF187" s="3">
        <f>EffortOutcomesAG1_1DayShiftAB[[#This Row],[D]]*K187</f>
        <v>0</v>
      </c>
      <c r="AG187" s="3">
        <f>EffortOutcomesAG1_1DayShiftAB[[#This Row],[D]]*L187</f>
        <v>0</v>
      </c>
      <c r="AH187" s="3">
        <f>EffortOutcomesAG1_1DayShiftAB[[#This Row],[D]]*M187</f>
        <v>0.31889893228368849</v>
      </c>
      <c r="AI187" s="3">
        <f>EffortOutcomesAG1_1DayShiftAB[[#This Row],[D]]*N187</f>
        <v>0.31488085417304912</v>
      </c>
      <c r="AJ187" s="3">
        <f>EffortOutcomesAG1_1DayShiftAB[[#This Row],[D]]*O187</f>
        <v>0</v>
      </c>
      <c r="AK187" s="3">
        <f>EffortOutcomesAG1_1DayShiftAB[[#This Row],[D]]*P187</f>
        <v>0</v>
      </c>
      <c r="AL187" s="3">
        <f>EffortOutcomesAG1_1DayShiftAB[[#This Row],[D]]*Q187</f>
        <v>0</v>
      </c>
      <c r="AM187" s="3">
        <f>EffortOutcomesAG1_1DayShiftAB[[#This Row],[D]]*R187</f>
        <v>0</v>
      </c>
      <c r="AN187" s="3">
        <f>EffortOutcomesAG1_1DayShiftAB[[#This Row],[D]]*S187</f>
        <v>0</v>
      </c>
      <c r="AO187" s="3">
        <f>EffortOutcomesAG1_1DayShiftAB[[#This Row],[D]]*T187</f>
        <v>0</v>
      </c>
      <c r="AP187" s="3">
        <f>EffortOutcomesAG1_1DayShiftAB[[#This Row],[D]]*U187</f>
        <v>0</v>
      </c>
      <c r="AQ187" s="3">
        <f>EffortOutcomesAG1_1DayShiftAB[[#This Row],[D]]*V187</f>
        <v>0</v>
      </c>
      <c r="AR187" s="3">
        <f>EffortOutcomesAG1_1DayShiftAB[[#This Row],[D]]*W187</f>
        <v>0</v>
      </c>
      <c r="AS187" s="3">
        <f>EffortOutcomesAG1_1DayShiftAB[[#This Row],[D]]*X187</f>
        <v>0</v>
      </c>
      <c r="AT187" s="3">
        <f>EffortOutcomesAG1_1DayShiftAB[[#This Row],[D]]*Y187</f>
        <v>0</v>
      </c>
      <c r="AU187" s="3">
        <f>EffortOutcomesAG1_1DayShiftAB[[#This Row],[D]]*Z187</f>
        <v>0</v>
      </c>
      <c r="AV187" s="3">
        <f>EffortOutcomesAG1_1DayShiftAB[[#This Row],[D]]*AA187</f>
        <v>2.5351191458269504</v>
      </c>
      <c r="AW187" s="3"/>
      <c r="AX187" s="3"/>
      <c r="AY187" t="s">
        <v>217</v>
      </c>
      <c r="AZ187" t="s">
        <v>215</v>
      </c>
      <c r="BA187" t="s">
        <v>70</v>
      </c>
      <c r="BB187">
        <v>2.5351191458269504</v>
      </c>
      <c r="BC187">
        <v>2.8499999999999996</v>
      </c>
      <c r="BD187">
        <v>10</v>
      </c>
      <c r="BE187">
        <v>2.8499999999999996</v>
      </c>
      <c r="BF187">
        <v>3.9351604278074865</v>
      </c>
      <c r="BG187" t="s">
        <v>179</v>
      </c>
      <c r="BI187" s="25">
        <v>45574</v>
      </c>
      <c r="BJ187">
        <v>45574</v>
      </c>
      <c r="BK187">
        <v>1.1242075169095596</v>
      </c>
      <c r="BL187">
        <v>1.1242075169095596</v>
      </c>
      <c r="BM187">
        <v>1.5522585730477949</v>
      </c>
      <c r="BN187" t="s">
        <v>160</v>
      </c>
    </row>
    <row r="188" spans="1:66" x14ac:dyDescent="0.25">
      <c r="A188" s="31"/>
      <c r="B18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88" s="32">
        <f>IF(EffortOutcomesAG1_1DayShiftAB[[#This Row],[Ai]]=0,3,  IF(EffortOutcomesAG1_1DayShiftAB[[#This Row],[Ai]]&lt;ABGoal,1,    IF(EffortOutcomesAG1_1DayShiftAB[[#This Row],[Ai]]&gt;=ABGoal,2,   "???")))</f>
        <v>1</v>
      </c>
      <c r="D18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8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88" s="34">
        <f t="shared" si="4"/>
        <v>11310</v>
      </c>
      <c r="H18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8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8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0.1662427046536632</v>
      </c>
      <c r="R18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0.50386173398863443</v>
      </c>
      <c r="S18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0.32989556135770237</v>
      </c>
      <c r="W18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8" s="41" cm="1">
        <f t="array" ref="Z18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8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8" s="38">
        <f t="shared" si="5"/>
        <v>1</v>
      </c>
      <c r="AC188" s="3">
        <f>EffortOutcomesAG1_1DayShiftAB[[#This Row],[D]]*H188</f>
        <v>0</v>
      </c>
      <c r="AD188" s="3">
        <f>EffortOutcomesAG1_1DayShiftAB[[#This Row],[D]]*I188</f>
        <v>0</v>
      </c>
      <c r="AE188" s="3">
        <f>EffortOutcomesAG1_1DayShiftAB[[#This Row],[D]]*J188</f>
        <v>0</v>
      </c>
      <c r="AF188" s="3">
        <f>EffortOutcomesAG1_1DayShiftAB[[#This Row],[D]]*K188</f>
        <v>0</v>
      </c>
      <c r="AG188" s="3">
        <f>EffortOutcomesAG1_1DayShiftAB[[#This Row],[D]]*L188</f>
        <v>0</v>
      </c>
      <c r="AH188" s="3">
        <f>EffortOutcomesAG1_1DayShiftAB[[#This Row],[D]]*M188</f>
        <v>0</v>
      </c>
      <c r="AI188" s="3">
        <f>EffortOutcomesAG1_1DayShiftAB[[#This Row],[D]]*N188</f>
        <v>0</v>
      </c>
      <c r="AJ188" s="3">
        <f>EffortOutcomesAG1_1DayShiftAB[[#This Row],[D]]*O188</f>
        <v>0</v>
      </c>
      <c r="AK188" s="3">
        <f>EffortOutcomesAG1_1DayShiftAB[[#This Row],[D]]*P188</f>
        <v>0</v>
      </c>
      <c r="AL188" s="3">
        <f>EffortOutcomesAG1_1DayShiftAB[[#This Row],[D]]*Q188</f>
        <v>0.95745798319327813</v>
      </c>
      <c r="AM188" s="3">
        <f>EffortOutcomesAG1_1DayShiftAB[[#This Row],[D]]*R188</f>
        <v>2.9019405130473226</v>
      </c>
      <c r="AN188" s="3">
        <f>EffortOutcomesAG1_1DayShiftAB[[#This Row],[D]]*S188</f>
        <v>0</v>
      </c>
      <c r="AO188" s="3">
        <f>EffortOutcomesAG1_1DayShiftAB[[#This Row],[D]]*T188</f>
        <v>0</v>
      </c>
      <c r="AP188" s="3">
        <f>EffortOutcomesAG1_1DayShiftAB[[#This Row],[D]]*U188</f>
        <v>0</v>
      </c>
      <c r="AQ188" s="3">
        <f>EffortOutcomesAG1_1DayShiftAB[[#This Row],[D]]*V188</f>
        <v>1.9</v>
      </c>
      <c r="AR188" s="3">
        <f>EffortOutcomesAG1_1DayShiftAB[[#This Row],[D]]*W188</f>
        <v>0</v>
      </c>
      <c r="AS188" s="3">
        <f>EffortOutcomesAG1_1DayShiftAB[[#This Row],[D]]*X188</f>
        <v>0</v>
      </c>
      <c r="AT188" s="3">
        <f>EffortOutcomesAG1_1DayShiftAB[[#This Row],[D]]*Y188</f>
        <v>0</v>
      </c>
      <c r="AU188" s="3">
        <f>EffortOutcomesAG1_1DayShiftAB[[#This Row],[D]]*Z188</f>
        <v>0</v>
      </c>
      <c r="AV188" s="3">
        <f>EffortOutcomesAG1_1DayShiftAB[[#This Row],[D]]*AA188</f>
        <v>0</v>
      </c>
      <c r="AW188" s="3"/>
      <c r="AX188" s="3"/>
      <c r="AY188" t="s">
        <v>170</v>
      </c>
      <c r="AZ188" t="s">
        <v>215</v>
      </c>
      <c r="BA188" t="s">
        <v>68</v>
      </c>
      <c r="BB188">
        <v>5.7593984962406006</v>
      </c>
      <c r="BC188">
        <v>1.9</v>
      </c>
      <c r="BD188">
        <v>10</v>
      </c>
      <c r="BE188">
        <v>1.9</v>
      </c>
      <c r="BF188">
        <v>2.857457983193278</v>
      </c>
      <c r="BG188" t="s">
        <v>184</v>
      </c>
      <c r="BH188">
        <v>1</v>
      </c>
      <c r="BI188" s="25">
        <v>45575</v>
      </c>
      <c r="BJ188">
        <v>45575</v>
      </c>
      <c r="BK188">
        <v>0.32989556135770237</v>
      </c>
      <c r="BL188">
        <v>0.32989556135770237</v>
      </c>
      <c r="BM188">
        <v>0.49613826601136557</v>
      </c>
      <c r="BN188" t="s">
        <v>160</v>
      </c>
    </row>
    <row r="189" spans="1:66" x14ac:dyDescent="0.25">
      <c r="A189" s="31"/>
      <c r="B18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89" s="32">
        <f>IF(EffortOutcomesAG1_1DayShiftAB[[#This Row],[Ai]]=0,3,  IF(EffortOutcomesAG1_1DayShiftAB[[#This Row],[Ai]]&lt;ABGoal,1,    IF(EffortOutcomesAG1_1DayShiftAB[[#This Row],[Ai]]&gt;=ABGoal,2,   "???")))</f>
        <v>2</v>
      </c>
      <c r="D18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8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8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89" s="34">
        <f t="shared" si="4"/>
        <v>12310</v>
      </c>
      <c r="H18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0.26077637532745923</v>
      </c>
      <c r="I18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8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8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8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8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8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8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8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8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8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8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8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8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8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8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8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8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89" s="41" cm="1">
        <f t="array" ref="Z18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18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89" s="38">
        <f t="shared" si="5"/>
        <v>1</v>
      </c>
      <c r="AC189" s="3">
        <f>EffortOutcomesAG1_1DayShiftAB[[#This Row],[D]]*H189</f>
        <v>0.26077637532745923</v>
      </c>
      <c r="AD189" s="3">
        <f>EffortOutcomesAG1_1DayShiftAB[[#This Row],[D]]*I189</f>
        <v>0</v>
      </c>
      <c r="AE189" s="3">
        <f>EffortOutcomesAG1_1DayShiftAB[[#This Row],[D]]*J189</f>
        <v>0</v>
      </c>
      <c r="AF189" s="3">
        <f>EffortOutcomesAG1_1DayShiftAB[[#This Row],[D]]*K189</f>
        <v>0</v>
      </c>
      <c r="AG189" s="3">
        <f>EffortOutcomesAG1_1DayShiftAB[[#This Row],[D]]*L189</f>
        <v>0</v>
      </c>
      <c r="AH189" s="3">
        <f>EffortOutcomesAG1_1DayShiftAB[[#This Row],[D]]*M189</f>
        <v>0</v>
      </c>
      <c r="AI189" s="3">
        <f>EffortOutcomesAG1_1DayShiftAB[[#This Row],[D]]*N189</f>
        <v>0</v>
      </c>
      <c r="AJ189" s="3">
        <f>EffortOutcomesAG1_1DayShiftAB[[#This Row],[D]]*O189</f>
        <v>0</v>
      </c>
      <c r="AK189" s="3">
        <f>EffortOutcomesAG1_1DayShiftAB[[#This Row],[D]]*P189</f>
        <v>0</v>
      </c>
      <c r="AL189" s="3">
        <f>EffortOutcomesAG1_1DayShiftAB[[#This Row],[D]]*Q189</f>
        <v>0</v>
      </c>
      <c r="AM189" s="3">
        <f>EffortOutcomesAG1_1DayShiftAB[[#This Row],[D]]*R189</f>
        <v>0</v>
      </c>
      <c r="AN189" s="3">
        <f>EffortOutcomesAG1_1DayShiftAB[[#This Row],[D]]*S189</f>
        <v>0</v>
      </c>
      <c r="AO189" s="3">
        <f>EffortOutcomesAG1_1DayShiftAB[[#This Row],[D]]*T189</f>
        <v>0</v>
      </c>
      <c r="AP189" s="3">
        <f>EffortOutcomesAG1_1DayShiftAB[[#This Row],[D]]*U189</f>
        <v>0</v>
      </c>
      <c r="AQ189" s="3">
        <f>EffortOutcomesAG1_1DayShiftAB[[#This Row],[D]]*V189</f>
        <v>0</v>
      </c>
      <c r="AR189" s="3">
        <f>EffortOutcomesAG1_1DayShiftAB[[#This Row],[D]]*W189</f>
        <v>0</v>
      </c>
      <c r="AS189" s="3">
        <f>EffortOutcomesAG1_1DayShiftAB[[#This Row],[D]]*X189</f>
        <v>0</v>
      </c>
      <c r="AT189" s="3">
        <f>EffortOutcomesAG1_1DayShiftAB[[#This Row],[D]]*Y189</f>
        <v>0</v>
      </c>
      <c r="AU189" s="3">
        <f>EffortOutcomesAG1_1DayShiftAB[[#This Row],[D]]*Z189</f>
        <v>1</v>
      </c>
      <c r="AV189" s="3">
        <f>EffortOutcomesAG1_1DayShiftAB[[#This Row],[D]]*AA189</f>
        <v>0</v>
      </c>
      <c r="AW189" s="3"/>
      <c r="AX189" s="3"/>
      <c r="AY189" t="s">
        <v>170</v>
      </c>
      <c r="AZ189" t="s">
        <v>215</v>
      </c>
      <c r="BA189" t="s">
        <v>69</v>
      </c>
      <c r="BB189">
        <v>1</v>
      </c>
      <c r="BC189">
        <v>0</v>
      </c>
      <c r="BD189">
        <v>10</v>
      </c>
      <c r="BE189">
        <v>0</v>
      </c>
      <c r="BF189">
        <v>1.2607763753274592</v>
      </c>
      <c r="BG189" t="s">
        <v>183</v>
      </c>
      <c r="BH189">
        <v>1</v>
      </c>
      <c r="BI189" s="25">
        <v>45575</v>
      </c>
      <c r="BJ189">
        <v>45575</v>
      </c>
      <c r="BK189">
        <v>0</v>
      </c>
      <c r="BL189">
        <v>0</v>
      </c>
      <c r="BM189">
        <v>1.2607763753274592</v>
      </c>
      <c r="BN189" t="s">
        <v>160</v>
      </c>
    </row>
    <row r="190" spans="1:66" x14ac:dyDescent="0.25">
      <c r="A190" s="31"/>
      <c r="B19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90" s="32">
        <f>IF(EffortOutcomesAG1_1DayShiftAB[[#This Row],[Ai]]=0,3,  IF(EffortOutcomesAG1_1DayShiftAB[[#This Row],[Ai]]&lt;ABGoal,1,    IF(EffortOutcomesAG1_1DayShiftAB[[#This Row],[Ai]]&gt;=ABGoal,2,   "???")))</f>
        <v>2</v>
      </c>
      <c r="D19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9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9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90" s="34">
        <f t="shared" si="4"/>
        <v>32131</v>
      </c>
      <c r="H19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9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0.39947780678851208</v>
      </c>
      <c r="K19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0.18335548858960204</v>
      </c>
      <c r="O19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6.6644511410397955E-2</v>
      </c>
      <c r="Q19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9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9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0" s="41" cm="1">
        <f t="array" ref="Z19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0" s="38">
        <f t="shared" si="5"/>
        <v>1</v>
      </c>
      <c r="AC190" s="3">
        <f>EffortOutcomesAG1_1DayShiftAB[[#This Row],[D]]*H190</f>
        <v>0</v>
      </c>
      <c r="AD190" s="3">
        <f>EffortOutcomesAG1_1DayShiftAB[[#This Row],[D]]*I190</f>
        <v>0</v>
      </c>
      <c r="AE190" s="3">
        <f>EffortOutcomesAG1_1DayShiftAB[[#This Row],[D]]*J190</f>
        <v>1.1503759398496249</v>
      </c>
      <c r="AF190" s="3">
        <f>EffortOutcomesAG1_1DayShiftAB[[#This Row],[D]]*K190</f>
        <v>0</v>
      </c>
      <c r="AG190" s="3">
        <f>EffortOutcomesAG1_1DayShiftAB[[#This Row],[D]]*L190</f>
        <v>0</v>
      </c>
      <c r="AH190" s="3">
        <f>EffortOutcomesAG1_1DayShiftAB[[#This Row],[D]]*M190</f>
        <v>0</v>
      </c>
      <c r="AI190" s="3">
        <f>EffortOutcomesAG1_1DayShiftAB[[#This Row],[D]]*N190</f>
        <v>0.52800866263020729</v>
      </c>
      <c r="AJ190" s="3">
        <f>EffortOutcomesAG1_1DayShiftAB[[#This Row],[D]]*O190</f>
        <v>0</v>
      </c>
      <c r="AK190" s="3">
        <f>EffortOutcomesAG1_1DayShiftAB[[#This Row],[D]]*P190</f>
        <v>0.19191614939986776</v>
      </c>
      <c r="AL190" s="3">
        <f>EffortOutcomesAG1_1DayShiftAB[[#This Row],[D]]*Q190</f>
        <v>0</v>
      </c>
      <c r="AM190" s="3">
        <f>EffortOutcomesAG1_1DayShiftAB[[#This Row],[D]]*R190</f>
        <v>0</v>
      </c>
      <c r="AN190" s="3">
        <f>EffortOutcomesAG1_1DayShiftAB[[#This Row],[D]]*S190</f>
        <v>0</v>
      </c>
      <c r="AO190" s="3">
        <f>EffortOutcomesAG1_1DayShiftAB[[#This Row],[D]]*T190</f>
        <v>0</v>
      </c>
      <c r="AP190" s="3">
        <f>EffortOutcomesAG1_1DayShiftAB[[#This Row],[D]]*U190</f>
        <v>0</v>
      </c>
      <c r="AQ190" s="3">
        <f>EffortOutcomesAG1_1DayShiftAB[[#This Row],[D]]*V190</f>
        <v>2.8796992481203003</v>
      </c>
      <c r="AR190" s="3">
        <f>EffortOutcomesAG1_1DayShiftAB[[#This Row],[D]]*W190</f>
        <v>0</v>
      </c>
      <c r="AS190" s="3">
        <f>EffortOutcomesAG1_1DayShiftAB[[#This Row],[D]]*X190</f>
        <v>0</v>
      </c>
      <c r="AT190" s="3">
        <f>EffortOutcomesAG1_1DayShiftAB[[#This Row],[D]]*Y190</f>
        <v>0</v>
      </c>
      <c r="AU190" s="3">
        <f>EffortOutcomesAG1_1DayShiftAB[[#This Row],[D]]*Z190</f>
        <v>0</v>
      </c>
      <c r="AV190" s="3">
        <f>EffortOutcomesAG1_1DayShiftAB[[#This Row],[D]]*AA190</f>
        <v>0</v>
      </c>
      <c r="AW190" s="3"/>
      <c r="AX190" s="3"/>
      <c r="AY190" t="s">
        <v>170</v>
      </c>
      <c r="AZ190" t="s">
        <v>215</v>
      </c>
      <c r="BA190" t="s">
        <v>70</v>
      </c>
      <c r="BB190">
        <v>2.8796992481203003</v>
      </c>
      <c r="BC190">
        <v>4.75</v>
      </c>
      <c r="BD190">
        <v>10</v>
      </c>
      <c r="BE190">
        <v>4.75</v>
      </c>
      <c r="BF190">
        <v>3.4077079107505077</v>
      </c>
      <c r="BG190" t="s">
        <v>182</v>
      </c>
      <c r="BH190">
        <v>1</v>
      </c>
      <c r="BI190" s="25">
        <v>45575</v>
      </c>
      <c r="BJ190">
        <v>45575</v>
      </c>
      <c r="BK190">
        <v>1.6494778067885121</v>
      </c>
      <c r="BL190">
        <v>1.6494778067885121</v>
      </c>
      <c r="BM190">
        <v>1.183355488589602</v>
      </c>
      <c r="BN190" t="s">
        <v>160</v>
      </c>
    </row>
    <row r="191" spans="1:66" x14ac:dyDescent="0.25">
      <c r="A191" s="31"/>
      <c r="B19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91" s="32">
        <f>IF(EffortOutcomesAG1_1DayShiftAB[[#This Row],[Ai]]=0,3,  IF(EffortOutcomesAG1_1DayShiftAB[[#This Row],[Ai]]&lt;ABGoal,1,    IF(EffortOutcomesAG1_1DayShiftAB[[#This Row],[Ai]]&gt;=ABGoal,2,   "???")))</f>
        <v>1</v>
      </c>
      <c r="D19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9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9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91" s="34">
        <f t="shared" si="4"/>
        <v>11110</v>
      </c>
      <c r="H19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9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9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0.44502130238693693</v>
      </c>
      <c r="S19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0.1350577029214452</v>
      </c>
      <c r="U19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0.41992099469161787</v>
      </c>
      <c r="W19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1" s="41" cm="1">
        <f t="array" ref="Z19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1" s="38">
        <f t="shared" si="5"/>
        <v>1</v>
      </c>
      <c r="AC191" s="3">
        <f>EffortOutcomesAG1_1DayShiftAB[[#This Row],[D]]*H191</f>
        <v>0</v>
      </c>
      <c r="AD191" s="3">
        <f>EffortOutcomesAG1_1DayShiftAB[[#This Row],[D]]*I191</f>
        <v>0</v>
      </c>
      <c r="AE191" s="3">
        <f>EffortOutcomesAG1_1DayShiftAB[[#This Row],[D]]*J191</f>
        <v>0</v>
      </c>
      <c r="AF191" s="3">
        <f>EffortOutcomesAG1_1DayShiftAB[[#This Row],[D]]*K191</f>
        <v>0</v>
      </c>
      <c r="AG191" s="3">
        <f>EffortOutcomesAG1_1DayShiftAB[[#This Row],[D]]*L191</f>
        <v>0</v>
      </c>
      <c r="AH191" s="3">
        <f>EffortOutcomesAG1_1DayShiftAB[[#This Row],[D]]*M191</f>
        <v>0</v>
      </c>
      <c r="AI191" s="3">
        <f>EffortOutcomesAG1_1DayShiftAB[[#This Row],[D]]*N191</f>
        <v>0</v>
      </c>
      <c r="AJ191" s="3">
        <f>EffortOutcomesAG1_1DayShiftAB[[#This Row],[D]]*O191</f>
        <v>0</v>
      </c>
      <c r="AK191" s="3">
        <f>EffortOutcomesAG1_1DayShiftAB[[#This Row],[D]]*P191</f>
        <v>0</v>
      </c>
      <c r="AL191" s="3">
        <f>EffortOutcomesAG1_1DayShiftAB[[#This Row],[D]]*Q191</f>
        <v>0</v>
      </c>
      <c r="AM191" s="3">
        <f>EffortOutcomesAG1_1DayShiftAB[[#This Row],[D]]*R191</f>
        <v>3.0471096572600334</v>
      </c>
      <c r="AN191" s="3">
        <f>EffortOutcomesAG1_1DayShiftAB[[#This Row],[D]]*S191</f>
        <v>0</v>
      </c>
      <c r="AO191" s="3">
        <f>EffortOutcomesAG1_1DayShiftAB[[#This Row],[D]]*T191</f>
        <v>0.92475490196078391</v>
      </c>
      <c r="AP191" s="3">
        <f>EffortOutcomesAG1_1DayShiftAB[[#This Row],[D]]*U191</f>
        <v>0</v>
      </c>
      <c r="AQ191" s="3">
        <f>EffortOutcomesAG1_1DayShiftAB[[#This Row],[D]]*V191</f>
        <v>2.8752450980392155</v>
      </c>
      <c r="AR191" s="3">
        <f>EffortOutcomesAG1_1DayShiftAB[[#This Row],[D]]*W191</f>
        <v>0</v>
      </c>
      <c r="AS191" s="3">
        <f>EffortOutcomesAG1_1DayShiftAB[[#This Row],[D]]*X191</f>
        <v>0</v>
      </c>
      <c r="AT191" s="3">
        <f>EffortOutcomesAG1_1DayShiftAB[[#This Row],[D]]*Y191</f>
        <v>0</v>
      </c>
      <c r="AU191" s="3">
        <f>EffortOutcomesAG1_1DayShiftAB[[#This Row],[D]]*Z191</f>
        <v>0</v>
      </c>
      <c r="AV191" s="3">
        <f>EffortOutcomesAG1_1DayShiftAB[[#This Row],[D]]*AA191</f>
        <v>0</v>
      </c>
      <c r="AW191" s="3"/>
      <c r="AX191" s="3"/>
      <c r="AY191" t="s">
        <v>217</v>
      </c>
      <c r="AZ191" t="s">
        <v>215</v>
      </c>
      <c r="BA191" t="s">
        <v>68</v>
      </c>
      <c r="BB191">
        <v>6.8471096572600327</v>
      </c>
      <c r="BC191">
        <v>3.8</v>
      </c>
      <c r="BD191">
        <v>10</v>
      </c>
      <c r="BE191">
        <v>3.8</v>
      </c>
      <c r="BF191">
        <v>2.8752450980392155</v>
      </c>
      <c r="BG191" t="s">
        <v>184</v>
      </c>
      <c r="BI191" s="25">
        <v>45575</v>
      </c>
      <c r="BJ191">
        <v>45575</v>
      </c>
      <c r="BK191">
        <v>0.55497869761306307</v>
      </c>
      <c r="BL191">
        <v>0.55497869761306307</v>
      </c>
      <c r="BM191">
        <v>0.41992099469161787</v>
      </c>
      <c r="BN191" t="s">
        <v>160</v>
      </c>
    </row>
    <row r="192" spans="1:66" x14ac:dyDescent="0.25">
      <c r="A192" s="31"/>
      <c r="B19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92" s="32">
        <f>IF(EffortOutcomesAG1_1DayShiftAB[[#This Row],[Ai]]=0,3,  IF(EffortOutcomesAG1_1DayShiftAB[[#This Row],[Ai]]&lt;ABGoal,1,    IF(EffortOutcomesAG1_1DayShiftAB[[#This Row],[Ai]]&gt;=ABGoal,2,   "???")))</f>
        <v>2</v>
      </c>
      <c r="D19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9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9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92" s="34">
        <f t="shared" si="4"/>
        <v>32332</v>
      </c>
      <c r="H19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4.6556473829201028E-2</v>
      </c>
      <c r="I19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19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9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9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9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2" s="41" cm="1">
        <f t="array" ref="Z19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2" s="38">
        <f t="shared" si="5"/>
        <v>1</v>
      </c>
      <c r="AC192" s="3">
        <f>EffortOutcomesAG1_1DayShiftAB[[#This Row],[D]]*H192</f>
        <v>3.9393939393939328E-2</v>
      </c>
      <c r="AD192" s="3">
        <f>EffortOutcomesAG1_1DayShiftAB[[#This Row],[D]]*I192</f>
        <v>0</v>
      </c>
      <c r="AE192" s="3">
        <f>EffortOutcomesAG1_1DayShiftAB[[#This Row],[D]]*J192</f>
        <v>0</v>
      </c>
      <c r="AF192" s="3">
        <f>EffortOutcomesAG1_1DayShiftAB[[#This Row],[D]]*K192</f>
        <v>0</v>
      </c>
      <c r="AG192" s="3">
        <f>EffortOutcomesAG1_1DayShiftAB[[#This Row],[D]]*L192</f>
        <v>0.84230769230769231</v>
      </c>
      <c r="AH192" s="3">
        <f>EffortOutcomesAG1_1DayShiftAB[[#This Row],[D]]*M192</f>
        <v>0</v>
      </c>
      <c r="AI192" s="3">
        <f>EffortOutcomesAG1_1DayShiftAB[[#This Row],[D]]*N192</f>
        <v>0.21153846153846151</v>
      </c>
      <c r="AJ192" s="3">
        <f>EffortOutcomesAG1_1DayShiftAB[[#This Row],[D]]*O192</f>
        <v>0</v>
      </c>
      <c r="AK192" s="3">
        <f>EffortOutcomesAG1_1DayShiftAB[[#This Row],[D]]*P192</f>
        <v>0</v>
      </c>
      <c r="AL192" s="3">
        <f>EffortOutcomesAG1_1DayShiftAB[[#This Row],[D]]*Q192</f>
        <v>0</v>
      </c>
      <c r="AM192" s="3">
        <f>EffortOutcomesAG1_1DayShiftAB[[#This Row],[D]]*R192</f>
        <v>0</v>
      </c>
      <c r="AN192" s="3">
        <f>EffortOutcomesAG1_1DayShiftAB[[#This Row],[D]]*S192</f>
        <v>0</v>
      </c>
      <c r="AO192" s="3">
        <f>EffortOutcomesAG1_1DayShiftAB[[#This Row],[D]]*T192</f>
        <v>0</v>
      </c>
      <c r="AP192" s="3">
        <f>EffortOutcomesAG1_1DayShiftAB[[#This Row],[D]]*U192</f>
        <v>0</v>
      </c>
      <c r="AQ192" s="3">
        <f>EffortOutcomesAG1_1DayShiftAB[[#This Row],[D]]*V192</f>
        <v>0.84615384615384603</v>
      </c>
      <c r="AR192" s="3">
        <f>EffortOutcomesAG1_1DayShiftAB[[#This Row],[D]]*W192</f>
        <v>0</v>
      </c>
      <c r="AS192" s="3">
        <f>EffortOutcomesAG1_1DayShiftAB[[#This Row],[D]]*X192</f>
        <v>0</v>
      </c>
      <c r="AT192" s="3">
        <f>EffortOutcomesAG1_1DayShiftAB[[#This Row],[D]]*Y192</f>
        <v>0</v>
      </c>
      <c r="AU192" s="3">
        <f>EffortOutcomesAG1_1DayShiftAB[[#This Row],[D]]*Z192</f>
        <v>0</v>
      </c>
      <c r="AV192" s="3">
        <f>EffortOutcomesAG1_1DayShiftAB[[#This Row],[D]]*AA192</f>
        <v>0</v>
      </c>
      <c r="AW192" s="3"/>
      <c r="AX192" s="3"/>
      <c r="AY192" t="s">
        <v>217</v>
      </c>
      <c r="AZ192" t="s">
        <v>215</v>
      </c>
      <c r="BA192" t="s">
        <v>69</v>
      </c>
      <c r="BB192">
        <v>0.84615384615384603</v>
      </c>
      <c r="BC192">
        <v>1.9</v>
      </c>
      <c r="BD192">
        <v>10</v>
      </c>
      <c r="BE192">
        <v>1.9</v>
      </c>
      <c r="BF192">
        <v>1.9393939393939392</v>
      </c>
      <c r="BG192" t="s">
        <v>183</v>
      </c>
      <c r="BI192" s="25">
        <v>45575</v>
      </c>
      <c r="BJ192">
        <v>45575</v>
      </c>
      <c r="BK192">
        <v>2.2454545454545456</v>
      </c>
      <c r="BL192">
        <v>2.2454545454545456</v>
      </c>
      <c r="BM192">
        <v>2.2920110192837466</v>
      </c>
      <c r="BN192" t="s">
        <v>160</v>
      </c>
    </row>
    <row r="193" spans="1:66" x14ac:dyDescent="0.25">
      <c r="A193" s="31"/>
      <c r="B19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93" s="32">
        <f>IF(EffortOutcomesAG1_1DayShiftAB[[#This Row],[Ai]]=0,3,  IF(EffortOutcomesAG1_1DayShiftAB[[#This Row],[Ai]]&lt;ABGoal,1,    IF(EffortOutcomesAG1_1DayShiftAB[[#This Row],[Ai]]&gt;=ABGoal,2,   "???")))</f>
        <v>2</v>
      </c>
      <c r="D19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9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9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93" s="34">
        <f t="shared" si="4"/>
        <v>32131</v>
      </c>
      <c r="H19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9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0.62367919484926615</v>
      </c>
      <c r="K19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9.6627043537587554E-2</v>
      </c>
      <c r="O19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0.15337295646241245</v>
      </c>
      <c r="Q19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9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9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3" s="41" cm="1">
        <f t="array" ref="Z19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3" s="38">
        <f t="shared" si="5"/>
        <v>1</v>
      </c>
      <c r="AC193" s="3">
        <f>EffortOutcomesAG1_1DayShiftAB[[#This Row],[D]]*H193</f>
        <v>0</v>
      </c>
      <c r="AD193" s="3">
        <f>EffortOutcomesAG1_1DayShiftAB[[#This Row],[D]]*I193</f>
        <v>0</v>
      </c>
      <c r="AE193" s="3">
        <f>EffortOutcomesAG1_1DayShiftAB[[#This Row],[D]]*J193</f>
        <v>1.5811010677163118</v>
      </c>
      <c r="AF193" s="3">
        <f>EffortOutcomesAG1_1DayShiftAB[[#This Row],[D]]*K193</f>
        <v>0</v>
      </c>
      <c r="AG193" s="3">
        <f>EffortOutcomesAG1_1DayShiftAB[[#This Row],[D]]*L193</f>
        <v>0</v>
      </c>
      <c r="AH193" s="3">
        <f>EffortOutcomesAG1_1DayShiftAB[[#This Row],[D]]*M193</f>
        <v>0</v>
      </c>
      <c r="AI193" s="3">
        <f>EffortOutcomesAG1_1DayShiftAB[[#This Row],[D]]*N193</f>
        <v>0.24496106807679252</v>
      </c>
      <c r="AJ193" s="3">
        <f>EffortOutcomesAG1_1DayShiftAB[[#This Row],[D]]*O193</f>
        <v>0</v>
      </c>
      <c r="AK193" s="3">
        <f>EffortOutcomesAG1_1DayShiftAB[[#This Row],[D]]*P193</f>
        <v>0.38881871837994508</v>
      </c>
      <c r="AL193" s="3">
        <f>EffortOutcomesAG1_1DayShiftAB[[#This Row],[D]]*Q193</f>
        <v>0</v>
      </c>
      <c r="AM193" s="3">
        <f>EffortOutcomesAG1_1DayShiftAB[[#This Row],[D]]*R193</f>
        <v>0</v>
      </c>
      <c r="AN193" s="3">
        <f>EffortOutcomesAG1_1DayShiftAB[[#This Row],[D]]*S193</f>
        <v>0</v>
      </c>
      <c r="AO193" s="3">
        <f>EffortOutcomesAG1_1DayShiftAB[[#This Row],[D]]*T193</f>
        <v>0</v>
      </c>
      <c r="AP193" s="3">
        <f>EffortOutcomesAG1_1DayShiftAB[[#This Row],[D]]*U193</f>
        <v>0</v>
      </c>
      <c r="AQ193" s="3">
        <f>EffortOutcomesAG1_1DayShiftAB[[#This Row],[D]]*V193</f>
        <v>2.5351191458269504</v>
      </c>
      <c r="AR193" s="3">
        <f>EffortOutcomesAG1_1DayShiftAB[[#This Row],[D]]*W193</f>
        <v>0</v>
      </c>
      <c r="AS193" s="3">
        <f>EffortOutcomesAG1_1DayShiftAB[[#This Row],[D]]*X193</f>
        <v>0</v>
      </c>
      <c r="AT193" s="3">
        <f>EffortOutcomesAG1_1DayShiftAB[[#This Row],[D]]*Y193</f>
        <v>0</v>
      </c>
      <c r="AU193" s="3">
        <f>EffortOutcomesAG1_1DayShiftAB[[#This Row],[D]]*Z193</f>
        <v>0</v>
      </c>
      <c r="AV193" s="3">
        <f>EffortOutcomesAG1_1DayShiftAB[[#This Row],[D]]*AA193</f>
        <v>0</v>
      </c>
      <c r="AW193" s="3"/>
      <c r="AX193" s="3"/>
      <c r="AY193" t="s">
        <v>217</v>
      </c>
      <c r="AZ193" t="s">
        <v>215</v>
      </c>
      <c r="BA193" t="s">
        <v>70</v>
      </c>
      <c r="BB193">
        <v>2.5351191458269504</v>
      </c>
      <c r="BC193">
        <v>4.75</v>
      </c>
      <c r="BD193">
        <v>10</v>
      </c>
      <c r="BE193">
        <v>4.75</v>
      </c>
      <c r="BF193">
        <v>2.780080213903743</v>
      </c>
      <c r="BG193" t="s">
        <v>182</v>
      </c>
      <c r="BI193" s="25">
        <v>45575</v>
      </c>
      <c r="BJ193">
        <v>45575</v>
      </c>
      <c r="BK193">
        <v>1.8736791948492661</v>
      </c>
      <c r="BL193">
        <v>1.8736791948492661</v>
      </c>
      <c r="BM193">
        <v>1.0966270435375876</v>
      </c>
      <c r="BN193" t="s">
        <v>160</v>
      </c>
    </row>
    <row r="194" spans="1:66" x14ac:dyDescent="0.25">
      <c r="A194" s="31"/>
      <c r="B19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94" s="32">
        <f>IF(EffortOutcomesAG1_1DayShiftAB[[#This Row],[Ai]]=0,3,  IF(EffortOutcomesAG1_1DayShiftAB[[#This Row],[Ai]]&lt;ABGoal,1,    IF(EffortOutcomesAG1_1DayShiftAB[[#This Row],[Ai]]&gt;=ABGoal,2,   "???")))</f>
        <v>1</v>
      </c>
      <c r="D19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9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9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94" s="34">
        <f t="shared" ref="G194:G253" si="6">B194*10000+1000*C194+D194*100+E194*10+F194</f>
        <v>11310</v>
      </c>
      <c r="H19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9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9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0.15010367071110409</v>
      </c>
      <c r="R19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0.35505298725234236</v>
      </c>
      <c r="S19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0.49484334203655356</v>
      </c>
      <c r="W19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4" s="41" cm="1">
        <f t="array" ref="Z19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4" s="38">
        <f t="shared" ref="AB194:AB253" si="7">SUM($Q194:$AA194)</f>
        <v>1</v>
      </c>
      <c r="AC194" s="3">
        <f>EffortOutcomesAG1_1DayShiftAB[[#This Row],[D]]*H194</f>
        <v>0</v>
      </c>
      <c r="AD194" s="3">
        <f>EffortOutcomesAG1_1DayShiftAB[[#This Row],[D]]*I194</f>
        <v>0</v>
      </c>
      <c r="AE194" s="3">
        <f>EffortOutcomesAG1_1DayShiftAB[[#This Row],[D]]*J194</f>
        <v>0</v>
      </c>
      <c r="AF194" s="3">
        <f>EffortOutcomesAG1_1DayShiftAB[[#This Row],[D]]*K194</f>
        <v>0</v>
      </c>
      <c r="AG194" s="3">
        <f>EffortOutcomesAG1_1DayShiftAB[[#This Row],[D]]*L194</f>
        <v>0</v>
      </c>
      <c r="AH194" s="3">
        <f>EffortOutcomesAG1_1DayShiftAB[[#This Row],[D]]*M194</f>
        <v>0</v>
      </c>
      <c r="AI194" s="3">
        <f>EffortOutcomesAG1_1DayShiftAB[[#This Row],[D]]*N194</f>
        <v>0</v>
      </c>
      <c r="AJ194" s="3">
        <f>EffortOutcomesAG1_1DayShiftAB[[#This Row],[D]]*O194</f>
        <v>0</v>
      </c>
      <c r="AK194" s="3">
        <f>EffortOutcomesAG1_1DayShiftAB[[#This Row],[D]]*P194</f>
        <v>0</v>
      </c>
      <c r="AL194" s="3">
        <f>EffortOutcomesAG1_1DayShiftAB[[#This Row],[D]]*Q194</f>
        <v>0.86450685537372718</v>
      </c>
      <c r="AM194" s="3">
        <f>EffortOutcomesAG1_1DayShiftAB[[#This Row],[D]]*R194</f>
        <v>2.0448916408668736</v>
      </c>
      <c r="AN194" s="3">
        <f>EffortOutcomesAG1_1DayShiftAB[[#This Row],[D]]*S194</f>
        <v>0</v>
      </c>
      <c r="AO194" s="3">
        <f>EffortOutcomesAG1_1DayShiftAB[[#This Row],[D]]*T194</f>
        <v>0</v>
      </c>
      <c r="AP194" s="3">
        <f>EffortOutcomesAG1_1DayShiftAB[[#This Row],[D]]*U194</f>
        <v>0</v>
      </c>
      <c r="AQ194" s="3">
        <f>EffortOutcomesAG1_1DayShiftAB[[#This Row],[D]]*V194</f>
        <v>2.8499999999999996</v>
      </c>
      <c r="AR194" s="3">
        <f>EffortOutcomesAG1_1DayShiftAB[[#This Row],[D]]*W194</f>
        <v>0</v>
      </c>
      <c r="AS194" s="3">
        <f>EffortOutcomesAG1_1DayShiftAB[[#This Row],[D]]*X194</f>
        <v>0</v>
      </c>
      <c r="AT194" s="3">
        <f>EffortOutcomesAG1_1DayShiftAB[[#This Row],[D]]*Y194</f>
        <v>0</v>
      </c>
      <c r="AU194" s="3">
        <f>EffortOutcomesAG1_1DayShiftAB[[#This Row],[D]]*Z194</f>
        <v>0</v>
      </c>
      <c r="AV194" s="3">
        <f>EffortOutcomesAG1_1DayShiftAB[[#This Row],[D]]*AA194</f>
        <v>0</v>
      </c>
      <c r="AW194" s="3"/>
      <c r="AX194" s="3"/>
      <c r="AY194" t="s">
        <v>170</v>
      </c>
      <c r="AZ194" t="s">
        <v>215</v>
      </c>
      <c r="BA194" t="s">
        <v>68</v>
      </c>
      <c r="BB194">
        <v>5.7593984962406006</v>
      </c>
      <c r="BC194">
        <v>2.8499999999999996</v>
      </c>
      <c r="BD194">
        <v>10</v>
      </c>
      <c r="BE194">
        <v>2.8499999999999996</v>
      </c>
      <c r="BF194">
        <v>3.714506855373727</v>
      </c>
      <c r="BG194" t="s">
        <v>186</v>
      </c>
      <c r="BH194">
        <v>1</v>
      </c>
      <c r="BI194" s="25">
        <v>45576</v>
      </c>
      <c r="BJ194">
        <v>45576</v>
      </c>
      <c r="BK194">
        <v>0.49484334203655356</v>
      </c>
      <c r="BL194">
        <v>0.49484334203655356</v>
      </c>
      <c r="BM194">
        <v>0.64494701274765764</v>
      </c>
      <c r="BN194" t="s">
        <v>160</v>
      </c>
    </row>
    <row r="195" spans="1:66" x14ac:dyDescent="0.25">
      <c r="A195" s="31"/>
      <c r="B19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95" s="32">
        <f>IF(EffortOutcomesAG1_1DayShiftAB[[#This Row],[Ai]]=0,3,  IF(EffortOutcomesAG1_1DayShiftAB[[#This Row],[Ai]]&lt;ABGoal,1,    IF(EffortOutcomesAG1_1DayShiftAB[[#This Row],[Ai]]&gt;=ABGoal,2,   "???")))</f>
        <v>1</v>
      </c>
      <c r="D19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9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9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95" s="34">
        <f t="shared" si="6"/>
        <v>11110</v>
      </c>
      <c r="H19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9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9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1.0313315926893107E-2</v>
      </c>
      <c r="S19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7.8612527811760646E-2</v>
      </c>
      <c r="U19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0.91107415626134625</v>
      </c>
      <c r="W19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5" s="41" cm="1">
        <f t="array" ref="Z19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5" s="38">
        <f t="shared" si="7"/>
        <v>1</v>
      </c>
      <c r="AC195" s="3">
        <f>EffortOutcomesAG1_1DayShiftAB[[#This Row],[D]]*H195</f>
        <v>0</v>
      </c>
      <c r="AD195" s="3">
        <f>EffortOutcomesAG1_1DayShiftAB[[#This Row],[D]]*I195</f>
        <v>0</v>
      </c>
      <c r="AE195" s="3">
        <f>EffortOutcomesAG1_1DayShiftAB[[#This Row],[D]]*J195</f>
        <v>0</v>
      </c>
      <c r="AF195" s="3">
        <f>EffortOutcomesAG1_1DayShiftAB[[#This Row],[D]]*K195</f>
        <v>0</v>
      </c>
      <c r="AG195" s="3">
        <f>EffortOutcomesAG1_1DayShiftAB[[#This Row],[D]]*L195</f>
        <v>0</v>
      </c>
      <c r="AH195" s="3">
        <f>EffortOutcomesAG1_1DayShiftAB[[#This Row],[D]]*M195</f>
        <v>0</v>
      </c>
      <c r="AI195" s="3">
        <f>EffortOutcomesAG1_1DayShiftAB[[#This Row],[D]]*N195</f>
        <v>0</v>
      </c>
      <c r="AJ195" s="3">
        <f>EffortOutcomesAG1_1DayShiftAB[[#This Row],[D]]*O195</f>
        <v>0</v>
      </c>
      <c r="AK195" s="3">
        <f>EffortOutcomesAG1_1DayShiftAB[[#This Row],[D]]*P195</f>
        <v>0</v>
      </c>
      <c r="AL195" s="3">
        <f>EffortOutcomesAG1_1DayShiftAB[[#This Row],[D]]*Q195</f>
        <v>0</v>
      </c>
      <c r="AM195" s="3">
        <f>EffortOutcomesAG1_1DayShiftAB[[#This Row],[D]]*R195</f>
        <v>2.9699248120301204E-2</v>
      </c>
      <c r="AN195" s="3">
        <f>EffortOutcomesAG1_1DayShiftAB[[#This Row],[D]]*S195</f>
        <v>0</v>
      </c>
      <c r="AO195" s="3">
        <f>EffortOutcomesAG1_1DayShiftAB[[#This Row],[D]]*T195</f>
        <v>0.22638043723236337</v>
      </c>
      <c r="AP195" s="3">
        <f>EffortOutcomesAG1_1DayShiftAB[[#This Row],[D]]*U195</f>
        <v>0</v>
      </c>
      <c r="AQ195" s="3">
        <f>EffortOutcomesAG1_1DayShiftAB[[#This Row],[D]]*V195</f>
        <v>2.6236195627676362</v>
      </c>
      <c r="AR195" s="3">
        <f>EffortOutcomesAG1_1DayShiftAB[[#This Row],[D]]*W195</f>
        <v>0</v>
      </c>
      <c r="AS195" s="3">
        <f>EffortOutcomesAG1_1DayShiftAB[[#This Row],[D]]*X195</f>
        <v>0</v>
      </c>
      <c r="AT195" s="3">
        <f>EffortOutcomesAG1_1DayShiftAB[[#This Row],[D]]*Y195</f>
        <v>0</v>
      </c>
      <c r="AU195" s="3">
        <f>EffortOutcomesAG1_1DayShiftAB[[#This Row],[D]]*Z195</f>
        <v>0</v>
      </c>
      <c r="AV195" s="3">
        <f>EffortOutcomesAG1_1DayShiftAB[[#This Row],[D]]*AA195</f>
        <v>0</v>
      </c>
      <c r="AW195" s="3"/>
      <c r="AX195" s="3"/>
      <c r="AY195" t="s">
        <v>170</v>
      </c>
      <c r="AZ195" t="s">
        <v>215</v>
      </c>
      <c r="BA195" t="s">
        <v>70</v>
      </c>
      <c r="BB195">
        <v>2.8796992481203008</v>
      </c>
      <c r="BC195">
        <v>2.8499999999999996</v>
      </c>
      <c r="BD195">
        <v>10</v>
      </c>
      <c r="BE195">
        <v>2.8499999999999996</v>
      </c>
      <c r="BF195">
        <v>2.6236195627676362</v>
      </c>
      <c r="BG195" t="s">
        <v>187</v>
      </c>
      <c r="BH195">
        <v>1</v>
      </c>
      <c r="BI195" s="25">
        <v>45576</v>
      </c>
      <c r="BJ195">
        <v>45576</v>
      </c>
      <c r="BK195">
        <v>0.98968668407310689</v>
      </c>
      <c r="BL195">
        <v>0.98968668407310689</v>
      </c>
      <c r="BM195">
        <v>0.91107415626134625</v>
      </c>
      <c r="BN195" t="s">
        <v>160</v>
      </c>
    </row>
    <row r="196" spans="1:66" x14ac:dyDescent="0.25">
      <c r="A196" s="31"/>
      <c r="B19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96" s="32">
        <f>IF(EffortOutcomesAG1_1DayShiftAB[[#This Row],[Ai]]=0,3,  IF(EffortOutcomesAG1_1DayShiftAB[[#This Row],[Ai]]&lt;ABGoal,1,    IF(EffortOutcomesAG1_1DayShiftAB[[#This Row],[Ai]]&gt;=ABGoal,2,   "???")))</f>
        <v>2</v>
      </c>
      <c r="D19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9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9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96" s="34">
        <f t="shared" si="6"/>
        <v>12310</v>
      </c>
      <c r="H19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0.15243841126194058</v>
      </c>
      <c r="I19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9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9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19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6" s="41" cm="1">
        <f t="array" ref="Z19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19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6" s="38">
        <f t="shared" si="7"/>
        <v>1</v>
      </c>
      <c r="AC196" s="3">
        <f>EffortOutcomesAG1_1DayShiftAB[[#This Row],[D]]*H196</f>
        <v>0.15243841126194058</v>
      </c>
      <c r="AD196" s="3">
        <f>EffortOutcomesAG1_1DayShiftAB[[#This Row],[D]]*I196</f>
        <v>0</v>
      </c>
      <c r="AE196" s="3">
        <f>EffortOutcomesAG1_1DayShiftAB[[#This Row],[D]]*J196</f>
        <v>0</v>
      </c>
      <c r="AF196" s="3">
        <f>EffortOutcomesAG1_1DayShiftAB[[#This Row],[D]]*K196</f>
        <v>0</v>
      </c>
      <c r="AG196" s="3">
        <f>EffortOutcomesAG1_1DayShiftAB[[#This Row],[D]]*L196</f>
        <v>0</v>
      </c>
      <c r="AH196" s="3">
        <f>EffortOutcomesAG1_1DayShiftAB[[#This Row],[D]]*M196</f>
        <v>0</v>
      </c>
      <c r="AI196" s="3">
        <f>EffortOutcomesAG1_1DayShiftAB[[#This Row],[D]]*N196</f>
        <v>0</v>
      </c>
      <c r="AJ196" s="3">
        <f>EffortOutcomesAG1_1DayShiftAB[[#This Row],[D]]*O196</f>
        <v>0</v>
      </c>
      <c r="AK196" s="3">
        <f>EffortOutcomesAG1_1DayShiftAB[[#This Row],[D]]*P196</f>
        <v>0</v>
      </c>
      <c r="AL196" s="3">
        <f>EffortOutcomesAG1_1DayShiftAB[[#This Row],[D]]*Q196</f>
        <v>0</v>
      </c>
      <c r="AM196" s="3">
        <f>EffortOutcomesAG1_1DayShiftAB[[#This Row],[D]]*R196</f>
        <v>0</v>
      </c>
      <c r="AN196" s="3">
        <f>EffortOutcomesAG1_1DayShiftAB[[#This Row],[D]]*S196</f>
        <v>0</v>
      </c>
      <c r="AO196" s="3">
        <f>EffortOutcomesAG1_1DayShiftAB[[#This Row],[D]]*T196</f>
        <v>0</v>
      </c>
      <c r="AP196" s="3">
        <f>EffortOutcomesAG1_1DayShiftAB[[#This Row],[D]]*U196</f>
        <v>0</v>
      </c>
      <c r="AQ196" s="3">
        <f>EffortOutcomesAG1_1DayShiftAB[[#This Row],[D]]*V196</f>
        <v>0</v>
      </c>
      <c r="AR196" s="3">
        <f>EffortOutcomesAG1_1DayShiftAB[[#This Row],[D]]*W196</f>
        <v>0</v>
      </c>
      <c r="AS196" s="3">
        <f>EffortOutcomesAG1_1DayShiftAB[[#This Row],[D]]*X196</f>
        <v>0</v>
      </c>
      <c r="AT196" s="3">
        <f>EffortOutcomesAG1_1DayShiftAB[[#This Row],[D]]*Y196</f>
        <v>0</v>
      </c>
      <c r="AU196" s="3">
        <f>EffortOutcomesAG1_1DayShiftAB[[#This Row],[D]]*Z196</f>
        <v>1</v>
      </c>
      <c r="AV196" s="3">
        <f>EffortOutcomesAG1_1DayShiftAB[[#This Row],[D]]*AA196</f>
        <v>0</v>
      </c>
      <c r="AW196" s="3"/>
      <c r="AX196" s="3"/>
      <c r="AY196" t="s">
        <v>170</v>
      </c>
      <c r="AZ196" t="s">
        <v>215</v>
      </c>
      <c r="BA196" t="s">
        <v>69</v>
      </c>
      <c r="BB196">
        <v>1</v>
      </c>
      <c r="BC196">
        <v>0</v>
      </c>
      <c r="BD196">
        <v>10</v>
      </c>
      <c r="BE196">
        <v>0</v>
      </c>
      <c r="BF196">
        <v>1.1524384112619406</v>
      </c>
      <c r="BG196" t="s">
        <v>185</v>
      </c>
      <c r="BH196">
        <v>1</v>
      </c>
      <c r="BI196" s="25">
        <v>45576</v>
      </c>
      <c r="BJ196">
        <v>45576</v>
      </c>
      <c r="BK196">
        <v>0</v>
      </c>
      <c r="BL196">
        <v>0</v>
      </c>
      <c r="BM196">
        <v>1.1524384112619406</v>
      </c>
      <c r="BN196" t="s">
        <v>160</v>
      </c>
    </row>
    <row r="197" spans="1:66" x14ac:dyDescent="0.25">
      <c r="A197" s="31"/>
      <c r="B19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197" s="32">
        <f>IF(EffortOutcomesAG1_1DayShiftAB[[#This Row],[Ai]]=0,3,  IF(EffortOutcomesAG1_1DayShiftAB[[#This Row],[Ai]]&lt;ABGoal,1,    IF(EffortOutcomesAG1_1DayShiftAB[[#This Row],[Ai]]&gt;=ABGoal,2,   "???")))</f>
        <v>1</v>
      </c>
      <c r="D19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9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19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197" s="34">
        <f t="shared" si="6"/>
        <v>11110</v>
      </c>
      <c r="H19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9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19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0.58376597679020281</v>
      </c>
      <c r="S19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1.1616327311967378E-3</v>
      </c>
      <c r="U19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0.41507239047860051</v>
      </c>
      <c r="W19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7" s="41" cm="1">
        <f t="array" ref="Z19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7" s="38">
        <f t="shared" si="7"/>
        <v>1</v>
      </c>
      <c r="AC197" s="3">
        <f>EffortOutcomesAG1_1DayShiftAB[[#This Row],[D]]*H197</f>
        <v>0</v>
      </c>
      <c r="AD197" s="3">
        <f>EffortOutcomesAG1_1DayShiftAB[[#This Row],[D]]*I197</f>
        <v>0</v>
      </c>
      <c r="AE197" s="3">
        <f>EffortOutcomesAG1_1DayShiftAB[[#This Row],[D]]*J197</f>
        <v>0</v>
      </c>
      <c r="AF197" s="3">
        <f>EffortOutcomesAG1_1DayShiftAB[[#This Row],[D]]*K197</f>
        <v>0</v>
      </c>
      <c r="AG197" s="3">
        <f>EffortOutcomesAG1_1DayShiftAB[[#This Row],[D]]*L197</f>
        <v>0</v>
      </c>
      <c r="AH197" s="3">
        <f>EffortOutcomesAG1_1DayShiftAB[[#This Row],[D]]*M197</f>
        <v>0</v>
      </c>
      <c r="AI197" s="3">
        <f>EffortOutcomesAG1_1DayShiftAB[[#This Row],[D]]*N197</f>
        <v>0</v>
      </c>
      <c r="AJ197" s="3">
        <f>EffortOutcomesAG1_1DayShiftAB[[#This Row],[D]]*O197</f>
        <v>0</v>
      </c>
      <c r="AK197" s="3">
        <f>EffortOutcomesAG1_1DayShiftAB[[#This Row],[D]]*P197</f>
        <v>0</v>
      </c>
      <c r="AL197" s="3">
        <f>EffortOutcomesAG1_1DayShiftAB[[#This Row],[D]]*Q197</f>
        <v>0</v>
      </c>
      <c r="AM197" s="3">
        <f>EffortOutcomesAG1_1DayShiftAB[[#This Row],[D]]*R197</f>
        <v>3.9971096572600344</v>
      </c>
      <c r="AN197" s="3">
        <f>EffortOutcomesAG1_1DayShiftAB[[#This Row],[D]]*S197</f>
        <v>0</v>
      </c>
      <c r="AO197" s="3">
        <f>EffortOutcomesAG1_1DayShiftAB[[#This Row],[D]]*T197</f>
        <v>7.9538266919665316E-3</v>
      </c>
      <c r="AP197" s="3">
        <f>EffortOutcomesAG1_1DayShiftAB[[#This Row],[D]]*U197</f>
        <v>0</v>
      </c>
      <c r="AQ197" s="3">
        <f>EffortOutcomesAG1_1DayShiftAB[[#This Row],[D]]*V197</f>
        <v>2.8420461733080331</v>
      </c>
      <c r="AR197" s="3">
        <f>EffortOutcomesAG1_1DayShiftAB[[#This Row],[D]]*W197</f>
        <v>0</v>
      </c>
      <c r="AS197" s="3">
        <f>EffortOutcomesAG1_1DayShiftAB[[#This Row],[D]]*X197</f>
        <v>0</v>
      </c>
      <c r="AT197" s="3">
        <f>EffortOutcomesAG1_1DayShiftAB[[#This Row],[D]]*Y197</f>
        <v>0</v>
      </c>
      <c r="AU197" s="3">
        <f>EffortOutcomesAG1_1DayShiftAB[[#This Row],[D]]*Z197</f>
        <v>0</v>
      </c>
      <c r="AV197" s="3">
        <f>EffortOutcomesAG1_1DayShiftAB[[#This Row],[D]]*AA197</f>
        <v>0</v>
      </c>
      <c r="AW197" s="3"/>
      <c r="AX197" s="3"/>
      <c r="AY197" t="s">
        <v>217</v>
      </c>
      <c r="AZ197" t="s">
        <v>215</v>
      </c>
      <c r="BA197" t="s">
        <v>68</v>
      </c>
      <c r="BB197">
        <v>6.8471096572600336</v>
      </c>
      <c r="BC197">
        <v>2.8499999999999996</v>
      </c>
      <c r="BD197">
        <v>10</v>
      </c>
      <c r="BE197">
        <v>2.8499999999999996</v>
      </c>
      <c r="BF197">
        <v>2.8420461733080331</v>
      </c>
      <c r="BG197" t="s">
        <v>186</v>
      </c>
      <c r="BI197" s="25">
        <v>45576</v>
      </c>
      <c r="BJ197">
        <v>45576</v>
      </c>
      <c r="BK197">
        <v>0.41623402320979724</v>
      </c>
      <c r="BL197">
        <v>0.41623402320979724</v>
      </c>
      <c r="BM197">
        <v>0.41507239047860051</v>
      </c>
      <c r="BN197" t="s">
        <v>160</v>
      </c>
    </row>
    <row r="198" spans="1:66" x14ac:dyDescent="0.25">
      <c r="A198" s="31"/>
      <c r="B19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98" s="32">
        <f>IF(EffortOutcomesAG1_1DayShiftAB[[#This Row],[Ai]]=0,3,  IF(EffortOutcomesAG1_1DayShiftAB[[#This Row],[Ai]]&lt;ABGoal,1,    IF(EffortOutcomesAG1_1DayShiftAB[[#This Row],[Ai]]&gt;=ABGoal,2,   "???")))</f>
        <v>2</v>
      </c>
      <c r="D19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19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9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198" s="34">
        <f t="shared" si="6"/>
        <v>32131</v>
      </c>
      <c r="H19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19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0.24894335587941296</v>
      </c>
      <c r="K19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19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0.18095505393074562</v>
      </c>
      <c r="O19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6.9044946069254376E-2</v>
      </c>
      <c r="Q19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9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9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8" s="41" cm="1">
        <f t="array" ref="Z19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8" s="38">
        <f t="shared" si="7"/>
        <v>1</v>
      </c>
      <c r="AC198" s="3">
        <f>EffortOutcomesAG1_1DayShiftAB[[#This Row],[D]]*H198</f>
        <v>0</v>
      </c>
      <c r="AD198" s="3">
        <f>EffortOutcomesAG1_1DayShiftAB[[#This Row],[D]]*I198</f>
        <v>0</v>
      </c>
      <c r="AE198" s="3">
        <f>EffortOutcomesAG1_1DayShiftAB[[#This Row],[D]]*J198</f>
        <v>0.63110106771631191</v>
      </c>
      <c r="AF198" s="3">
        <f>EffortOutcomesAG1_1DayShiftAB[[#This Row],[D]]*K198</f>
        <v>0</v>
      </c>
      <c r="AG198" s="3">
        <f>EffortOutcomesAG1_1DayShiftAB[[#This Row],[D]]*L198</f>
        <v>0</v>
      </c>
      <c r="AH198" s="3">
        <f>EffortOutcomesAG1_1DayShiftAB[[#This Row],[D]]*M198</f>
        <v>0</v>
      </c>
      <c r="AI198" s="3">
        <f>EffortOutcomesAG1_1DayShiftAB[[#This Row],[D]]*N198</f>
        <v>0.45874262175398162</v>
      </c>
      <c r="AJ198" s="3">
        <f>EffortOutcomesAG1_1DayShiftAB[[#This Row],[D]]*O198</f>
        <v>0</v>
      </c>
      <c r="AK198" s="3">
        <f>EffortOutcomesAG1_1DayShiftAB[[#This Row],[D]]*P198</f>
        <v>0.17503716470275602</v>
      </c>
      <c r="AL198" s="3">
        <f>EffortOutcomesAG1_1DayShiftAB[[#This Row],[D]]*Q198</f>
        <v>0</v>
      </c>
      <c r="AM198" s="3">
        <f>EffortOutcomesAG1_1DayShiftAB[[#This Row],[D]]*R198</f>
        <v>0</v>
      </c>
      <c r="AN198" s="3">
        <f>EffortOutcomesAG1_1DayShiftAB[[#This Row],[D]]*S198</f>
        <v>0</v>
      </c>
      <c r="AO198" s="3">
        <f>EffortOutcomesAG1_1DayShiftAB[[#This Row],[D]]*T198</f>
        <v>0</v>
      </c>
      <c r="AP198" s="3">
        <f>EffortOutcomesAG1_1DayShiftAB[[#This Row],[D]]*U198</f>
        <v>0</v>
      </c>
      <c r="AQ198" s="3">
        <f>EffortOutcomesAG1_1DayShiftAB[[#This Row],[D]]*V198</f>
        <v>2.5351191458269504</v>
      </c>
      <c r="AR198" s="3">
        <f>EffortOutcomesAG1_1DayShiftAB[[#This Row],[D]]*W198</f>
        <v>0</v>
      </c>
      <c r="AS198" s="3">
        <f>EffortOutcomesAG1_1DayShiftAB[[#This Row],[D]]*X198</f>
        <v>0</v>
      </c>
      <c r="AT198" s="3">
        <f>EffortOutcomesAG1_1DayShiftAB[[#This Row],[D]]*Y198</f>
        <v>0</v>
      </c>
      <c r="AU198" s="3">
        <f>EffortOutcomesAG1_1DayShiftAB[[#This Row],[D]]*Z198</f>
        <v>0</v>
      </c>
      <c r="AV198" s="3">
        <f>EffortOutcomesAG1_1DayShiftAB[[#This Row],[D]]*AA198</f>
        <v>0</v>
      </c>
      <c r="AW198" s="3"/>
      <c r="AX198" s="3"/>
      <c r="AY198" t="s">
        <v>217</v>
      </c>
      <c r="AZ198" t="s">
        <v>215</v>
      </c>
      <c r="BA198" t="s">
        <v>70</v>
      </c>
      <c r="BB198">
        <v>2.5351191458269504</v>
      </c>
      <c r="BC198">
        <v>3.8</v>
      </c>
      <c r="BD198">
        <v>10</v>
      </c>
      <c r="BE198">
        <v>3.8</v>
      </c>
      <c r="BF198">
        <v>2.993861767580932</v>
      </c>
      <c r="BG198" t="s">
        <v>187</v>
      </c>
      <c r="BI198" s="25">
        <v>45576</v>
      </c>
      <c r="BJ198">
        <v>45576</v>
      </c>
      <c r="BK198">
        <v>1.498943355879413</v>
      </c>
      <c r="BL198">
        <v>1.498943355879413</v>
      </c>
      <c r="BM198">
        <v>1.1809550539307456</v>
      </c>
      <c r="BN198" t="s">
        <v>160</v>
      </c>
    </row>
    <row r="199" spans="1:66" x14ac:dyDescent="0.25">
      <c r="A199" s="31"/>
      <c r="B19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199" s="32">
        <f>IF(EffortOutcomesAG1_1DayShiftAB[[#This Row],[Ai]]=0,3,  IF(EffortOutcomesAG1_1DayShiftAB[[#This Row],[Ai]]&lt;ABGoal,1,    IF(EffortOutcomesAG1_1DayShiftAB[[#This Row],[Ai]]&gt;=ABGoal,2,   "???")))</f>
        <v>2</v>
      </c>
      <c r="D19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19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19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199" s="34">
        <f t="shared" si="6"/>
        <v>32332</v>
      </c>
      <c r="H19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8.0262518230432622E-2</v>
      </c>
      <c r="I19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19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19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19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19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19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19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19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19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19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19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19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19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19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19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19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19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199" s="41" cm="1">
        <f t="array" ref="Z19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19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199" s="38">
        <f t="shared" si="7"/>
        <v>1</v>
      </c>
      <c r="AC199" s="3">
        <f>EffortOutcomesAG1_1DayShiftAB[[#This Row],[D]]*H199</f>
        <v>6.7914438502673743E-2</v>
      </c>
      <c r="AD199" s="3">
        <f>EffortOutcomesAG1_1DayShiftAB[[#This Row],[D]]*I199</f>
        <v>0</v>
      </c>
      <c r="AE199" s="3">
        <f>EffortOutcomesAG1_1DayShiftAB[[#This Row],[D]]*J199</f>
        <v>0</v>
      </c>
      <c r="AF199" s="3">
        <f>EffortOutcomesAG1_1DayShiftAB[[#This Row],[D]]*K199</f>
        <v>0</v>
      </c>
      <c r="AG199" s="3">
        <f>EffortOutcomesAG1_1DayShiftAB[[#This Row],[D]]*L199</f>
        <v>0.84230769230769231</v>
      </c>
      <c r="AH199" s="3">
        <f>EffortOutcomesAG1_1DayShiftAB[[#This Row],[D]]*M199</f>
        <v>0</v>
      </c>
      <c r="AI199" s="3">
        <f>EffortOutcomesAG1_1DayShiftAB[[#This Row],[D]]*N199</f>
        <v>0.21153846153846151</v>
      </c>
      <c r="AJ199" s="3">
        <f>EffortOutcomesAG1_1DayShiftAB[[#This Row],[D]]*O199</f>
        <v>0</v>
      </c>
      <c r="AK199" s="3">
        <f>EffortOutcomesAG1_1DayShiftAB[[#This Row],[D]]*P199</f>
        <v>0</v>
      </c>
      <c r="AL199" s="3">
        <f>EffortOutcomesAG1_1DayShiftAB[[#This Row],[D]]*Q199</f>
        <v>0</v>
      </c>
      <c r="AM199" s="3">
        <f>EffortOutcomesAG1_1DayShiftAB[[#This Row],[D]]*R199</f>
        <v>0</v>
      </c>
      <c r="AN199" s="3">
        <f>EffortOutcomesAG1_1DayShiftAB[[#This Row],[D]]*S199</f>
        <v>0</v>
      </c>
      <c r="AO199" s="3">
        <f>EffortOutcomesAG1_1DayShiftAB[[#This Row],[D]]*T199</f>
        <v>0</v>
      </c>
      <c r="AP199" s="3">
        <f>EffortOutcomesAG1_1DayShiftAB[[#This Row],[D]]*U199</f>
        <v>0</v>
      </c>
      <c r="AQ199" s="3">
        <f>EffortOutcomesAG1_1DayShiftAB[[#This Row],[D]]*V199</f>
        <v>0.84615384615384603</v>
      </c>
      <c r="AR199" s="3">
        <f>EffortOutcomesAG1_1DayShiftAB[[#This Row],[D]]*W199</f>
        <v>0</v>
      </c>
      <c r="AS199" s="3">
        <f>EffortOutcomesAG1_1DayShiftAB[[#This Row],[D]]*X199</f>
        <v>0</v>
      </c>
      <c r="AT199" s="3">
        <f>EffortOutcomesAG1_1DayShiftAB[[#This Row],[D]]*Y199</f>
        <v>0</v>
      </c>
      <c r="AU199" s="3">
        <f>EffortOutcomesAG1_1DayShiftAB[[#This Row],[D]]*Z199</f>
        <v>0</v>
      </c>
      <c r="AV199" s="3">
        <f>EffortOutcomesAG1_1DayShiftAB[[#This Row],[D]]*AA199</f>
        <v>0</v>
      </c>
      <c r="AW199" s="3"/>
      <c r="AX199" s="3"/>
      <c r="AY199" t="s">
        <v>217</v>
      </c>
      <c r="AZ199" t="s">
        <v>215</v>
      </c>
      <c r="BA199" t="s">
        <v>69</v>
      </c>
      <c r="BB199">
        <v>0.84615384615384603</v>
      </c>
      <c r="BC199">
        <v>1.9</v>
      </c>
      <c r="BD199">
        <v>10</v>
      </c>
      <c r="BE199">
        <v>1.9</v>
      </c>
      <c r="BF199">
        <v>1.9679144385026737</v>
      </c>
      <c r="BG199" t="s">
        <v>185</v>
      </c>
      <c r="BI199" s="25">
        <v>45576</v>
      </c>
      <c r="BJ199">
        <v>45576</v>
      </c>
      <c r="BK199">
        <v>2.2454545454545456</v>
      </c>
      <c r="BL199">
        <v>2.2454545454545456</v>
      </c>
      <c r="BM199">
        <v>2.3257170636849782</v>
      </c>
      <c r="BN199" t="s">
        <v>160</v>
      </c>
    </row>
    <row r="200" spans="1:66" x14ac:dyDescent="0.25">
      <c r="A200" s="31"/>
      <c r="B20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0" s="32">
        <f>IF(EffortOutcomesAG1_1DayShiftAB[[#This Row],[Ai]]=0,3,  IF(EffortOutcomesAG1_1DayShiftAB[[#This Row],[Ai]]&lt;ABGoal,1,    IF(EffortOutcomesAG1_1DayShiftAB[[#This Row],[Ai]]&gt;=ABGoal,2,   "???")))</f>
        <v>1</v>
      </c>
      <c r="D20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0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0" s="34">
        <f t="shared" si="6"/>
        <v>11110</v>
      </c>
      <c r="H20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0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0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0.34020887728459526</v>
      </c>
      <c r="S20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0.2033391913831647</v>
      </c>
      <c r="U20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0.45645193133224005</v>
      </c>
      <c r="W20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0" s="41" cm="1">
        <f t="array" ref="Z20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0" s="38">
        <f t="shared" si="7"/>
        <v>1</v>
      </c>
      <c r="AC200" s="3">
        <f>EffortOutcomesAG1_1DayShiftAB[[#This Row],[D]]*H200</f>
        <v>0</v>
      </c>
      <c r="AD200" s="3">
        <f>EffortOutcomesAG1_1DayShiftAB[[#This Row],[D]]*I200</f>
        <v>0</v>
      </c>
      <c r="AE200" s="3">
        <f>EffortOutcomesAG1_1DayShiftAB[[#This Row],[D]]*J200</f>
        <v>0</v>
      </c>
      <c r="AF200" s="3">
        <f>EffortOutcomesAG1_1DayShiftAB[[#This Row],[D]]*K200</f>
        <v>0</v>
      </c>
      <c r="AG200" s="3">
        <f>EffortOutcomesAG1_1DayShiftAB[[#This Row],[D]]*L200</f>
        <v>0</v>
      </c>
      <c r="AH200" s="3">
        <f>EffortOutcomesAG1_1DayShiftAB[[#This Row],[D]]*M200</f>
        <v>0</v>
      </c>
      <c r="AI200" s="3">
        <f>EffortOutcomesAG1_1DayShiftAB[[#This Row],[D]]*N200</f>
        <v>0</v>
      </c>
      <c r="AJ200" s="3">
        <f>EffortOutcomesAG1_1DayShiftAB[[#This Row],[D]]*O200</f>
        <v>0</v>
      </c>
      <c r="AK200" s="3">
        <f>EffortOutcomesAG1_1DayShiftAB[[#This Row],[D]]*P200</f>
        <v>0</v>
      </c>
      <c r="AL200" s="3">
        <f>EffortOutcomesAG1_1DayShiftAB[[#This Row],[D]]*Q200</f>
        <v>0</v>
      </c>
      <c r="AM200" s="3">
        <f>EffortOutcomesAG1_1DayShiftAB[[#This Row],[D]]*R200</f>
        <v>1.959398496240601</v>
      </c>
      <c r="AN200" s="3">
        <f>EffortOutcomesAG1_1DayShiftAB[[#This Row],[D]]*S200</f>
        <v>0</v>
      </c>
      <c r="AO200" s="3">
        <f>EffortOutcomesAG1_1DayShiftAB[[#This Row],[D]]*T200</f>
        <v>1.1711114330789785</v>
      </c>
      <c r="AP200" s="3">
        <f>EffortOutcomesAG1_1DayShiftAB[[#This Row],[D]]*U200</f>
        <v>0</v>
      </c>
      <c r="AQ200" s="3">
        <f>EffortOutcomesAG1_1DayShiftAB[[#This Row],[D]]*V200</f>
        <v>2.6288885669210211</v>
      </c>
      <c r="AR200" s="3">
        <f>EffortOutcomesAG1_1DayShiftAB[[#This Row],[D]]*W200</f>
        <v>0</v>
      </c>
      <c r="AS200" s="3">
        <f>EffortOutcomesAG1_1DayShiftAB[[#This Row],[D]]*X200</f>
        <v>0</v>
      </c>
      <c r="AT200" s="3">
        <f>EffortOutcomesAG1_1DayShiftAB[[#This Row],[D]]*Y200</f>
        <v>0</v>
      </c>
      <c r="AU200" s="3">
        <f>EffortOutcomesAG1_1DayShiftAB[[#This Row],[D]]*Z200</f>
        <v>0</v>
      </c>
      <c r="AV200" s="3">
        <f>EffortOutcomesAG1_1DayShiftAB[[#This Row],[D]]*AA200</f>
        <v>0</v>
      </c>
      <c r="AW200" s="3"/>
      <c r="AX200" s="3"/>
      <c r="AY200" t="s">
        <v>170</v>
      </c>
      <c r="AZ200" t="s">
        <v>215</v>
      </c>
      <c r="BA200" t="s">
        <v>68</v>
      </c>
      <c r="BB200">
        <v>5.7593984962406006</v>
      </c>
      <c r="BC200">
        <v>3.8</v>
      </c>
      <c r="BD200">
        <v>10</v>
      </c>
      <c r="BE200">
        <v>3.8</v>
      </c>
      <c r="BF200">
        <v>2.6288885669210211</v>
      </c>
      <c r="BG200" t="s">
        <v>189</v>
      </c>
      <c r="BH200">
        <v>1</v>
      </c>
      <c r="BI200" s="25">
        <v>45577</v>
      </c>
      <c r="BJ200">
        <v>45577</v>
      </c>
      <c r="BK200">
        <v>0.65979112271540474</v>
      </c>
      <c r="BL200">
        <v>0.65979112271540474</v>
      </c>
      <c r="BM200">
        <v>0.45645193133224005</v>
      </c>
      <c r="BN200" t="s">
        <v>160</v>
      </c>
    </row>
    <row r="201" spans="1:66" x14ac:dyDescent="0.25">
      <c r="A201" s="31"/>
      <c r="B20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1" s="32">
        <f>IF(EffortOutcomesAG1_1DayShiftAB[[#This Row],[Ai]]=0,3,  IF(EffortOutcomesAG1_1DayShiftAB[[#This Row],[Ai]]&lt;ABGoal,1,    IF(EffortOutcomesAG1_1DayShiftAB[[#This Row],[Ai]]&gt;=ABGoal,2,   "???")))</f>
        <v>2</v>
      </c>
      <c r="D20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1" s="34">
        <f t="shared" si="6"/>
        <v>12310</v>
      </c>
      <c r="H20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0.11320791848175205</v>
      </c>
      <c r="I20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5.0000000000000044E-2</v>
      </c>
      <c r="R20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0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0.95</v>
      </c>
      <c r="W20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1" s="41" cm="1">
        <f t="array" ref="Z20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1" s="38">
        <f t="shared" si="7"/>
        <v>1</v>
      </c>
      <c r="AC201" s="3">
        <f>EffortOutcomesAG1_1DayShiftAB[[#This Row],[D]]*H201</f>
        <v>0.11320791848175205</v>
      </c>
      <c r="AD201" s="3">
        <f>EffortOutcomesAG1_1DayShiftAB[[#This Row],[D]]*I201</f>
        <v>0</v>
      </c>
      <c r="AE201" s="3">
        <f>EffortOutcomesAG1_1DayShiftAB[[#This Row],[D]]*J201</f>
        <v>0</v>
      </c>
      <c r="AF201" s="3">
        <f>EffortOutcomesAG1_1DayShiftAB[[#This Row],[D]]*K201</f>
        <v>0</v>
      </c>
      <c r="AG201" s="3">
        <f>EffortOutcomesAG1_1DayShiftAB[[#This Row],[D]]*L201</f>
        <v>0</v>
      </c>
      <c r="AH201" s="3">
        <f>EffortOutcomesAG1_1DayShiftAB[[#This Row],[D]]*M201</f>
        <v>0</v>
      </c>
      <c r="AI201" s="3">
        <f>EffortOutcomesAG1_1DayShiftAB[[#This Row],[D]]*N201</f>
        <v>0</v>
      </c>
      <c r="AJ201" s="3">
        <f>EffortOutcomesAG1_1DayShiftAB[[#This Row],[D]]*O201</f>
        <v>0</v>
      </c>
      <c r="AK201" s="3">
        <f>EffortOutcomesAG1_1DayShiftAB[[#This Row],[D]]*P201</f>
        <v>0</v>
      </c>
      <c r="AL201" s="3">
        <f>EffortOutcomesAG1_1DayShiftAB[[#This Row],[D]]*Q201</f>
        <v>5.0000000000000044E-2</v>
      </c>
      <c r="AM201" s="3">
        <f>EffortOutcomesAG1_1DayShiftAB[[#This Row],[D]]*R201</f>
        <v>0</v>
      </c>
      <c r="AN201" s="3">
        <f>EffortOutcomesAG1_1DayShiftAB[[#This Row],[D]]*S201</f>
        <v>0</v>
      </c>
      <c r="AO201" s="3">
        <f>EffortOutcomesAG1_1DayShiftAB[[#This Row],[D]]*T201</f>
        <v>0</v>
      </c>
      <c r="AP201" s="3">
        <f>EffortOutcomesAG1_1DayShiftAB[[#This Row],[D]]*U201</f>
        <v>0</v>
      </c>
      <c r="AQ201" s="3">
        <f>EffortOutcomesAG1_1DayShiftAB[[#This Row],[D]]*V201</f>
        <v>0.95</v>
      </c>
      <c r="AR201" s="3">
        <f>EffortOutcomesAG1_1DayShiftAB[[#This Row],[D]]*W201</f>
        <v>0</v>
      </c>
      <c r="AS201" s="3">
        <f>EffortOutcomesAG1_1DayShiftAB[[#This Row],[D]]*X201</f>
        <v>0</v>
      </c>
      <c r="AT201" s="3">
        <f>EffortOutcomesAG1_1DayShiftAB[[#This Row],[D]]*Y201</f>
        <v>0</v>
      </c>
      <c r="AU201" s="3">
        <f>EffortOutcomesAG1_1DayShiftAB[[#This Row],[D]]*Z201</f>
        <v>0</v>
      </c>
      <c r="AV201" s="3">
        <f>EffortOutcomesAG1_1DayShiftAB[[#This Row],[D]]*AA201</f>
        <v>0</v>
      </c>
      <c r="AW201" s="3"/>
      <c r="AX201" s="3"/>
      <c r="AY201" t="s">
        <v>170</v>
      </c>
      <c r="AZ201" t="s">
        <v>215</v>
      </c>
      <c r="BA201" t="s">
        <v>69</v>
      </c>
      <c r="BB201">
        <v>1</v>
      </c>
      <c r="BC201">
        <v>0.95</v>
      </c>
      <c r="BD201">
        <v>10</v>
      </c>
      <c r="BE201">
        <v>0.95</v>
      </c>
      <c r="BF201">
        <v>1.113207918481752</v>
      </c>
      <c r="BG201" t="s">
        <v>188</v>
      </c>
      <c r="BH201">
        <v>1</v>
      </c>
      <c r="BI201" s="25">
        <v>45577</v>
      </c>
      <c r="BJ201">
        <v>45577</v>
      </c>
      <c r="BK201">
        <v>0.95</v>
      </c>
      <c r="BL201">
        <v>0.95</v>
      </c>
      <c r="BM201">
        <v>1.113207918481752</v>
      </c>
      <c r="BN201" t="s">
        <v>160</v>
      </c>
    </row>
    <row r="202" spans="1:66" x14ac:dyDescent="0.25">
      <c r="A202" s="31"/>
      <c r="B20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2" s="32">
        <f>IF(EffortOutcomesAG1_1DayShiftAB[[#This Row],[Ai]]=0,3,  IF(EffortOutcomesAG1_1DayShiftAB[[#This Row],[Ai]]&lt;ABGoal,1,    IF(EffortOutcomesAG1_1DayShiftAB[[#This Row],[Ai]]&gt;=ABGoal,2,   "???")))</f>
        <v>1</v>
      </c>
      <c r="D20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2" s="34">
        <f t="shared" si="6"/>
        <v>11310</v>
      </c>
      <c r="H20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0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0.3878658927332525</v>
      </c>
      <c r="R20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0.28223854590904518</v>
      </c>
      <c r="S20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0.32989556135770232</v>
      </c>
      <c r="W20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2" s="41" cm="1">
        <f t="array" ref="Z20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2" s="38">
        <f t="shared" si="7"/>
        <v>1</v>
      </c>
      <c r="AC202" s="3">
        <f>EffortOutcomesAG1_1DayShiftAB[[#This Row],[D]]*H202</f>
        <v>0</v>
      </c>
      <c r="AD202" s="3">
        <f>EffortOutcomesAG1_1DayShiftAB[[#This Row],[D]]*I202</f>
        <v>0</v>
      </c>
      <c r="AE202" s="3">
        <f>EffortOutcomesAG1_1DayShiftAB[[#This Row],[D]]*J202</f>
        <v>0</v>
      </c>
      <c r="AF202" s="3">
        <f>EffortOutcomesAG1_1DayShiftAB[[#This Row],[D]]*K202</f>
        <v>0</v>
      </c>
      <c r="AG202" s="3">
        <f>EffortOutcomesAG1_1DayShiftAB[[#This Row],[D]]*L202</f>
        <v>0</v>
      </c>
      <c r="AH202" s="3">
        <f>EffortOutcomesAG1_1DayShiftAB[[#This Row],[D]]*M202</f>
        <v>0</v>
      </c>
      <c r="AI202" s="3">
        <f>EffortOutcomesAG1_1DayShiftAB[[#This Row],[D]]*N202</f>
        <v>0</v>
      </c>
      <c r="AJ202" s="3">
        <f>EffortOutcomesAG1_1DayShiftAB[[#This Row],[D]]*O202</f>
        <v>0</v>
      </c>
      <c r="AK202" s="3">
        <f>EffortOutcomesAG1_1DayShiftAB[[#This Row],[D]]*P202</f>
        <v>0</v>
      </c>
      <c r="AL202" s="3">
        <f>EffortOutcomesAG1_1DayShiftAB[[#This Row],[D]]*Q202</f>
        <v>1.1169371196754565</v>
      </c>
      <c r="AM202" s="3">
        <f>EffortOutcomesAG1_1DayShiftAB[[#This Row],[D]]*R202</f>
        <v>0.81276212844484441</v>
      </c>
      <c r="AN202" s="3">
        <f>EffortOutcomesAG1_1DayShiftAB[[#This Row],[D]]*S202</f>
        <v>0</v>
      </c>
      <c r="AO202" s="3">
        <f>EffortOutcomesAG1_1DayShiftAB[[#This Row],[D]]*T202</f>
        <v>0</v>
      </c>
      <c r="AP202" s="3">
        <f>EffortOutcomesAG1_1DayShiftAB[[#This Row],[D]]*U202</f>
        <v>0</v>
      </c>
      <c r="AQ202" s="3">
        <f>EffortOutcomesAG1_1DayShiftAB[[#This Row],[D]]*V202</f>
        <v>0.95</v>
      </c>
      <c r="AR202" s="3">
        <f>EffortOutcomesAG1_1DayShiftAB[[#This Row],[D]]*W202</f>
        <v>0</v>
      </c>
      <c r="AS202" s="3">
        <f>EffortOutcomesAG1_1DayShiftAB[[#This Row],[D]]*X202</f>
        <v>0</v>
      </c>
      <c r="AT202" s="3">
        <f>EffortOutcomesAG1_1DayShiftAB[[#This Row],[D]]*Y202</f>
        <v>0</v>
      </c>
      <c r="AU202" s="3">
        <f>EffortOutcomesAG1_1DayShiftAB[[#This Row],[D]]*Z202</f>
        <v>0</v>
      </c>
      <c r="AV202" s="3">
        <f>EffortOutcomesAG1_1DayShiftAB[[#This Row],[D]]*AA202</f>
        <v>0</v>
      </c>
      <c r="AW202" s="3"/>
      <c r="AX202" s="3"/>
      <c r="AY202" t="s">
        <v>170</v>
      </c>
      <c r="AZ202" t="s">
        <v>215</v>
      </c>
      <c r="BA202" t="s">
        <v>70</v>
      </c>
      <c r="BB202">
        <v>2.8796992481203008</v>
      </c>
      <c r="BC202">
        <v>0.95</v>
      </c>
      <c r="BD202">
        <v>10</v>
      </c>
      <c r="BE202">
        <v>0.95</v>
      </c>
      <c r="BF202">
        <v>2.0669371196754565</v>
      </c>
      <c r="BG202" t="s">
        <v>190</v>
      </c>
      <c r="BH202">
        <v>1</v>
      </c>
      <c r="BI202" s="25">
        <v>45577</v>
      </c>
      <c r="BJ202">
        <v>45577</v>
      </c>
      <c r="BK202">
        <v>0.32989556135770232</v>
      </c>
      <c r="BL202">
        <v>0.32989556135770232</v>
      </c>
      <c r="BM202">
        <v>0.71776145409095482</v>
      </c>
      <c r="BN202" t="s">
        <v>160</v>
      </c>
    </row>
    <row r="203" spans="1:66" x14ac:dyDescent="0.25">
      <c r="A203" s="31"/>
      <c r="B20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3" s="32">
        <f>IF(EffortOutcomesAG1_1DayShiftAB[[#This Row],[Ai]]=0,3,  IF(EffortOutcomesAG1_1DayShiftAB[[#This Row],[Ai]]&lt;ABGoal,1,    IF(EffortOutcomesAG1_1DayShiftAB[[#This Row],[Ai]]&gt;=ABGoal,2,   "???")))</f>
        <v>1</v>
      </c>
      <c r="D20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3" s="34">
        <f t="shared" si="6"/>
        <v>11310</v>
      </c>
      <c r="H20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0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1.8613836607248579E-3</v>
      </c>
      <c r="R20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0.44315991872621208</v>
      </c>
      <c r="S20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0.55497869761306307</v>
      </c>
      <c r="W20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3" s="41" cm="1">
        <f t="array" ref="Z20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3" s="38">
        <f t="shared" si="7"/>
        <v>1</v>
      </c>
      <c r="AC203" s="3">
        <f>EffortOutcomesAG1_1DayShiftAB[[#This Row],[D]]*H203</f>
        <v>0</v>
      </c>
      <c r="AD203" s="3">
        <f>EffortOutcomesAG1_1DayShiftAB[[#This Row],[D]]*I203</f>
        <v>0</v>
      </c>
      <c r="AE203" s="3">
        <f>EffortOutcomesAG1_1DayShiftAB[[#This Row],[D]]*J203</f>
        <v>0</v>
      </c>
      <c r="AF203" s="3">
        <f>EffortOutcomesAG1_1DayShiftAB[[#This Row],[D]]*K203</f>
        <v>0</v>
      </c>
      <c r="AG203" s="3">
        <f>EffortOutcomesAG1_1DayShiftAB[[#This Row],[D]]*L203</f>
        <v>0</v>
      </c>
      <c r="AH203" s="3">
        <f>EffortOutcomesAG1_1DayShiftAB[[#This Row],[D]]*M203</f>
        <v>0</v>
      </c>
      <c r="AI203" s="3">
        <f>EffortOutcomesAG1_1DayShiftAB[[#This Row],[D]]*N203</f>
        <v>0</v>
      </c>
      <c r="AJ203" s="3">
        <f>EffortOutcomesAG1_1DayShiftAB[[#This Row],[D]]*O203</f>
        <v>0</v>
      </c>
      <c r="AK203" s="3">
        <f>EffortOutcomesAG1_1DayShiftAB[[#This Row],[D]]*P203</f>
        <v>0</v>
      </c>
      <c r="AL203" s="3">
        <f>EffortOutcomesAG1_1DayShiftAB[[#This Row],[D]]*Q203</f>
        <v>1.2745098039215207E-2</v>
      </c>
      <c r="AM203" s="3">
        <f>EffortOutcomesAG1_1DayShiftAB[[#This Row],[D]]*R203</f>
        <v>3.0343645592208177</v>
      </c>
      <c r="AN203" s="3">
        <f>EffortOutcomesAG1_1DayShiftAB[[#This Row],[D]]*S203</f>
        <v>0</v>
      </c>
      <c r="AO203" s="3">
        <f>EffortOutcomesAG1_1DayShiftAB[[#This Row],[D]]*T203</f>
        <v>0</v>
      </c>
      <c r="AP203" s="3">
        <f>EffortOutcomesAG1_1DayShiftAB[[#This Row],[D]]*U203</f>
        <v>0</v>
      </c>
      <c r="AQ203" s="3">
        <f>EffortOutcomesAG1_1DayShiftAB[[#This Row],[D]]*V203</f>
        <v>3.7999999999999994</v>
      </c>
      <c r="AR203" s="3">
        <f>EffortOutcomesAG1_1DayShiftAB[[#This Row],[D]]*W203</f>
        <v>0</v>
      </c>
      <c r="AS203" s="3">
        <f>EffortOutcomesAG1_1DayShiftAB[[#This Row],[D]]*X203</f>
        <v>0</v>
      </c>
      <c r="AT203" s="3">
        <f>EffortOutcomesAG1_1DayShiftAB[[#This Row],[D]]*Y203</f>
        <v>0</v>
      </c>
      <c r="AU203" s="3">
        <f>EffortOutcomesAG1_1DayShiftAB[[#This Row],[D]]*Z203</f>
        <v>0</v>
      </c>
      <c r="AV203" s="3">
        <f>EffortOutcomesAG1_1DayShiftAB[[#This Row],[D]]*AA203</f>
        <v>0</v>
      </c>
      <c r="AW203" s="3"/>
      <c r="AX203" s="3"/>
      <c r="AY203" t="s">
        <v>217</v>
      </c>
      <c r="AZ203" t="s">
        <v>215</v>
      </c>
      <c r="BA203" t="s">
        <v>68</v>
      </c>
      <c r="BB203">
        <v>6.8471096572600327</v>
      </c>
      <c r="BC203">
        <v>3.8</v>
      </c>
      <c r="BD203">
        <v>10</v>
      </c>
      <c r="BE203">
        <v>3.8</v>
      </c>
      <c r="BF203">
        <v>3.812745098039215</v>
      </c>
      <c r="BG203" t="s">
        <v>189</v>
      </c>
      <c r="BI203" s="25">
        <v>45577</v>
      </c>
      <c r="BJ203">
        <v>45577</v>
      </c>
      <c r="BK203">
        <v>0.55497869761306307</v>
      </c>
      <c r="BL203">
        <v>0.55497869761306307</v>
      </c>
      <c r="BM203">
        <v>0.55684008127378792</v>
      </c>
      <c r="BN203" t="s">
        <v>160</v>
      </c>
    </row>
    <row r="204" spans="1:66" x14ac:dyDescent="0.25">
      <c r="A204" s="31"/>
      <c r="B20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04" s="32">
        <f>IF(EffortOutcomesAG1_1DayShiftAB[[#This Row],[Ai]]=0,3,  IF(EffortOutcomesAG1_1DayShiftAB[[#This Row],[Ai]]&lt;ABGoal,1,    IF(EffortOutcomesAG1_1DayShiftAB[[#This Row],[Ai]]&gt;=ABGoal,2,   "???")))</f>
        <v>2</v>
      </c>
      <c r="D20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0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04" s="34">
        <f t="shared" si="6"/>
        <v>32332</v>
      </c>
      <c r="H20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0.11383689839572186</v>
      </c>
      <c r="I20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0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0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0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0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0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4" s="41" cm="1">
        <f t="array" ref="Z20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4" s="38">
        <f t="shared" si="7"/>
        <v>1</v>
      </c>
      <c r="AC204" s="3">
        <f>EffortOutcomesAG1_1DayShiftAB[[#This Row],[D]]*H204</f>
        <v>9.6323529411764641E-2</v>
      </c>
      <c r="AD204" s="3">
        <f>EffortOutcomesAG1_1DayShiftAB[[#This Row],[D]]*I204</f>
        <v>0</v>
      </c>
      <c r="AE204" s="3">
        <f>EffortOutcomesAG1_1DayShiftAB[[#This Row],[D]]*J204</f>
        <v>0</v>
      </c>
      <c r="AF204" s="3">
        <f>EffortOutcomesAG1_1DayShiftAB[[#This Row],[D]]*K204</f>
        <v>0</v>
      </c>
      <c r="AG204" s="3">
        <f>EffortOutcomesAG1_1DayShiftAB[[#This Row],[D]]*L204</f>
        <v>0.84230769230769231</v>
      </c>
      <c r="AH204" s="3">
        <f>EffortOutcomesAG1_1DayShiftAB[[#This Row],[D]]*M204</f>
        <v>0</v>
      </c>
      <c r="AI204" s="3">
        <f>EffortOutcomesAG1_1DayShiftAB[[#This Row],[D]]*N204</f>
        <v>0.21153846153846151</v>
      </c>
      <c r="AJ204" s="3">
        <f>EffortOutcomesAG1_1DayShiftAB[[#This Row],[D]]*O204</f>
        <v>0</v>
      </c>
      <c r="AK204" s="3">
        <f>EffortOutcomesAG1_1DayShiftAB[[#This Row],[D]]*P204</f>
        <v>0</v>
      </c>
      <c r="AL204" s="3">
        <f>EffortOutcomesAG1_1DayShiftAB[[#This Row],[D]]*Q204</f>
        <v>0</v>
      </c>
      <c r="AM204" s="3">
        <f>EffortOutcomesAG1_1DayShiftAB[[#This Row],[D]]*R204</f>
        <v>0</v>
      </c>
      <c r="AN204" s="3">
        <f>EffortOutcomesAG1_1DayShiftAB[[#This Row],[D]]*S204</f>
        <v>0</v>
      </c>
      <c r="AO204" s="3">
        <f>EffortOutcomesAG1_1DayShiftAB[[#This Row],[D]]*T204</f>
        <v>0</v>
      </c>
      <c r="AP204" s="3">
        <f>EffortOutcomesAG1_1DayShiftAB[[#This Row],[D]]*U204</f>
        <v>0</v>
      </c>
      <c r="AQ204" s="3">
        <f>EffortOutcomesAG1_1DayShiftAB[[#This Row],[D]]*V204</f>
        <v>0.84615384615384603</v>
      </c>
      <c r="AR204" s="3">
        <f>EffortOutcomesAG1_1DayShiftAB[[#This Row],[D]]*W204</f>
        <v>0</v>
      </c>
      <c r="AS204" s="3">
        <f>EffortOutcomesAG1_1DayShiftAB[[#This Row],[D]]*X204</f>
        <v>0</v>
      </c>
      <c r="AT204" s="3">
        <f>EffortOutcomesAG1_1DayShiftAB[[#This Row],[D]]*Y204</f>
        <v>0</v>
      </c>
      <c r="AU204" s="3">
        <f>EffortOutcomesAG1_1DayShiftAB[[#This Row],[D]]*Z204</f>
        <v>0</v>
      </c>
      <c r="AV204" s="3">
        <f>EffortOutcomesAG1_1DayShiftAB[[#This Row],[D]]*AA204</f>
        <v>0</v>
      </c>
      <c r="AW204" s="3"/>
      <c r="AX204" s="3"/>
      <c r="AY204" t="s">
        <v>217</v>
      </c>
      <c r="AZ204" t="s">
        <v>215</v>
      </c>
      <c r="BA204" t="s">
        <v>69</v>
      </c>
      <c r="BB204">
        <v>0.84615384615384603</v>
      </c>
      <c r="BC204">
        <v>1.9</v>
      </c>
      <c r="BD204">
        <v>10</v>
      </c>
      <c r="BE204">
        <v>1.9</v>
      </c>
      <c r="BF204">
        <v>1.9963235294117645</v>
      </c>
      <c r="BG204" t="s">
        <v>188</v>
      </c>
      <c r="BI204" s="25">
        <v>45577</v>
      </c>
      <c r="BJ204">
        <v>45577</v>
      </c>
      <c r="BK204">
        <v>2.2454545454545456</v>
      </c>
      <c r="BL204">
        <v>2.2454545454545456</v>
      </c>
      <c r="BM204">
        <v>2.3592914438502675</v>
      </c>
      <c r="BN204" t="s">
        <v>160</v>
      </c>
    </row>
    <row r="205" spans="1:66" x14ac:dyDescent="0.25">
      <c r="A205" s="31"/>
      <c r="B20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05" s="32">
        <f>IF(EffortOutcomesAG1_1DayShiftAB[[#This Row],[Ai]]=0,3,  IF(EffortOutcomesAG1_1DayShiftAB[[#This Row],[Ai]]&lt;ABGoal,1,    IF(EffortOutcomesAG1_1DayShiftAB[[#This Row],[Ai]]&gt;=ABGoal,2,   "???")))</f>
        <v>2</v>
      </c>
      <c r="D20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0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05" s="34">
        <f t="shared" si="6"/>
        <v>32332</v>
      </c>
      <c r="H20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5.1865001073297057E-2</v>
      </c>
      <c r="I20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0.24894335587941296</v>
      </c>
      <c r="M20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0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0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0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0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5" s="41" cm="1">
        <f t="array" ref="Z20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5" s="38">
        <f t="shared" si="7"/>
        <v>1</v>
      </c>
      <c r="AC205" s="3">
        <f>EffortOutcomesAG1_1DayShiftAB[[#This Row],[D]]*H205</f>
        <v>0.13148395721925071</v>
      </c>
      <c r="AD205" s="3">
        <f>EffortOutcomesAG1_1DayShiftAB[[#This Row],[D]]*I205</f>
        <v>0</v>
      </c>
      <c r="AE205" s="3">
        <f>EffortOutcomesAG1_1DayShiftAB[[#This Row],[D]]*J205</f>
        <v>0</v>
      </c>
      <c r="AF205" s="3">
        <f>EffortOutcomesAG1_1DayShiftAB[[#This Row],[D]]*K205</f>
        <v>0</v>
      </c>
      <c r="AG205" s="3">
        <f>EffortOutcomesAG1_1DayShiftAB[[#This Row],[D]]*L205</f>
        <v>0.63110106771631191</v>
      </c>
      <c r="AH205" s="3">
        <f>EffortOutcomesAG1_1DayShiftAB[[#This Row],[D]]*M205</f>
        <v>0</v>
      </c>
      <c r="AI205" s="3">
        <f>EffortOutcomesAG1_1DayShiftAB[[#This Row],[D]]*N205</f>
        <v>0.6337797864567376</v>
      </c>
      <c r="AJ205" s="3">
        <f>EffortOutcomesAG1_1DayShiftAB[[#This Row],[D]]*O205</f>
        <v>0</v>
      </c>
      <c r="AK205" s="3">
        <f>EffortOutcomesAG1_1DayShiftAB[[#This Row],[D]]*P205</f>
        <v>0</v>
      </c>
      <c r="AL205" s="3">
        <f>EffortOutcomesAG1_1DayShiftAB[[#This Row],[D]]*Q205</f>
        <v>0</v>
      </c>
      <c r="AM205" s="3">
        <f>EffortOutcomesAG1_1DayShiftAB[[#This Row],[D]]*R205</f>
        <v>0</v>
      </c>
      <c r="AN205" s="3">
        <f>EffortOutcomesAG1_1DayShiftAB[[#This Row],[D]]*S205</f>
        <v>0</v>
      </c>
      <c r="AO205" s="3">
        <f>EffortOutcomesAG1_1DayShiftAB[[#This Row],[D]]*T205</f>
        <v>0</v>
      </c>
      <c r="AP205" s="3">
        <f>EffortOutcomesAG1_1DayShiftAB[[#This Row],[D]]*U205</f>
        <v>0</v>
      </c>
      <c r="AQ205" s="3">
        <f>EffortOutcomesAG1_1DayShiftAB[[#This Row],[D]]*V205</f>
        <v>2.5351191458269504</v>
      </c>
      <c r="AR205" s="3">
        <f>EffortOutcomesAG1_1DayShiftAB[[#This Row],[D]]*W205</f>
        <v>0</v>
      </c>
      <c r="AS205" s="3">
        <f>EffortOutcomesAG1_1DayShiftAB[[#This Row],[D]]*X205</f>
        <v>0</v>
      </c>
      <c r="AT205" s="3">
        <f>EffortOutcomesAG1_1DayShiftAB[[#This Row],[D]]*Y205</f>
        <v>0</v>
      </c>
      <c r="AU205" s="3">
        <f>EffortOutcomesAG1_1DayShiftAB[[#This Row],[D]]*Z205</f>
        <v>0</v>
      </c>
      <c r="AV205" s="3">
        <f>EffortOutcomesAG1_1DayShiftAB[[#This Row],[D]]*AA205</f>
        <v>0</v>
      </c>
      <c r="AW205" s="3"/>
      <c r="AX205" s="3"/>
      <c r="AY205" t="s">
        <v>217</v>
      </c>
      <c r="AZ205" t="s">
        <v>215</v>
      </c>
      <c r="BA205" t="s">
        <v>70</v>
      </c>
      <c r="BB205">
        <v>2.5351191458269504</v>
      </c>
      <c r="BC205">
        <v>3.8</v>
      </c>
      <c r="BD205">
        <v>10</v>
      </c>
      <c r="BE205">
        <v>3.8</v>
      </c>
      <c r="BF205">
        <v>3.9314839572192506</v>
      </c>
      <c r="BG205" t="s">
        <v>190</v>
      </c>
      <c r="BI205" s="25">
        <v>45577</v>
      </c>
      <c r="BJ205">
        <v>45577</v>
      </c>
      <c r="BK205">
        <v>1.498943355879413</v>
      </c>
      <c r="BL205">
        <v>1.498943355879413</v>
      </c>
      <c r="BM205">
        <v>1.55080835695271</v>
      </c>
      <c r="BN205" t="s">
        <v>160</v>
      </c>
    </row>
    <row r="206" spans="1:66" x14ac:dyDescent="0.25">
      <c r="A206" s="31"/>
      <c r="B20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6" s="32">
        <f>IF(EffortOutcomesAG1_1DayShiftAB[[#This Row],[Ai]]=0,3,  IF(EffortOutcomesAG1_1DayShiftAB[[#This Row],[Ai]]&lt;ABGoal,1,    IF(EffortOutcomesAG1_1DayShiftAB[[#This Row],[Ai]]&gt;=ABGoal,2,   "???")))</f>
        <v>1</v>
      </c>
      <c r="D20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0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6" s="34">
        <f t="shared" si="6"/>
        <v>11110</v>
      </c>
      <c r="H20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0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0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1.0313315926892885E-2</v>
      </c>
      <c r="S20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0.516918665709174</v>
      </c>
      <c r="U20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0.47276801836393306</v>
      </c>
      <c r="W20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6" s="41" cm="1">
        <f t="array" ref="Z20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6" s="38">
        <f t="shared" si="7"/>
        <v>1</v>
      </c>
      <c r="AC206" s="3">
        <f>EffortOutcomesAG1_1DayShiftAB[[#This Row],[D]]*H206</f>
        <v>0</v>
      </c>
      <c r="AD206" s="3">
        <f>EffortOutcomesAG1_1DayShiftAB[[#This Row],[D]]*I206</f>
        <v>0</v>
      </c>
      <c r="AE206" s="3">
        <f>EffortOutcomesAG1_1DayShiftAB[[#This Row],[D]]*J206</f>
        <v>0</v>
      </c>
      <c r="AF206" s="3">
        <f>EffortOutcomesAG1_1DayShiftAB[[#This Row],[D]]*K206</f>
        <v>0</v>
      </c>
      <c r="AG206" s="3">
        <f>EffortOutcomesAG1_1DayShiftAB[[#This Row],[D]]*L206</f>
        <v>0</v>
      </c>
      <c r="AH206" s="3">
        <f>EffortOutcomesAG1_1DayShiftAB[[#This Row],[D]]*M206</f>
        <v>0</v>
      </c>
      <c r="AI206" s="3">
        <f>EffortOutcomesAG1_1DayShiftAB[[#This Row],[D]]*N206</f>
        <v>0</v>
      </c>
      <c r="AJ206" s="3">
        <f>EffortOutcomesAG1_1DayShiftAB[[#This Row],[D]]*O206</f>
        <v>0</v>
      </c>
      <c r="AK206" s="3">
        <f>EffortOutcomesAG1_1DayShiftAB[[#This Row],[D]]*P206</f>
        <v>0</v>
      </c>
      <c r="AL206" s="3">
        <f>EffortOutcomesAG1_1DayShiftAB[[#This Row],[D]]*Q206</f>
        <v>0</v>
      </c>
      <c r="AM206" s="3">
        <f>EffortOutcomesAG1_1DayShiftAB[[#This Row],[D]]*R206</f>
        <v>5.9398496240601117E-2</v>
      </c>
      <c r="AN206" s="3">
        <f>EffortOutcomesAG1_1DayShiftAB[[#This Row],[D]]*S206</f>
        <v>0</v>
      </c>
      <c r="AO206" s="3">
        <f>EffortOutcomesAG1_1DayShiftAB[[#This Row],[D]]*T206</f>
        <v>2.9771405859641145</v>
      </c>
      <c r="AP206" s="3">
        <f>EffortOutcomesAG1_1DayShiftAB[[#This Row],[D]]*U206</f>
        <v>0</v>
      </c>
      <c r="AQ206" s="3">
        <f>EffortOutcomesAG1_1DayShiftAB[[#This Row],[D]]*V206</f>
        <v>2.7228594140358848</v>
      </c>
      <c r="AR206" s="3">
        <f>EffortOutcomesAG1_1DayShiftAB[[#This Row],[D]]*W206</f>
        <v>0</v>
      </c>
      <c r="AS206" s="3">
        <f>EffortOutcomesAG1_1DayShiftAB[[#This Row],[D]]*X206</f>
        <v>0</v>
      </c>
      <c r="AT206" s="3">
        <f>EffortOutcomesAG1_1DayShiftAB[[#This Row],[D]]*Y206</f>
        <v>0</v>
      </c>
      <c r="AU206" s="3">
        <f>EffortOutcomesAG1_1DayShiftAB[[#This Row],[D]]*Z206</f>
        <v>0</v>
      </c>
      <c r="AV206" s="3">
        <f>EffortOutcomesAG1_1DayShiftAB[[#This Row],[D]]*AA206</f>
        <v>0</v>
      </c>
      <c r="AW206" s="3"/>
      <c r="AX206" s="3"/>
      <c r="AY206" t="s">
        <v>170</v>
      </c>
      <c r="AZ206" t="s">
        <v>215</v>
      </c>
      <c r="BA206" t="s">
        <v>68</v>
      </c>
      <c r="BB206">
        <v>5.7593984962406006</v>
      </c>
      <c r="BC206">
        <v>5.6999999999999993</v>
      </c>
      <c r="BD206">
        <v>10</v>
      </c>
      <c r="BE206">
        <v>5.6999999999999993</v>
      </c>
      <c r="BF206">
        <v>2.7228594140358848</v>
      </c>
      <c r="BG206" t="s">
        <v>193</v>
      </c>
      <c r="BH206">
        <v>1</v>
      </c>
      <c r="BI206" s="25">
        <v>45578</v>
      </c>
      <c r="BJ206">
        <v>45578</v>
      </c>
      <c r="BK206">
        <v>0.98968668407310711</v>
      </c>
      <c r="BL206">
        <v>0.98968668407310711</v>
      </c>
      <c r="BM206">
        <v>0.47276801836393306</v>
      </c>
      <c r="BN206" t="s">
        <v>160</v>
      </c>
    </row>
    <row r="207" spans="1:66" x14ac:dyDescent="0.25">
      <c r="A207" s="31"/>
      <c r="B20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7" s="32">
        <f>IF(EffortOutcomesAG1_1DayShiftAB[[#This Row],[Ai]]=0,3,  IF(EffortOutcomesAG1_1DayShiftAB[[#This Row],[Ai]]&lt;ABGoal,1,    IF(EffortOutcomesAG1_1DayShiftAB[[#This Row],[Ai]]&gt;=ABGoal,2,   "???")))</f>
        <v>2</v>
      </c>
      <c r="D20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7" s="34">
        <f t="shared" si="6"/>
        <v>12310</v>
      </c>
      <c r="H20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0.14011272525204421</v>
      </c>
      <c r="I20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0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0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20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7" s="41" cm="1">
        <f t="array" ref="Z20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20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7" s="38">
        <f t="shared" si="7"/>
        <v>1</v>
      </c>
      <c r="AC207" s="3">
        <f>EffortOutcomesAG1_1DayShiftAB[[#This Row],[D]]*H207</f>
        <v>0.14011272525204421</v>
      </c>
      <c r="AD207" s="3">
        <f>EffortOutcomesAG1_1DayShiftAB[[#This Row],[D]]*I207</f>
        <v>0</v>
      </c>
      <c r="AE207" s="3">
        <f>EffortOutcomesAG1_1DayShiftAB[[#This Row],[D]]*J207</f>
        <v>0</v>
      </c>
      <c r="AF207" s="3">
        <f>EffortOutcomesAG1_1DayShiftAB[[#This Row],[D]]*K207</f>
        <v>0</v>
      </c>
      <c r="AG207" s="3">
        <f>EffortOutcomesAG1_1DayShiftAB[[#This Row],[D]]*L207</f>
        <v>0</v>
      </c>
      <c r="AH207" s="3">
        <f>EffortOutcomesAG1_1DayShiftAB[[#This Row],[D]]*M207</f>
        <v>0</v>
      </c>
      <c r="AI207" s="3">
        <f>EffortOutcomesAG1_1DayShiftAB[[#This Row],[D]]*N207</f>
        <v>0</v>
      </c>
      <c r="AJ207" s="3">
        <f>EffortOutcomesAG1_1DayShiftAB[[#This Row],[D]]*O207</f>
        <v>0</v>
      </c>
      <c r="AK207" s="3">
        <f>EffortOutcomesAG1_1DayShiftAB[[#This Row],[D]]*P207</f>
        <v>0</v>
      </c>
      <c r="AL207" s="3">
        <f>EffortOutcomesAG1_1DayShiftAB[[#This Row],[D]]*Q207</f>
        <v>0</v>
      </c>
      <c r="AM207" s="3">
        <f>EffortOutcomesAG1_1DayShiftAB[[#This Row],[D]]*R207</f>
        <v>0</v>
      </c>
      <c r="AN207" s="3">
        <f>EffortOutcomesAG1_1DayShiftAB[[#This Row],[D]]*S207</f>
        <v>0</v>
      </c>
      <c r="AO207" s="3">
        <f>EffortOutcomesAG1_1DayShiftAB[[#This Row],[D]]*T207</f>
        <v>0</v>
      </c>
      <c r="AP207" s="3">
        <f>EffortOutcomesAG1_1DayShiftAB[[#This Row],[D]]*U207</f>
        <v>0</v>
      </c>
      <c r="AQ207" s="3">
        <f>EffortOutcomesAG1_1DayShiftAB[[#This Row],[D]]*V207</f>
        <v>0</v>
      </c>
      <c r="AR207" s="3">
        <f>EffortOutcomesAG1_1DayShiftAB[[#This Row],[D]]*W207</f>
        <v>0</v>
      </c>
      <c r="AS207" s="3">
        <f>EffortOutcomesAG1_1DayShiftAB[[#This Row],[D]]*X207</f>
        <v>0</v>
      </c>
      <c r="AT207" s="3">
        <f>EffortOutcomesAG1_1DayShiftAB[[#This Row],[D]]*Y207</f>
        <v>0</v>
      </c>
      <c r="AU207" s="3">
        <f>EffortOutcomesAG1_1DayShiftAB[[#This Row],[D]]*Z207</f>
        <v>1</v>
      </c>
      <c r="AV207" s="3">
        <f>EffortOutcomesAG1_1DayShiftAB[[#This Row],[D]]*AA207</f>
        <v>0</v>
      </c>
      <c r="AW207" s="3"/>
      <c r="AX207" s="3"/>
      <c r="AY207" t="s">
        <v>170</v>
      </c>
      <c r="AZ207" t="s">
        <v>215</v>
      </c>
      <c r="BA207" t="s">
        <v>69</v>
      </c>
      <c r="BB207">
        <v>1</v>
      </c>
      <c r="BC207">
        <v>0</v>
      </c>
      <c r="BD207">
        <v>10</v>
      </c>
      <c r="BE207">
        <v>0</v>
      </c>
      <c r="BF207">
        <v>1.1401127252520442</v>
      </c>
      <c r="BG207" t="s">
        <v>192</v>
      </c>
      <c r="BH207">
        <v>1</v>
      </c>
      <c r="BI207" s="25">
        <v>45578</v>
      </c>
      <c r="BJ207">
        <v>45578</v>
      </c>
      <c r="BK207">
        <v>0</v>
      </c>
      <c r="BL207">
        <v>0</v>
      </c>
      <c r="BM207">
        <v>1.1401127252520442</v>
      </c>
      <c r="BN207" t="s">
        <v>160</v>
      </c>
    </row>
    <row r="208" spans="1:66" x14ac:dyDescent="0.25">
      <c r="A208" s="31"/>
      <c r="B20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8" s="32">
        <f>IF(EffortOutcomesAG1_1DayShiftAB[[#This Row],[Ai]]=0,3,  IF(EffortOutcomesAG1_1DayShiftAB[[#This Row],[Ai]]&lt;ABGoal,1,    IF(EffortOutcomesAG1_1DayShiftAB[[#This Row],[Ai]]&gt;=ABGoal,2,   "???")))</f>
        <v>1</v>
      </c>
      <c r="D20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8" s="34">
        <f t="shared" si="6"/>
        <v>11310</v>
      </c>
      <c r="H20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0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0.57170862042485115</v>
      </c>
      <c r="R20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9.8395818217446473E-2</v>
      </c>
      <c r="S20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0.32989556135770237</v>
      </c>
      <c r="W20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8" s="41" cm="1">
        <f t="array" ref="Z20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8" s="38">
        <f t="shared" si="7"/>
        <v>1</v>
      </c>
      <c r="AC208" s="3">
        <f>EffortOutcomesAG1_1DayShiftAB[[#This Row],[D]]*H208</f>
        <v>0</v>
      </c>
      <c r="AD208" s="3">
        <f>EffortOutcomesAG1_1DayShiftAB[[#This Row],[D]]*I208</f>
        <v>0</v>
      </c>
      <c r="AE208" s="3">
        <f>EffortOutcomesAG1_1DayShiftAB[[#This Row],[D]]*J208</f>
        <v>0</v>
      </c>
      <c r="AF208" s="3">
        <f>EffortOutcomesAG1_1DayShiftAB[[#This Row],[D]]*K208</f>
        <v>0</v>
      </c>
      <c r="AG208" s="3">
        <f>EffortOutcomesAG1_1DayShiftAB[[#This Row],[D]]*L208</f>
        <v>0</v>
      </c>
      <c r="AH208" s="3">
        <f>EffortOutcomesAG1_1DayShiftAB[[#This Row],[D]]*M208</f>
        <v>0</v>
      </c>
      <c r="AI208" s="3">
        <f>EffortOutcomesAG1_1DayShiftAB[[#This Row],[D]]*N208</f>
        <v>0</v>
      </c>
      <c r="AJ208" s="3">
        <f>EffortOutcomesAG1_1DayShiftAB[[#This Row],[D]]*O208</f>
        <v>0</v>
      </c>
      <c r="AK208" s="3">
        <f>EffortOutcomesAG1_1DayShiftAB[[#This Row],[D]]*P208</f>
        <v>0</v>
      </c>
      <c r="AL208" s="3">
        <f>EffortOutcomesAG1_1DayShiftAB[[#This Row],[D]]*Q208</f>
        <v>1.6463488843813381</v>
      </c>
      <c r="AM208" s="3">
        <f>EffortOutcomesAG1_1DayShiftAB[[#This Row],[D]]*R208</f>
        <v>0.28335036373896239</v>
      </c>
      <c r="AN208" s="3">
        <f>EffortOutcomesAG1_1DayShiftAB[[#This Row],[D]]*S208</f>
        <v>0</v>
      </c>
      <c r="AO208" s="3">
        <f>EffortOutcomesAG1_1DayShiftAB[[#This Row],[D]]*T208</f>
        <v>0</v>
      </c>
      <c r="AP208" s="3">
        <f>EffortOutcomesAG1_1DayShiftAB[[#This Row],[D]]*U208</f>
        <v>0</v>
      </c>
      <c r="AQ208" s="3">
        <f>EffortOutcomesAG1_1DayShiftAB[[#This Row],[D]]*V208</f>
        <v>0.95</v>
      </c>
      <c r="AR208" s="3">
        <f>EffortOutcomesAG1_1DayShiftAB[[#This Row],[D]]*W208</f>
        <v>0</v>
      </c>
      <c r="AS208" s="3">
        <f>EffortOutcomesAG1_1DayShiftAB[[#This Row],[D]]*X208</f>
        <v>0</v>
      </c>
      <c r="AT208" s="3">
        <f>EffortOutcomesAG1_1DayShiftAB[[#This Row],[D]]*Y208</f>
        <v>0</v>
      </c>
      <c r="AU208" s="3">
        <f>EffortOutcomesAG1_1DayShiftAB[[#This Row],[D]]*Z208</f>
        <v>0</v>
      </c>
      <c r="AV208" s="3">
        <f>EffortOutcomesAG1_1DayShiftAB[[#This Row],[D]]*AA208</f>
        <v>0</v>
      </c>
      <c r="AW208" s="3"/>
      <c r="AX208" s="3"/>
      <c r="AY208" t="s">
        <v>170</v>
      </c>
      <c r="AZ208" t="s">
        <v>215</v>
      </c>
      <c r="BA208" t="s">
        <v>70</v>
      </c>
      <c r="BB208">
        <v>2.8796992481203003</v>
      </c>
      <c r="BC208">
        <v>0.95</v>
      </c>
      <c r="BD208">
        <v>10</v>
      </c>
      <c r="BE208">
        <v>0.95</v>
      </c>
      <c r="BF208">
        <v>2.5963488843813378</v>
      </c>
      <c r="BG208" t="s">
        <v>191</v>
      </c>
      <c r="BH208">
        <v>1</v>
      </c>
      <c r="BI208" s="25">
        <v>45578</v>
      </c>
      <c r="BJ208">
        <v>45578</v>
      </c>
      <c r="BK208">
        <v>0.32989556135770237</v>
      </c>
      <c r="BL208">
        <v>0.32989556135770237</v>
      </c>
      <c r="BM208">
        <v>0.90160418178255353</v>
      </c>
      <c r="BN208" t="s">
        <v>160</v>
      </c>
    </row>
    <row r="209" spans="1:66" x14ac:dyDescent="0.25">
      <c r="A209" s="31"/>
      <c r="B20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09" s="32">
        <f>IF(EffortOutcomesAG1_1DayShiftAB[[#This Row],[Ai]]=0,3,  IF(EffortOutcomesAG1_1DayShiftAB[[#This Row],[Ai]]&lt;ABGoal,1,    IF(EffortOutcomesAG1_1DayShiftAB[[#This Row],[Ai]]&gt;=ABGoal,2,   "???")))</f>
        <v>1</v>
      </c>
      <c r="D20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0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0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09" s="34">
        <f t="shared" si="6"/>
        <v>11310</v>
      </c>
      <c r="H20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0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0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0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0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0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0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0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0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0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1.8613836607248579E-3</v>
      </c>
      <c r="R20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0.44315991872621208</v>
      </c>
      <c r="S20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0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0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0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0.55497869761306307</v>
      </c>
      <c r="W20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0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0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09" s="41" cm="1">
        <f t="array" ref="Z20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0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09" s="38">
        <f t="shared" si="7"/>
        <v>1</v>
      </c>
      <c r="AC209" s="3">
        <f>EffortOutcomesAG1_1DayShiftAB[[#This Row],[D]]*H209</f>
        <v>0</v>
      </c>
      <c r="AD209" s="3">
        <f>EffortOutcomesAG1_1DayShiftAB[[#This Row],[D]]*I209</f>
        <v>0</v>
      </c>
      <c r="AE209" s="3">
        <f>EffortOutcomesAG1_1DayShiftAB[[#This Row],[D]]*J209</f>
        <v>0</v>
      </c>
      <c r="AF209" s="3">
        <f>EffortOutcomesAG1_1DayShiftAB[[#This Row],[D]]*K209</f>
        <v>0</v>
      </c>
      <c r="AG209" s="3">
        <f>EffortOutcomesAG1_1DayShiftAB[[#This Row],[D]]*L209</f>
        <v>0</v>
      </c>
      <c r="AH209" s="3">
        <f>EffortOutcomesAG1_1DayShiftAB[[#This Row],[D]]*M209</f>
        <v>0</v>
      </c>
      <c r="AI209" s="3">
        <f>EffortOutcomesAG1_1DayShiftAB[[#This Row],[D]]*N209</f>
        <v>0</v>
      </c>
      <c r="AJ209" s="3">
        <f>EffortOutcomesAG1_1DayShiftAB[[#This Row],[D]]*O209</f>
        <v>0</v>
      </c>
      <c r="AK209" s="3">
        <f>EffortOutcomesAG1_1DayShiftAB[[#This Row],[D]]*P209</f>
        <v>0</v>
      </c>
      <c r="AL209" s="3">
        <f>EffortOutcomesAG1_1DayShiftAB[[#This Row],[D]]*Q209</f>
        <v>1.2745098039215207E-2</v>
      </c>
      <c r="AM209" s="3">
        <f>EffortOutcomesAG1_1DayShiftAB[[#This Row],[D]]*R209</f>
        <v>3.0343645592208177</v>
      </c>
      <c r="AN209" s="3">
        <f>EffortOutcomesAG1_1DayShiftAB[[#This Row],[D]]*S209</f>
        <v>0</v>
      </c>
      <c r="AO209" s="3">
        <f>EffortOutcomesAG1_1DayShiftAB[[#This Row],[D]]*T209</f>
        <v>0</v>
      </c>
      <c r="AP209" s="3">
        <f>EffortOutcomesAG1_1DayShiftAB[[#This Row],[D]]*U209</f>
        <v>0</v>
      </c>
      <c r="AQ209" s="3">
        <f>EffortOutcomesAG1_1DayShiftAB[[#This Row],[D]]*V209</f>
        <v>3.7999999999999994</v>
      </c>
      <c r="AR209" s="3">
        <f>EffortOutcomesAG1_1DayShiftAB[[#This Row],[D]]*W209</f>
        <v>0</v>
      </c>
      <c r="AS209" s="3">
        <f>EffortOutcomesAG1_1DayShiftAB[[#This Row],[D]]*X209</f>
        <v>0</v>
      </c>
      <c r="AT209" s="3">
        <f>EffortOutcomesAG1_1DayShiftAB[[#This Row],[D]]*Y209</f>
        <v>0</v>
      </c>
      <c r="AU209" s="3">
        <f>EffortOutcomesAG1_1DayShiftAB[[#This Row],[D]]*Z209</f>
        <v>0</v>
      </c>
      <c r="AV209" s="3">
        <f>EffortOutcomesAG1_1DayShiftAB[[#This Row],[D]]*AA209</f>
        <v>0</v>
      </c>
      <c r="AW209" s="3"/>
      <c r="AX209" s="3"/>
      <c r="AY209" t="s">
        <v>217</v>
      </c>
      <c r="AZ209" t="s">
        <v>215</v>
      </c>
      <c r="BA209" t="s">
        <v>68</v>
      </c>
      <c r="BB209">
        <v>6.8471096572600327</v>
      </c>
      <c r="BC209">
        <v>3.8</v>
      </c>
      <c r="BD209">
        <v>10</v>
      </c>
      <c r="BE209">
        <v>3.8</v>
      </c>
      <c r="BF209">
        <v>3.812745098039215</v>
      </c>
      <c r="BG209" t="s">
        <v>193</v>
      </c>
      <c r="BI209" s="25">
        <v>45578</v>
      </c>
      <c r="BJ209">
        <v>45578</v>
      </c>
      <c r="BK209">
        <v>0.55497869761306307</v>
      </c>
      <c r="BL209">
        <v>0.55497869761306307</v>
      </c>
      <c r="BM209">
        <v>0.55684008127378792</v>
      </c>
      <c r="BN209" t="s">
        <v>160</v>
      </c>
    </row>
    <row r="210" spans="1:66" x14ac:dyDescent="0.25">
      <c r="A210" s="31"/>
      <c r="B21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10" s="32">
        <f>IF(EffortOutcomesAG1_1DayShiftAB[[#This Row],[Ai]]=0,3,  IF(EffortOutcomesAG1_1DayShiftAB[[#This Row],[Ai]]&lt;ABGoal,1,    IF(EffortOutcomesAG1_1DayShiftAB[[#This Row],[Ai]]&gt;=ABGoal,2,   "???")))</f>
        <v>2</v>
      </c>
      <c r="D21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1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1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10" s="34">
        <f t="shared" si="6"/>
        <v>32332</v>
      </c>
      <c r="H21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0.11396856263166422</v>
      </c>
      <c r="I21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1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1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1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1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1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0" s="41" cm="1">
        <f t="array" ref="Z21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0" s="38">
        <f t="shared" si="7"/>
        <v>1</v>
      </c>
      <c r="AC210" s="3">
        <f>EffortOutcomesAG1_1DayShiftAB[[#This Row],[D]]*H210</f>
        <v>9.6434937611408172E-2</v>
      </c>
      <c r="AD210" s="3">
        <f>EffortOutcomesAG1_1DayShiftAB[[#This Row],[D]]*I210</f>
        <v>0</v>
      </c>
      <c r="AE210" s="3">
        <f>EffortOutcomesAG1_1DayShiftAB[[#This Row],[D]]*J210</f>
        <v>0</v>
      </c>
      <c r="AF210" s="3">
        <f>EffortOutcomesAG1_1DayShiftAB[[#This Row],[D]]*K210</f>
        <v>0</v>
      </c>
      <c r="AG210" s="3">
        <f>EffortOutcomesAG1_1DayShiftAB[[#This Row],[D]]*L210</f>
        <v>0.84230769230769231</v>
      </c>
      <c r="AH210" s="3">
        <f>EffortOutcomesAG1_1DayShiftAB[[#This Row],[D]]*M210</f>
        <v>0</v>
      </c>
      <c r="AI210" s="3">
        <f>EffortOutcomesAG1_1DayShiftAB[[#This Row],[D]]*N210</f>
        <v>0.21153846153846151</v>
      </c>
      <c r="AJ210" s="3">
        <f>EffortOutcomesAG1_1DayShiftAB[[#This Row],[D]]*O210</f>
        <v>0</v>
      </c>
      <c r="AK210" s="3">
        <f>EffortOutcomesAG1_1DayShiftAB[[#This Row],[D]]*P210</f>
        <v>0</v>
      </c>
      <c r="AL210" s="3">
        <f>EffortOutcomesAG1_1DayShiftAB[[#This Row],[D]]*Q210</f>
        <v>0</v>
      </c>
      <c r="AM210" s="3">
        <f>EffortOutcomesAG1_1DayShiftAB[[#This Row],[D]]*R210</f>
        <v>0</v>
      </c>
      <c r="AN210" s="3">
        <f>EffortOutcomesAG1_1DayShiftAB[[#This Row],[D]]*S210</f>
        <v>0</v>
      </c>
      <c r="AO210" s="3">
        <f>EffortOutcomesAG1_1DayShiftAB[[#This Row],[D]]*T210</f>
        <v>0</v>
      </c>
      <c r="AP210" s="3">
        <f>EffortOutcomesAG1_1DayShiftAB[[#This Row],[D]]*U210</f>
        <v>0</v>
      </c>
      <c r="AQ210" s="3">
        <f>EffortOutcomesAG1_1DayShiftAB[[#This Row],[D]]*V210</f>
        <v>0.84615384615384603</v>
      </c>
      <c r="AR210" s="3">
        <f>EffortOutcomesAG1_1DayShiftAB[[#This Row],[D]]*W210</f>
        <v>0</v>
      </c>
      <c r="AS210" s="3">
        <f>EffortOutcomesAG1_1DayShiftAB[[#This Row],[D]]*X210</f>
        <v>0</v>
      </c>
      <c r="AT210" s="3">
        <f>EffortOutcomesAG1_1DayShiftAB[[#This Row],[D]]*Y210</f>
        <v>0</v>
      </c>
      <c r="AU210" s="3">
        <f>EffortOutcomesAG1_1DayShiftAB[[#This Row],[D]]*Z210</f>
        <v>0</v>
      </c>
      <c r="AV210" s="3">
        <f>EffortOutcomesAG1_1DayShiftAB[[#This Row],[D]]*AA210</f>
        <v>0</v>
      </c>
      <c r="AW210" s="3"/>
      <c r="AX210" s="3"/>
      <c r="AY210" t="s">
        <v>217</v>
      </c>
      <c r="AZ210" t="s">
        <v>215</v>
      </c>
      <c r="BA210" t="s">
        <v>69</v>
      </c>
      <c r="BB210">
        <v>0.84615384615384603</v>
      </c>
      <c r="BC210">
        <v>1.9</v>
      </c>
      <c r="BD210">
        <v>10</v>
      </c>
      <c r="BE210">
        <v>1.9</v>
      </c>
      <c r="BF210">
        <v>1.9964349376114079</v>
      </c>
      <c r="BG210" t="s">
        <v>192</v>
      </c>
      <c r="BI210" s="25">
        <v>45578</v>
      </c>
      <c r="BJ210">
        <v>45578</v>
      </c>
      <c r="BK210">
        <v>2.2454545454545456</v>
      </c>
      <c r="BL210">
        <v>2.2454545454545456</v>
      </c>
      <c r="BM210">
        <v>2.3594231080862098</v>
      </c>
      <c r="BN210" t="s">
        <v>160</v>
      </c>
    </row>
    <row r="211" spans="1:66" x14ac:dyDescent="0.25">
      <c r="A211" s="31"/>
      <c r="B21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11" s="32">
        <f>IF(EffortOutcomesAG1_1DayShiftAB[[#This Row],[Ai]]=0,3,  IF(EffortOutcomesAG1_1DayShiftAB[[#This Row],[Ai]]&lt;ABGoal,1,    IF(EffortOutcomesAG1_1DayShiftAB[[#This Row],[Ai]]&gt;=ABGoal,2,   "???")))</f>
        <v>2</v>
      </c>
      <c r="D21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1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1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11" s="34">
        <f t="shared" si="6"/>
        <v>32132</v>
      </c>
      <c r="H21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0.67374403021092633</v>
      </c>
      <c r="K21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0.32467100360819279</v>
      </c>
      <c r="M21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1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1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1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1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1" s="41" cm="1">
        <f t="array" ref="Z21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1" s="38">
        <f t="shared" si="7"/>
        <v>1</v>
      </c>
      <c r="AC211" s="3">
        <f>EffortOutcomesAG1_1DayShiftAB[[#This Row],[D]]*H211</f>
        <v>0</v>
      </c>
      <c r="AD211" s="3">
        <f>EffortOutcomesAG1_1DayShiftAB[[#This Row],[D]]*I211</f>
        <v>0</v>
      </c>
      <c r="AE211" s="3">
        <f>EffortOutcomesAG1_1DayShiftAB[[#This Row],[D]]*J211</f>
        <v>1.7080213903743307</v>
      </c>
      <c r="AF211" s="3">
        <f>EffortOutcomesAG1_1DayShiftAB[[#This Row],[D]]*K211</f>
        <v>0</v>
      </c>
      <c r="AG211" s="3">
        <f>EffortOutcomesAG1_1DayShiftAB[[#This Row],[D]]*L211</f>
        <v>0.8230796773419804</v>
      </c>
      <c r="AH211" s="3">
        <f>EffortOutcomesAG1_1DayShiftAB[[#This Row],[D]]*M211</f>
        <v>0</v>
      </c>
      <c r="AI211" s="3">
        <f>EffortOutcomesAG1_1DayShiftAB[[#This Row],[D]]*N211</f>
        <v>0.6337797864567376</v>
      </c>
      <c r="AJ211" s="3">
        <f>EffortOutcomesAG1_1DayShiftAB[[#This Row],[D]]*O211</f>
        <v>0</v>
      </c>
      <c r="AK211" s="3">
        <f>EffortOutcomesAG1_1DayShiftAB[[#This Row],[D]]*P211</f>
        <v>0</v>
      </c>
      <c r="AL211" s="3">
        <f>EffortOutcomesAG1_1DayShiftAB[[#This Row],[D]]*Q211</f>
        <v>0</v>
      </c>
      <c r="AM211" s="3">
        <f>EffortOutcomesAG1_1DayShiftAB[[#This Row],[D]]*R211</f>
        <v>0</v>
      </c>
      <c r="AN211" s="3">
        <f>EffortOutcomesAG1_1DayShiftAB[[#This Row],[D]]*S211</f>
        <v>0</v>
      </c>
      <c r="AO211" s="3">
        <f>EffortOutcomesAG1_1DayShiftAB[[#This Row],[D]]*T211</f>
        <v>0</v>
      </c>
      <c r="AP211" s="3">
        <f>EffortOutcomesAG1_1DayShiftAB[[#This Row],[D]]*U211</f>
        <v>0</v>
      </c>
      <c r="AQ211" s="3">
        <f>EffortOutcomesAG1_1DayShiftAB[[#This Row],[D]]*V211</f>
        <v>2.5351191458269504</v>
      </c>
      <c r="AR211" s="3">
        <f>EffortOutcomesAG1_1DayShiftAB[[#This Row],[D]]*W211</f>
        <v>0</v>
      </c>
      <c r="AS211" s="3">
        <f>EffortOutcomesAG1_1DayShiftAB[[#This Row],[D]]*X211</f>
        <v>0</v>
      </c>
      <c r="AT211" s="3">
        <f>EffortOutcomesAG1_1DayShiftAB[[#This Row],[D]]*Y211</f>
        <v>0</v>
      </c>
      <c r="AU211" s="3">
        <f>EffortOutcomesAG1_1DayShiftAB[[#This Row],[D]]*Z211</f>
        <v>0</v>
      </c>
      <c r="AV211" s="3">
        <f>EffortOutcomesAG1_1DayShiftAB[[#This Row],[D]]*AA211</f>
        <v>0</v>
      </c>
      <c r="AW211" s="3"/>
      <c r="AX211" s="3"/>
      <c r="AY211" t="s">
        <v>217</v>
      </c>
      <c r="AZ211" t="s">
        <v>215</v>
      </c>
      <c r="BA211" t="s">
        <v>70</v>
      </c>
      <c r="BB211">
        <v>2.5351191458269504</v>
      </c>
      <c r="BC211">
        <v>5.6999999999999993</v>
      </c>
      <c r="BD211">
        <v>10</v>
      </c>
      <c r="BE211">
        <v>5.6999999999999993</v>
      </c>
      <c r="BF211">
        <v>3.9919786096256682</v>
      </c>
      <c r="BG211" t="s">
        <v>191</v>
      </c>
      <c r="BI211" s="25">
        <v>45578</v>
      </c>
      <c r="BJ211">
        <v>45578</v>
      </c>
      <c r="BK211">
        <v>2.2484150338191191</v>
      </c>
      <c r="BL211">
        <v>2.2484150338191191</v>
      </c>
      <c r="BM211">
        <v>1.5746710036081928</v>
      </c>
      <c r="BN211" t="s">
        <v>160</v>
      </c>
    </row>
    <row r="212" spans="1:66" x14ac:dyDescent="0.25">
      <c r="A212" s="31"/>
      <c r="B21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12" s="32">
        <f>IF(EffortOutcomesAG1_1DayShiftAB[[#This Row],[Ai]]=0,3,  IF(EffortOutcomesAG1_1DayShiftAB[[#This Row],[Ai]]&lt;ABGoal,1,    IF(EffortOutcomesAG1_1DayShiftAB[[#This Row],[Ai]]&gt;=ABGoal,2,   "???")))</f>
        <v>1</v>
      </c>
      <c r="D21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1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1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12" s="34">
        <f t="shared" si="6"/>
        <v>11110</v>
      </c>
      <c r="H21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1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0.17526109660574396</v>
      </c>
      <c r="S21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0.1797918906465984</v>
      </c>
      <c r="U21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0.64494701274765764</v>
      </c>
      <c r="W21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2" s="41" cm="1">
        <f t="array" ref="Z21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2" s="38">
        <f t="shared" si="7"/>
        <v>1</v>
      </c>
      <c r="AC212" s="3">
        <f>EffortOutcomesAG1_1DayShiftAB[[#This Row],[D]]*H212</f>
        <v>0</v>
      </c>
      <c r="AD212" s="3">
        <f>EffortOutcomesAG1_1DayShiftAB[[#This Row],[D]]*I212</f>
        <v>0</v>
      </c>
      <c r="AE212" s="3">
        <f>EffortOutcomesAG1_1DayShiftAB[[#This Row],[D]]*J212</f>
        <v>0</v>
      </c>
      <c r="AF212" s="3">
        <f>EffortOutcomesAG1_1DayShiftAB[[#This Row],[D]]*K212</f>
        <v>0</v>
      </c>
      <c r="AG212" s="3">
        <f>EffortOutcomesAG1_1DayShiftAB[[#This Row],[D]]*L212</f>
        <v>0</v>
      </c>
      <c r="AH212" s="3">
        <f>EffortOutcomesAG1_1DayShiftAB[[#This Row],[D]]*M212</f>
        <v>0</v>
      </c>
      <c r="AI212" s="3">
        <f>EffortOutcomesAG1_1DayShiftAB[[#This Row],[D]]*N212</f>
        <v>0</v>
      </c>
      <c r="AJ212" s="3">
        <f>EffortOutcomesAG1_1DayShiftAB[[#This Row],[D]]*O212</f>
        <v>0</v>
      </c>
      <c r="AK212" s="3">
        <f>EffortOutcomesAG1_1DayShiftAB[[#This Row],[D]]*P212</f>
        <v>0</v>
      </c>
      <c r="AL212" s="3">
        <f>EffortOutcomesAG1_1DayShiftAB[[#This Row],[D]]*Q212</f>
        <v>0</v>
      </c>
      <c r="AM212" s="3">
        <f>EffortOutcomesAG1_1DayShiftAB[[#This Row],[D]]*R212</f>
        <v>1.0093984962406004</v>
      </c>
      <c r="AN212" s="3">
        <f>EffortOutcomesAG1_1DayShiftAB[[#This Row],[D]]*S212</f>
        <v>0</v>
      </c>
      <c r="AO212" s="3">
        <f>EffortOutcomesAG1_1DayShiftAB[[#This Row],[D]]*T212</f>
        <v>1.0354931446262734</v>
      </c>
      <c r="AP212" s="3">
        <f>EffortOutcomesAG1_1DayShiftAB[[#This Row],[D]]*U212</f>
        <v>0</v>
      </c>
      <c r="AQ212" s="3">
        <f>EffortOutcomesAG1_1DayShiftAB[[#This Row],[D]]*V212</f>
        <v>3.714506855373727</v>
      </c>
      <c r="AR212" s="3">
        <f>EffortOutcomesAG1_1DayShiftAB[[#This Row],[D]]*W212</f>
        <v>0</v>
      </c>
      <c r="AS212" s="3">
        <f>EffortOutcomesAG1_1DayShiftAB[[#This Row],[D]]*X212</f>
        <v>0</v>
      </c>
      <c r="AT212" s="3">
        <f>EffortOutcomesAG1_1DayShiftAB[[#This Row],[D]]*Y212</f>
        <v>0</v>
      </c>
      <c r="AU212" s="3">
        <f>EffortOutcomesAG1_1DayShiftAB[[#This Row],[D]]*Z212</f>
        <v>0</v>
      </c>
      <c r="AV212" s="3">
        <f>EffortOutcomesAG1_1DayShiftAB[[#This Row],[D]]*AA212</f>
        <v>0</v>
      </c>
      <c r="AW212" s="3"/>
      <c r="AX212" s="3"/>
      <c r="AY212" t="s">
        <v>170</v>
      </c>
      <c r="AZ212" t="s">
        <v>215</v>
      </c>
      <c r="BA212" t="s">
        <v>68</v>
      </c>
      <c r="BB212">
        <v>5.7593984962406006</v>
      </c>
      <c r="BC212">
        <v>4.75</v>
      </c>
      <c r="BD212">
        <v>10</v>
      </c>
      <c r="BE212">
        <v>4.75</v>
      </c>
      <c r="BF212">
        <v>3.714506855373727</v>
      </c>
      <c r="BG212" t="s">
        <v>194</v>
      </c>
      <c r="BH212">
        <v>1</v>
      </c>
      <c r="BI212" s="25">
        <v>45579</v>
      </c>
      <c r="BJ212">
        <v>45579</v>
      </c>
      <c r="BK212">
        <v>0.82473890339425604</v>
      </c>
      <c r="BL212">
        <v>0.82473890339425604</v>
      </c>
      <c r="BM212">
        <v>0.64494701274765764</v>
      </c>
      <c r="BN212" t="s">
        <v>160</v>
      </c>
    </row>
    <row r="213" spans="1:66" x14ac:dyDescent="0.25">
      <c r="A213" s="31"/>
      <c r="B21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13" s="32">
        <f>IF(EffortOutcomesAG1_1DayShiftAB[[#This Row],[Ai]]=0,3,  IF(EffortOutcomesAG1_1DayShiftAB[[#This Row],[Ai]]&lt;ABGoal,1,    IF(EffortOutcomesAG1_1DayShiftAB[[#This Row],[Ai]]&gt;=ABGoal,2,   "???")))</f>
        <v>2</v>
      </c>
      <c r="D21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1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1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13" s="34">
        <f t="shared" si="6"/>
        <v>12310</v>
      </c>
      <c r="H21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0.14011272525204421</v>
      </c>
      <c r="I21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1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1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1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21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3" s="41" cm="1">
        <f t="array" ref="Z21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21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3" s="38">
        <f t="shared" si="7"/>
        <v>1</v>
      </c>
      <c r="AC213" s="3">
        <f>EffortOutcomesAG1_1DayShiftAB[[#This Row],[D]]*H213</f>
        <v>0.14011272525204421</v>
      </c>
      <c r="AD213" s="3">
        <f>EffortOutcomesAG1_1DayShiftAB[[#This Row],[D]]*I213</f>
        <v>0</v>
      </c>
      <c r="AE213" s="3">
        <f>EffortOutcomesAG1_1DayShiftAB[[#This Row],[D]]*J213</f>
        <v>0</v>
      </c>
      <c r="AF213" s="3">
        <f>EffortOutcomesAG1_1DayShiftAB[[#This Row],[D]]*K213</f>
        <v>0</v>
      </c>
      <c r="AG213" s="3">
        <f>EffortOutcomesAG1_1DayShiftAB[[#This Row],[D]]*L213</f>
        <v>0</v>
      </c>
      <c r="AH213" s="3">
        <f>EffortOutcomesAG1_1DayShiftAB[[#This Row],[D]]*M213</f>
        <v>0</v>
      </c>
      <c r="AI213" s="3">
        <f>EffortOutcomesAG1_1DayShiftAB[[#This Row],[D]]*N213</f>
        <v>0</v>
      </c>
      <c r="AJ213" s="3">
        <f>EffortOutcomesAG1_1DayShiftAB[[#This Row],[D]]*O213</f>
        <v>0</v>
      </c>
      <c r="AK213" s="3">
        <f>EffortOutcomesAG1_1DayShiftAB[[#This Row],[D]]*P213</f>
        <v>0</v>
      </c>
      <c r="AL213" s="3">
        <f>EffortOutcomesAG1_1DayShiftAB[[#This Row],[D]]*Q213</f>
        <v>0</v>
      </c>
      <c r="AM213" s="3">
        <f>EffortOutcomesAG1_1DayShiftAB[[#This Row],[D]]*R213</f>
        <v>0</v>
      </c>
      <c r="AN213" s="3">
        <f>EffortOutcomesAG1_1DayShiftAB[[#This Row],[D]]*S213</f>
        <v>0</v>
      </c>
      <c r="AO213" s="3">
        <f>EffortOutcomesAG1_1DayShiftAB[[#This Row],[D]]*T213</f>
        <v>0</v>
      </c>
      <c r="AP213" s="3">
        <f>EffortOutcomesAG1_1DayShiftAB[[#This Row],[D]]*U213</f>
        <v>0</v>
      </c>
      <c r="AQ213" s="3">
        <f>EffortOutcomesAG1_1DayShiftAB[[#This Row],[D]]*V213</f>
        <v>0</v>
      </c>
      <c r="AR213" s="3">
        <f>EffortOutcomesAG1_1DayShiftAB[[#This Row],[D]]*W213</f>
        <v>0</v>
      </c>
      <c r="AS213" s="3">
        <f>EffortOutcomesAG1_1DayShiftAB[[#This Row],[D]]*X213</f>
        <v>0</v>
      </c>
      <c r="AT213" s="3">
        <f>EffortOutcomesAG1_1DayShiftAB[[#This Row],[D]]*Y213</f>
        <v>0</v>
      </c>
      <c r="AU213" s="3">
        <f>EffortOutcomesAG1_1DayShiftAB[[#This Row],[D]]*Z213</f>
        <v>1</v>
      </c>
      <c r="AV213" s="3">
        <f>EffortOutcomesAG1_1DayShiftAB[[#This Row],[D]]*AA213</f>
        <v>0</v>
      </c>
      <c r="AW213" s="3"/>
      <c r="AX213" s="3"/>
      <c r="AY213" t="s">
        <v>170</v>
      </c>
      <c r="AZ213" t="s">
        <v>215</v>
      </c>
      <c r="BA213" t="s">
        <v>69</v>
      </c>
      <c r="BB213">
        <v>1</v>
      </c>
      <c r="BC213">
        <v>0</v>
      </c>
      <c r="BD213">
        <v>10</v>
      </c>
      <c r="BE213">
        <v>0</v>
      </c>
      <c r="BF213">
        <v>1.1401127252520442</v>
      </c>
      <c r="BG213" t="s">
        <v>195</v>
      </c>
      <c r="BH213">
        <v>1</v>
      </c>
      <c r="BI213" s="25">
        <v>45579</v>
      </c>
      <c r="BJ213">
        <v>45579</v>
      </c>
      <c r="BK213">
        <v>0</v>
      </c>
      <c r="BL213">
        <v>0</v>
      </c>
      <c r="BM213">
        <v>1.1401127252520442</v>
      </c>
      <c r="BN213" t="s">
        <v>160</v>
      </c>
    </row>
    <row r="214" spans="1:66" x14ac:dyDescent="0.25">
      <c r="A214" s="31"/>
      <c r="B21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14" s="32">
        <f>IF(EffortOutcomesAG1_1DayShiftAB[[#This Row],[Ai]]=0,3,  IF(EffortOutcomesAG1_1DayShiftAB[[#This Row],[Ai]]&lt;ABGoal,1,    IF(EffortOutcomesAG1_1DayShiftAB[[#This Row],[Ai]]&gt;=ABGoal,2,   "???")))</f>
        <v>1</v>
      </c>
      <c r="D21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1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1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14" s="34">
        <f t="shared" si="6"/>
        <v>31131</v>
      </c>
      <c r="H21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6.9582245430809486E-2</v>
      </c>
      <c r="K21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1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21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1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0.14347602730657372</v>
      </c>
      <c r="U21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0.85652397269342628</v>
      </c>
      <c r="W21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4" s="41" cm="1">
        <f t="array" ref="Z21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4" s="38">
        <f t="shared" si="7"/>
        <v>1</v>
      </c>
      <c r="AC214" s="3">
        <f>EffortOutcomesAG1_1DayShiftAB[[#This Row],[D]]*H214</f>
        <v>0</v>
      </c>
      <c r="AD214" s="3">
        <f>EffortOutcomesAG1_1DayShiftAB[[#This Row],[D]]*I214</f>
        <v>0</v>
      </c>
      <c r="AE214" s="3">
        <f>EffortOutcomesAG1_1DayShiftAB[[#This Row],[D]]*J214</f>
        <v>0.20037593984962429</v>
      </c>
      <c r="AF214" s="3">
        <f>EffortOutcomesAG1_1DayShiftAB[[#This Row],[D]]*K214</f>
        <v>0</v>
      </c>
      <c r="AG214" s="3">
        <f>EffortOutcomesAG1_1DayShiftAB[[#This Row],[D]]*L214</f>
        <v>0</v>
      </c>
      <c r="AH214" s="3">
        <f>EffortOutcomesAG1_1DayShiftAB[[#This Row],[D]]*M214</f>
        <v>0</v>
      </c>
      <c r="AI214" s="3">
        <f>EffortOutcomesAG1_1DayShiftAB[[#This Row],[D]]*N214</f>
        <v>0</v>
      </c>
      <c r="AJ214" s="3">
        <f>EffortOutcomesAG1_1DayShiftAB[[#This Row],[D]]*O214</f>
        <v>0</v>
      </c>
      <c r="AK214" s="3">
        <f>EffortOutcomesAG1_1DayShiftAB[[#This Row],[D]]*P214</f>
        <v>0.71992481203007508</v>
      </c>
      <c r="AL214" s="3">
        <f>EffortOutcomesAG1_1DayShiftAB[[#This Row],[D]]*Q214</f>
        <v>0</v>
      </c>
      <c r="AM214" s="3">
        <f>EffortOutcomesAG1_1DayShiftAB[[#This Row],[D]]*R214</f>
        <v>0</v>
      </c>
      <c r="AN214" s="3">
        <f>EffortOutcomesAG1_1DayShiftAB[[#This Row],[D]]*S214</f>
        <v>0</v>
      </c>
      <c r="AO214" s="3">
        <f>EffortOutcomesAG1_1DayShiftAB[[#This Row],[D]]*T214</f>
        <v>0.41316780795802799</v>
      </c>
      <c r="AP214" s="3">
        <f>EffortOutcomesAG1_1DayShiftAB[[#This Row],[D]]*U214</f>
        <v>0</v>
      </c>
      <c r="AQ214" s="3">
        <f>EffortOutcomesAG1_1DayShiftAB[[#This Row],[D]]*V214</f>
        <v>2.4665314401622722</v>
      </c>
      <c r="AR214" s="3">
        <f>EffortOutcomesAG1_1DayShiftAB[[#This Row],[D]]*W214</f>
        <v>0</v>
      </c>
      <c r="AS214" s="3">
        <f>EffortOutcomesAG1_1DayShiftAB[[#This Row],[D]]*X214</f>
        <v>0</v>
      </c>
      <c r="AT214" s="3">
        <f>EffortOutcomesAG1_1DayShiftAB[[#This Row],[D]]*Y214</f>
        <v>0</v>
      </c>
      <c r="AU214" s="3">
        <f>EffortOutcomesAG1_1DayShiftAB[[#This Row],[D]]*Z214</f>
        <v>0</v>
      </c>
      <c r="AV214" s="3">
        <f>EffortOutcomesAG1_1DayShiftAB[[#This Row],[D]]*AA214</f>
        <v>0</v>
      </c>
      <c r="AW214" s="3"/>
      <c r="AX214" s="3"/>
      <c r="AY214" t="s">
        <v>170</v>
      </c>
      <c r="AZ214" t="s">
        <v>215</v>
      </c>
      <c r="BA214" t="s">
        <v>70</v>
      </c>
      <c r="BB214">
        <v>2.8796992481203003</v>
      </c>
      <c r="BC214">
        <v>3.8</v>
      </c>
      <c r="BD214">
        <v>10</v>
      </c>
      <c r="BE214">
        <v>3.8</v>
      </c>
      <c r="BF214">
        <v>2.4665314401622722</v>
      </c>
      <c r="BG214" t="s">
        <v>196</v>
      </c>
      <c r="BH214">
        <v>1</v>
      </c>
      <c r="BI214" s="25">
        <v>45579</v>
      </c>
      <c r="BJ214">
        <v>45579</v>
      </c>
      <c r="BK214">
        <v>1.3195822454308095</v>
      </c>
      <c r="BL214">
        <v>1.3195822454308095</v>
      </c>
      <c r="BM214">
        <v>0.85652397269342628</v>
      </c>
      <c r="BN214" t="s">
        <v>160</v>
      </c>
    </row>
    <row r="215" spans="1:66" x14ac:dyDescent="0.25">
      <c r="A215" s="31"/>
      <c r="B21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15" s="32">
        <f>IF(EffortOutcomesAG1_1DayShiftAB[[#This Row],[Ai]]=0,3,  IF(EffortOutcomesAG1_1DayShiftAB[[#This Row],[Ai]]&lt;ABGoal,1,    IF(EffortOutcomesAG1_1DayShiftAB[[#This Row],[Ai]]&gt;=ABGoal,2,   "???")))</f>
        <v>1</v>
      </c>
      <c r="D21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1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1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15" s="34">
        <f t="shared" si="6"/>
        <v>11110</v>
      </c>
      <c r="H21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1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0.44502130238693705</v>
      </c>
      <c r="S21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0.22772011505281287</v>
      </c>
      <c r="U21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0.32725858256025009</v>
      </c>
      <c r="W21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5" s="41" cm="1">
        <f t="array" ref="Z21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5" s="38">
        <f t="shared" si="7"/>
        <v>1</v>
      </c>
      <c r="AC215" s="3">
        <f>EffortOutcomesAG1_1DayShiftAB[[#This Row],[D]]*H215</f>
        <v>0</v>
      </c>
      <c r="AD215" s="3">
        <f>EffortOutcomesAG1_1DayShiftAB[[#This Row],[D]]*I215</f>
        <v>0</v>
      </c>
      <c r="AE215" s="3">
        <f>EffortOutcomesAG1_1DayShiftAB[[#This Row],[D]]*J215</f>
        <v>0</v>
      </c>
      <c r="AF215" s="3">
        <f>EffortOutcomesAG1_1DayShiftAB[[#This Row],[D]]*K215</f>
        <v>0</v>
      </c>
      <c r="AG215" s="3">
        <f>EffortOutcomesAG1_1DayShiftAB[[#This Row],[D]]*L215</f>
        <v>0</v>
      </c>
      <c r="AH215" s="3">
        <f>EffortOutcomesAG1_1DayShiftAB[[#This Row],[D]]*M215</f>
        <v>0</v>
      </c>
      <c r="AI215" s="3">
        <f>EffortOutcomesAG1_1DayShiftAB[[#This Row],[D]]*N215</f>
        <v>0</v>
      </c>
      <c r="AJ215" s="3">
        <f>EffortOutcomesAG1_1DayShiftAB[[#This Row],[D]]*O215</f>
        <v>0</v>
      </c>
      <c r="AK215" s="3">
        <f>EffortOutcomesAG1_1DayShiftAB[[#This Row],[D]]*P215</f>
        <v>0</v>
      </c>
      <c r="AL215" s="3">
        <f>EffortOutcomesAG1_1DayShiftAB[[#This Row],[D]]*Q215</f>
        <v>0</v>
      </c>
      <c r="AM215" s="3">
        <f>EffortOutcomesAG1_1DayShiftAB[[#This Row],[D]]*R215</f>
        <v>3.0471096572600347</v>
      </c>
      <c r="AN215" s="3">
        <f>EffortOutcomesAG1_1DayShiftAB[[#This Row],[D]]*S215</f>
        <v>0</v>
      </c>
      <c r="AO215" s="3">
        <f>EffortOutcomesAG1_1DayShiftAB[[#This Row],[D]]*T215</f>
        <v>1.5592245989304812</v>
      </c>
      <c r="AP215" s="3">
        <f>EffortOutcomesAG1_1DayShiftAB[[#This Row],[D]]*U215</f>
        <v>0</v>
      </c>
      <c r="AQ215" s="3">
        <f>EffortOutcomesAG1_1DayShiftAB[[#This Row],[D]]*V215</f>
        <v>2.2407754010695187</v>
      </c>
      <c r="AR215" s="3">
        <f>EffortOutcomesAG1_1DayShiftAB[[#This Row],[D]]*W215</f>
        <v>0</v>
      </c>
      <c r="AS215" s="3">
        <f>EffortOutcomesAG1_1DayShiftAB[[#This Row],[D]]*X215</f>
        <v>0</v>
      </c>
      <c r="AT215" s="3">
        <f>EffortOutcomesAG1_1DayShiftAB[[#This Row],[D]]*Y215</f>
        <v>0</v>
      </c>
      <c r="AU215" s="3">
        <f>EffortOutcomesAG1_1DayShiftAB[[#This Row],[D]]*Z215</f>
        <v>0</v>
      </c>
      <c r="AV215" s="3">
        <f>EffortOutcomesAG1_1DayShiftAB[[#This Row],[D]]*AA215</f>
        <v>0</v>
      </c>
      <c r="AW215" s="3"/>
      <c r="AX215" s="3"/>
      <c r="AY215" t="s">
        <v>217</v>
      </c>
      <c r="AZ215" t="s">
        <v>215</v>
      </c>
      <c r="BA215" t="s">
        <v>68</v>
      </c>
      <c r="BB215">
        <v>6.8471096572600345</v>
      </c>
      <c r="BC215">
        <v>3.8</v>
      </c>
      <c r="BD215">
        <v>10</v>
      </c>
      <c r="BE215">
        <v>3.8</v>
      </c>
      <c r="BF215">
        <v>2.2407754010695187</v>
      </c>
      <c r="BG215" t="s">
        <v>194</v>
      </c>
      <c r="BI215" s="25">
        <v>45579</v>
      </c>
      <c r="BJ215">
        <v>45579</v>
      </c>
      <c r="BK215">
        <v>0.55497869761306295</v>
      </c>
      <c r="BL215">
        <v>0.55497869761306295</v>
      </c>
      <c r="BM215">
        <v>0.32725858256025009</v>
      </c>
      <c r="BN215" t="s">
        <v>160</v>
      </c>
    </row>
    <row r="216" spans="1:66" x14ac:dyDescent="0.25">
      <c r="A216" s="31"/>
      <c r="B21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16" s="32">
        <f>IF(EffortOutcomesAG1_1DayShiftAB[[#This Row],[Ai]]=0,3,  IF(EffortOutcomesAG1_1DayShiftAB[[#This Row],[Ai]]&lt;ABGoal,1,    IF(EffortOutcomesAG1_1DayShiftAB[[#This Row],[Ai]]&gt;=ABGoal,2,   "???")))</f>
        <v>2</v>
      </c>
      <c r="D21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1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1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16" s="34">
        <f t="shared" si="6"/>
        <v>32332</v>
      </c>
      <c r="H21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3.3332830300946359E-2</v>
      </c>
      <c r="I21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1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1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1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1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1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6" s="41" cm="1">
        <f t="array" ref="Z21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6" s="38">
        <f t="shared" si="7"/>
        <v>1</v>
      </c>
      <c r="AC216" s="3">
        <f>EffortOutcomesAG1_1DayShiftAB[[#This Row],[D]]*H216</f>
        <v>2.8204702562339222E-2</v>
      </c>
      <c r="AD216" s="3">
        <f>EffortOutcomesAG1_1DayShiftAB[[#This Row],[D]]*I216</f>
        <v>0</v>
      </c>
      <c r="AE216" s="3">
        <f>EffortOutcomesAG1_1DayShiftAB[[#This Row],[D]]*J216</f>
        <v>0</v>
      </c>
      <c r="AF216" s="3">
        <f>EffortOutcomesAG1_1DayShiftAB[[#This Row],[D]]*K216</f>
        <v>0</v>
      </c>
      <c r="AG216" s="3">
        <f>EffortOutcomesAG1_1DayShiftAB[[#This Row],[D]]*L216</f>
        <v>0.84230769230769231</v>
      </c>
      <c r="AH216" s="3">
        <f>EffortOutcomesAG1_1DayShiftAB[[#This Row],[D]]*M216</f>
        <v>0</v>
      </c>
      <c r="AI216" s="3">
        <f>EffortOutcomesAG1_1DayShiftAB[[#This Row],[D]]*N216</f>
        <v>0.21153846153846151</v>
      </c>
      <c r="AJ216" s="3">
        <f>EffortOutcomesAG1_1DayShiftAB[[#This Row],[D]]*O216</f>
        <v>0</v>
      </c>
      <c r="AK216" s="3">
        <f>EffortOutcomesAG1_1DayShiftAB[[#This Row],[D]]*P216</f>
        <v>0</v>
      </c>
      <c r="AL216" s="3">
        <f>EffortOutcomesAG1_1DayShiftAB[[#This Row],[D]]*Q216</f>
        <v>0</v>
      </c>
      <c r="AM216" s="3">
        <f>EffortOutcomesAG1_1DayShiftAB[[#This Row],[D]]*R216</f>
        <v>0</v>
      </c>
      <c r="AN216" s="3">
        <f>EffortOutcomesAG1_1DayShiftAB[[#This Row],[D]]*S216</f>
        <v>0</v>
      </c>
      <c r="AO216" s="3">
        <f>EffortOutcomesAG1_1DayShiftAB[[#This Row],[D]]*T216</f>
        <v>0</v>
      </c>
      <c r="AP216" s="3">
        <f>EffortOutcomesAG1_1DayShiftAB[[#This Row],[D]]*U216</f>
        <v>0</v>
      </c>
      <c r="AQ216" s="3">
        <f>EffortOutcomesAG1_1DayShiftAB[[#This Row],[D]]*V216</f>
        <v>0.84615384615384603</v>
      </c>
      <c r="AR216" s="3">
        <f>EffortOutcomesAG1_1DayShiftAB[[#This Row],[D]]*W216</f>
        <v>0</v>
      </c>
      <c r="AS216" s="3">
        <f>EffortOutcomesAG1_1DayShiftAB[[#This Row],[D]]*X216</f>
        <v>0</v>
      </c>
      <c r="AT216" s="3">
        <f>EffortOutcomesAG1_1DayShiftAB[[#This Row],[D]]*Y216</f>
        <v>0</v>
      </c>
      <c r="AU216" s="3">
        <f>EffortOutcomesAG1_1DayShiftAB[[#This Row],[D]]*Z216</f>
        <v>0</v>
      </c>
      <c r="AV216" s="3">
        <f>EffortOutcomesAG1_1DayShiftAB[[#This Row],[D]]*AA216</f>
        <v>0</v>
      </c>
      <c r="AW216" s="3"/>
      <c r="AX216" s="3"/>
      <c r="AY216" t="s">
        <v>217</v>
      </c>
      <c r="AZ216" t="s">
        <v>215</v>
      </c>
      <c r="BA216" t="s">
        <v>69</v>
      </c>
      <c r="BB216">
        <v>0.84615384615384603</v>
      </c>
      <c r="BC216">
        <v>1.9</v>
      </c>
      <c r="BD216">
        <v>10</v>
      </c>
      <c r="BE216">
        <v>1.9</v>
      </c>
      <c r="BF216">
        <v>1.9282047025623392</v>
      </c>
      <c r="BG216" t="s">
        <v>195</v>
      </c>
      <c r="BI216" s="25">
        <v>45579</v>
      </c>
      <c r="BJ216">
        <v>45579</v>
      </c>
      <c r="BK216">
        <v>2.2454545454545456</v>
      </c>
      <c r="BL216">
        <v>2.2454545454545456</v>
      </c>
      <c r="BM216">
        <v>2.278787375755492</v>
      </c>
      <c r="BN216" t="s">
        <v>160</v>
      </c>
    </row>
    <row r="217" spans="1:66" x14ac:dyDescent="0.25">
      <c r="A217" s="31"/>
      <c r="B21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17" s="32">
        <f>IF(EffortOutcomesAG1_1DayShiftAB[[#This Row],[Ai]]=0,3,  IF(EffortOutcomesAG1_1DayShiftAB[[#This Row],[Ai]]&lt;ABGoal,1,    IF(EffortOutcomesAG1_1DayShiftAB[[#This Row],[Ai]]&gt;=ABGoal,2,   "???")))</f>
        <v>2</v>
      </c>
      <c r="D21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1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1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17" s="34">
        <f t="shared" si="6"/>
        <v>32131</v>
      </c>
      <c r="H21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0.24894335587941296</v>
      </c>
      <c r="K21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0.22144423812191727</v>
      </c>
      <c r="O21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2.855576187808273E-2</v>
      </c>
      <c r="Q21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1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1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1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7" s="41" cm="1">
        <f t="array" ref="Z21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7" s="38">
        <f t="shared" si="7"/>
        <v>1</v>
      </c>
      <c r="AC217" s="3">
        <f>EffortOutcomesAG1_1DayShiftAB[[#This Row],[D]]*H217</f>
        <v>0</v>
      </c>
      <c r="AD217" s="3">
        <f>EffortOutcomesAG1_1DayShiftAB[[#This Row],[D]]*I217</f>
        <v>0</v>
      </c>
      <c r="AE217" s="3">
        <f>EffortOutcomesAG1_1DayShiftAB[[#This Row],[D]]*J217</f>
        <v>0.63110106771631191</v>
      </c>
      <c r="AF217" s="3">
        <f>EffortOutcomesAG1_1DayShiftAB[[#This Row],[D]]*K217</f>
        <v>0</v>
      </c>
      <c r="AG217" s="3">
        <f>EffortOutcomesAG1_1DayShiftAB[[#This Row],[D]]*L217</f>
        <v>0</v>
      </c>
      <c r="AH217" s="3">
        <f>EffortOutcomesAG1_1DayShiftAB[[#This Row],[D]]*M217</f>
        <v>0</v>
      </c>
      <c r="AI217" s="3">
        <f>EffortOutcomesAG1_1DayShiftAB[[#This Row],[D]]*N217</f>
        <v>0.5613875277959347</v>
      </c>
      <c r="AJ217" s="3">
        <f>EffortOutcomesAG1_1DayShiftAB[[#This Row],[D]]*O217</f>
        <v>0</v>
      </c>
      <c r="AK217" s="3">
        <f>EffortOutcomesAG1_1DayShiftAB[[#This Row],[D]]*P217</f>
        <v>7.2392258660802886E-2</v>
      </c>
      <c r="AL217" s="3">
        <f>EffortOutcomesAG1_1DayShiftAB[[#This Row],[D]]*Q217</f>
        <v>0</v>
      </c>
      <c r="AM217" s="3">
        <f>EffortOutcomesAG1_1DayShiftAB[[#This Row],[D]]*R217</f>
        <v>0</v>
      </c>
      <c r="AN217" s="3">
        <f>EffortOutcomesAG1_1DayShiftAB[[#This Row],[D]]*S217</f>
        <v>0</v>
      </c>
      <c r="AO217" s="3">
        <f>EffortOutcomesAG1_1DayShiftAB[[#This Row],[D]]*T217</f>
        <v>0</v>
      </c>
      <c r="AP217" s="3">
        <f>EffortOutcomesAG1_1DayShiftAB[[#This Row],[D]]*U217</f>
        <v>0</v>
      </c>
      <c r="AQ217" s="3">
        <f>EffortOutcomesAG1_1DayShiftAB[[#This Row],[D]]*V217</f>
        <v>2.5351191458269504</v>
      </c>
      <c r="AR217" s="3">
        <f>EffortOutcomesAG1_1DayShiftAB[[#This Row],[D]]*W217</f>
        <v>0</v>
      </c>
      <c r="AS217" s="3">
        <f>EffortOutcomesAG1_1DayShiftAB[[#This Row],[D]]*X217</f>
        <v>0</v>
      </c>
      <c r="AT217" s="3">
        <f>EffortOutcomesAG1_1DayShiftAB[[#This Row],[D]]*Y217</f>
        <v>0</v>
      </c>
      <c r="AU217" s="3">
        <f>EffortOutcomesAG1_1DayShiftAB[[#This Row],[D]]*Z217</f>
        <v>0</v>
      </c>
      <c r="AV217" s="3">
        <f>EffortOutcomesAG1_1DayShiftAB[[#This Row],[D]]*AA217</f>
        <v>0</v>
      </c>
      <c r="AW217" s="3"/>
      <c r="AX217" s="3"/>
      <c r="AY217" t="s">
        <v>217</v>
      </c>
      <c r="AZ217" t="s">
        <v>215</v>
      </c>
      <c r="BA217" t="s">
        <v>70</v>
      </c>
      <c r="BB217">
        <v>2.5351191458269504</v>
      </c>
      <c r="BC217">
        <v>3.8</v>
      </c>
      <c r="BD217">
        <v>10</v>
      </c>
      <c r="BE217">
        <v>3.8</v>
      </c>
      <c r="BF217">
        <v>3.0965066736228852</v>
      </c>
      <c r="BG217" t="s">
        <v>196</v>
      </c>
      <c r="BI217" s="25">
        <v>45579</v>
      </c>
      <c r="BJ217">
        <v>45579</v>
      </c>
      <c r="BK217">
        <v>1.498943355879413</v>
      </c>
      <c r="BL217">
        <v>1.498943355879413</v>
      </c>
      <c r="BM217">
        <v>1.2214442381219173</v>
      </c>
      <c r="BN217" t="s">
        <v>160</v>
      </c>
    </row>
    <row r="218" spans="1:66" x14ac:dyDescent="0.25">
      <c r="A218" s="31"/>
      <c r="B21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18" s="32">
        <f>IF(EffortOutcomesAG1_1DayShiftAB[[#This Row],[Ai]]=0,3,  IF(EffortOutcomesAG1_1DayShiftAB[[#This Row],[Ai]]&lt;ABGoal,1,    IF(EffortOutcomesAG1_1DayShiftAB[[#This Row],[Ai]]&gt;=ABGoal,2,   "???")))</f>
        <v>1</v>
      </c>
      <c r="D21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1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1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18" s="34">
        <f t="shared" si="6"/>
        <v>11110</v>
      </c>
      <c r="H21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1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1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0.34020887728459526</v>
      </c>
      <c r="S21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0.16585777914298871</v>
      </c>
      <c r="U21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0.49393334357241603</v>
      </c>
      <c r="W21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8" s="41" cm="1">
        <f t="array" ref="Z21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8" s="38">
        <f t="shared" si="7"/>
        <v>1</v>
      </c>
      <c r="AC218" s="3">
        <f>EffortOutcomesAG1_1DayShiftAB[[#This Row],[D]]*H218</f>
        <v>0</v>
      </c>
      <c r="AD218" s="3">
        <f>EffortOutcomesAG1_1DayShiftAB[[#This Row],[D]]*I218</f>
        <v>0</v>
      </c>
      <c r="AE218" s="3">
        <f>EffortOutcomesAG1_1DayShiftAB[[#This Row],[D]]*J218</f>
        <v>0</v>
      </c>
      <c r="AF218" s="3">
        <f>EffortOutcomesAG1_1DayShiftAB[[#This Row],[D]]*K218</f>
        <v>0</v>
      </c>
      <c r="AG218" s="3">
        <f>EffortOutcomesAG1_1DayShiftAB[[#This Row],[D]]*L218</f>
        <v>0</v>
      </c>
      <c r="AH218" s="3">
        <f>EffortOutcomesAG1_1DayShiftAB[[#This Row],[D]]*M218</f>
        <v>0</v>
      </c>
      <c r="AI218" s="3">
        <f>EffortOutcomesAG1_1DayShiftAB[[#This Row],[D]]*N218</f>
        <v>0</v>
      </c>
      <c r="AJ218" s="3">
        <f>EffortOutcomesAG1_1DayShiftAB[[#This Row],[D]]*O218</f>
        <v>0</v>
      </c>
      <c r="AK218" s="3">
        <f>EffortOutcomesAG1_1DayShiftAB[[#This Row],[D]]*P218</f>
        <v>0</v>
      </c>
      <c r="AL218" s="3">
        <f>EffortOutcomesAG1_1DayShiftAB[[#This Row],[D]]*Q218</f>
        <v>0</v>
      </c>
      <c r="AM218" s="3">
        <f>EffortOutcomesAG1_1DayShiftAB[[#This Row],[D]]*R218</f>
        <v>1.959398496240601</v>
      </c>
      <c r="AN218" s="3">
        <f>EffortOutcomesAG1_1DayShiftAB[[#This Row],[D]]*S218</f>
        <v>0</v>
      </c>
      <c r="AO218" s="3">
        <f>EffortOutcomesAG1_1DayShiftAB[[#This Row],[D]]*T218</f>
        <v>0.95524104378593488</v>
      </c>
      <c r="AP218" s="3">
        <f>EffortOutcomesAG1_1DayShiftAB[[#This Row],[D]]*U218</f>
        <v>0</v>
      </c>
      <c r="AQ218" s="3">
        <f>EffortOutcomesAG1_1DayShiftAB[[#This Row],[D]]*V218</f>
        <v>2.8447589562140649</v>
      </c>
      <c r="AR218" s="3">
        <f>EffortOutcomesAG1_1DayShiftAB[[#This Row],[D]]*W218</f>
        <v>0</v>
      </c>
      <c r="AS218" s="3">
        <f>EffortOutcomesAG1_1DayShiftAB[[#This Row],[D]]*X218</f>
        <v>0</v>
      </c>
      <c r="AT218" s="3">
        <f>EffortOutcomesAG1_1DayShiftAB[[#This Row],[D]]*Y218</f>
        <v>0</v>
      </c>
      <c r="AU218" s="3">
        <f>EffortOutcomesAG1_1DayShiftAB[[#This Row],[D]]*Z218</f>
        <v>0</v>
      </c>
      <c r="AV218" s="3">
        <f>EffortOutcomesAG1_1DayShiftAB[[#This Row],[D]]*AA218</f>
        <v>0</v>
      </c>
      <c r="AW218" s="3"/>
      <c r="AX218" s="3"/>
      <c r="AY218" t="s">
        <v>170</v>
      </c>
      <c r="AZ218" t="s">
        <v>215</v>
      </c>
      <c r="BA218" t="s">
        <v>68</v>
      </c>
      <c r="BB218">
        <v>5.7593984962406006</v>
      </c>
      <c r="BC218">
        <v>3.8</v>
      </c>
      <c r="BD218">
        <v>10</v>
      </c>
      <c r="BE218">
        <v>3.8</v>
      </c>
      <c r="BF218">
        <v>2.8447589562140649</v>
      </c>
      <c r="BG218" t="s">
        <v>199</v>
      </c>
      <c r="BH218">
        <v>1</v>
      </c>
      <c r="BI218" s="25">
        <v>45580</v>
      </c>
      <c r="BJ218">
        <v>45580</v>
      </c>
      <c r="BK218">
        <v>0.65979112271540474</v>
      </c>
      <c r="BL218">
        <v>0.65979112271540474</v>
      </c>
      <c r="BM218">
        <v>0.49393334357241603</v>
      </c>
      <c r="BN218" t="s">
        <v>160</v>
      </c>
    </row>
    <row r="219" spans="1:66" x14ac:dyDescent="0.25">
      <c r="A219" s="31"/>
      <c r="B21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19" s="32">
        <f>IF(EffortOutcomesAG1_1DayShiftAB[[#This Row],[Ai]]=0,3,  IF(EffortOutcomesAG1_1DayShiftAB[[#This Row],[Ai]]&lt;ABGoal,1,    IF(EffortOutcomesAG1_1DayShiftAB[[#This Row],[Ai]]&gt;=ABGoal,2,   "???")))</f>
        <v>1</v>
      </c>
      <c r="D21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1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1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19" s="34">
        <f t="shared" si="6"/>
        <v>11310</v>
      </c>
      <c r="H21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1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1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1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1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1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1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1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1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1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0.24132730015082957</v>
      </c>
      <c r="R21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0.75867269984917041</v>
      </c>
      <c r="S21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1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1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1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21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1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1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19" s="41" cm="1">
        <f t="array" ref="Z21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1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19" s="38">
        <f t="shared" si="7"/>
        <v>1</v>
      </c>
      <c r="AC219" s="3">
        <f>EffortOutcomesAG1_1DayShiftAB[[#This Row],[D]]*H219</f>
        <v>0</v>
      </c>
      <c r="AD219" s="3">
        <f>EffortOutcomesAG1_1DayShiftAB[[#This Row],[D]]*I219</f>
        <v>0</v>
      </c>
      <c r="AE219" s="3">
        <f>EffortOutcomesAG1_1DayShiftAB[[#This Row],[D]]*J219</f>
        <v>0</v>
      </c>
      <c r="AF219" s="3">
        <f>EffortOutcomesAG1_1DayShiftAB[[#This Row],[D]]*K219</f>
        <v>0</v>
      </c>
      <c r="AG219" s="3">
        <f>EffortOutcomesAG1_1DayShiftAB[[#This Row],[D]]*L219</f>
        <v>0</v>
      </c>
      <c r="AH219" s="3">
        <f>EffortOutcomesAG1_1DayShiftAB[[#This Row],[D]]*M219</f>
        <v>0</v>
      </c>
      <c r="AI219" s="3">
        <f>EffortOutcomesAG1_1DayShiftAB[[#This Row],[D]]*N219</f>
        <v>0</v>
      </c>
      <c r="AJ219" s="3">
        <f>EffortOutcomesAG1_1DayShiftAB[[#This Row],[D]]*O219</f>
        <v>0</v>
      </c>
      <c r="AK219" s="3">
        <f>EffortOutcomesAG1_1DayShiftAB[[#This Row],[D]]*P219</f>
        <v>0</v>
      </c>
      <c r="AL219" s="3">
        <f>EffortOutcomesAG1_1DayShiftAB[[#This Row],[D]]*Q219</f>
        <v>0.24132730015082957</v>
      </c>
      <c r="AM219" s="3">
        <f>EffortOutcomesAG1_1DayShiftAB[[#This Row],[D]]*R219</f>
        <v>0.75867269984917041</v>
      </c>
      <c r="AN219" s="3">
        <f>EffortOutcomesAG1_1DayShiftAB[[#This Row],[D]]*S219</f>
        <v>0</v>
      </c>
      <c r="AO219" s="3">
        <f>EffortOutcomesAG1_1DayShiftAB[[#This Row],[D]]*T219</f>
        <v>0</v>
      </c>
      <c r="AP219" s="3">
        <f>EffortOutcomesAG1_1DayShiftAB[[#This Row],[D]]*U219</f>
        <v>0</v>
      </c>
      <c r="AQ219" s="3">
        <f>EffortOutcomesAG1_1DayShiftAB[[#This Row],[D]]*V219</f>
        <v>0</v>
      </c>
      <c r="AR219" s="3">
        <f>EffortOutcomesAG1_1DayShiftAB[[#This Row],[D]]*W219</f>
        <v>0</v>
      </c>
      <c r="AS219" s="3">
        <f>EffortOutcomesAG1_1DayShiftAB[[#This Row],[D]]*X219</f>
        <v>0</v>
      </c>
      <c r="AT219" s="3">
        <f>EffortOutcomesAG1_1DayShiftAB[[#This Row],[D]]*Y219</f>
        <v>0</v>
      </c>
      <c r="AU219" s="3">
        <f>EffortOutcomesAG1_1DayShiftAB[[#This Row],[D]]*Z219</f>
        <v>0</v>
      </c>
      <c r="AV219" s="3">
        <f>EffortOutcomesAG1_1DayShiftAB[[#This Row],[D]]*AA219</f>
        <v>0</v>
      </c>
      <c r="AW219" s="3"/>
      <c r="AX219" s="3"/>
      <c r="AY219" t="s">
        <v>170</v>
      </c>
      <c r="AZ219" t="s">
        <v>215</v>
      </c>
      <c r="BA219" t="s">
        <v>69</v>
      </c>
      <c r="BB219">
        <v>1</v>
      </c>
      <c r="BC219">
        <v>0</v>
      </c>
      <c r="BD219">
        <v>10</v>
      </c>
      <c r="BE219">
        <v>0</v>
      </c>
      <c r="BF219">
        <v>0.24132730015082957</v>
      </c>
      <c r="BG219" t="s">
        <v>198</v>
      </c>
      <c r="BH219">
        <v>1</v>
      </c>
      <c r="BI219" s="25">
        <v>45580</v>
      </c>
      <c r="BJ219">
        <v>45580</v>
      </c>
      <c r="BK219">
        <v>0</v>
      </c>
      <c r="BL219">
        <v>0</v>
      </c>
      <c r="BM219">
        <v>0.24132730015082957</v>
      </c>
      <c r="BN219" t="s">
        <v>160</v>
      </c>
    </row>
    <row r="220" spans="1:66" x14ac:dyDescent="0.25">
      <c r="A220" s="31"/>
      <c r="B22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20" s="32">
        <f>IF(EffortOutcomesAG1_1DayShiftAB[[#This Row],[Ai]]=0,3,  IF(EffortOutcomesAG1_1DayShiftAB[[#This Row],[Ai]]&lt;ABGoal,1,    IF(EffortOutcomesAG1_1DayShiftAB[[#This Row],[Ai]]&gt;=ABGoal,2,   "???")))</f>
        <v>2</v>
      </c>
      <c r="D22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2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2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20" s="34">
        <f t="shared" si="6"/>
        <v>12310</v>
      </c>
      <c r="H22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0.10023885308152281</v>
      </c>
      <c r="I22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2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1.0313315926892885E-2</v>
      </c>
      <c r="R22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2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2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0.98968668407310711</v>
      </c>
      <c r="W22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0" s="41" cm="1">
        <f t="array" ref="Z22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0" s="38">
        <f t="shared" si="7"/>
        <v>1</v>
      </c>
      <c r="AC220" s="3">
        <f>EffortOutcomesAG1_1DayShiftAB[[#This Row],[D]]*H220</f>
        <v>0.28865774985130249</v>
      </c>
      <c r="AD220" s="3">
        <f>EffortOutcomesAG1_1DayShiftAB[[#This Row],[D]]*I220</f>
        <v>0</v>
      </c>
      <c r="AE220" s="3">
        <f>EffortOutcomesAG1_1DayShiftAB[[#This Row],[D]]*J220</f>
        <v>0</v>
      </c>
      <c r="AF220" s="3">
        <f>EffortOutcomesAG1_1DayShiftAB[[#This Row],[D]]*K220</f>
        <v>0</v>
      </c>
      <c r="AG220" s="3">
        <f>EffortOutcomesAG1_1DayShiftAB[[#This Row],[D]]*L220</f>
        <v>0</v>
      </c>
      <c r="AH220" s="3">
        <f>EffortOutcomesAG1_1DayShiftAB[[#This Row],[D]]*M220</f>
        <v>0</v>
      </c>
      <c r="AI220" s="3">
        <f>EffortOutcomesAG1_1DayShiftAB[[#This Row],[D]]*N220</f>
        <v>0</v>
      </c>
      <c r="AJ220" s="3">
        <f>EffortOutcomesAG1_1DayShiftAB[[#This Row],[D]]*O220</f>
        <v>0</v>
      </c>
      <c r="AK220" s="3">
        <f>EffortOutcomesAG1_1DayShiftAB[[#This Row],[D]]*P220</f>
        <v>0</v>
      </c>
      <c r="AL220" s="3">
        <f>EffortOutcomesAG1_1DayShiftAB[[#This Row],[D]]*Q220</f>
        <v>2.9699248120300559E-2</v>
      </c>
      <c r="AM220" s="3">
        <f>EffortOutcomesAG1_1DayShiftAB[[#This Row],[D]]*R220</f>
        <v>0</v>
      </c>
      <c r="AN220" s="3">
        <f>EffortOutcomesAG1_1DayShiftAB[[#This Row],[D]]*S220</f>
        <v>0</v>
      </c>
      <c r="AO220" s="3">
        <f>EffortOutcomesAG1_1DayShiftAB[[#This Row],[D]]*T220</f>
        <v>0</v>
      </c>
      <c r="AP220" s="3">
        <f>EffortOutcomesAG1_1DayShiftAB[[#This Row],[D]]*U220</f>
        <v>0</v>
      </c>
      <c r="AQ220" s="3">
        <f>EffortOutcomesAG1_1DayShiftAB[[#This Row],[D]]*V220</f>
        <v>2.8499999999999996</v>
      </c>
      <c r="AR220" s="3">
        <f>EffortOutcomesAG1_1DayShiftAB[[#This Row],[D]]*W220</f>
        <v>0</v>
      </c>
      <c r="AS220" s="3">
        <f>EffortOutcomesAG1_1DayShiftAB[[#This Row],[D]]*X220</f>
        <v>0</v>
      </c>
      <c r="AT220" s="3">
        <f>EffortOutcomesAG1_1DayShiftAB[[#This Row],[D]]*Y220</f>
        <v>0</v>
      </c>
      <c r="AU220" s="3">
        <f>EffortOutcomesAG1_1DayShiftAB[[#This Row],[D]]*Z220</f>
        <v>0</v>
      </c>
      <c r="AV220" s="3">
        <f>EffortOutcomesAG1_1DayShiftAB[[#This Row],[D]]*AA220</f>
        <v>0</v>
      </c>
      <c r="AW220" s="3"/>
      <c r="AX220" s="3"/>
      <c r="AY220" t="s">
        <v>170</v>
      </c>
      <c r="AZ220" t="s">
        <v>215</v>
      </c>
      <c r="BA220" t="s">
        <v>70</v>
      </c>
      <c r="BB220">
        <v>2.8796992481203003</v>
      </c>
      <c r="BC220">
        <v>2.8499999999999996</v>
      </c>
      <c r="BD220">
        <v>10</v>
      </c>
      <c r="BE220">
        <v>2.8499999999999996</v>
      </c>
      <c r="BF220">
        <v>3.1683569979716029</v>
      </c>
      <c r="BG220" t="s">
        <v>197</v>
      </c>
      <c r="BH220">
        <v>1</v>
      </c>
      <c r="BI220" s="25">
        <v>45580</v>
      </c>
      <c r="BJ220">
        <v>45580</v>
      </c>
      <c r="BK220">
        <v>0.98968668407310711</v>
      </c>
      <c r="BL220">
        <v>0.98968668407310711</v>
      </c>
      <c r="BM220">
        <v>1.1002388530815228</v>
      </c>
      <c r="BN220" t="s">
        <v>160</v>
      </c>
    </row>
    <row r="221" spans="1:66" x14ac:dyDescent="0.25">
      <c r="A221" s="31"/>
      <c r="B22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21" s="32">
        <f>IF(EffortOutcomesAG1_1DayShiftAB[[#This Row],[Ai]]=0,3,  IF(EffortOutcomesAG1_1DayShiftAB[[#This Row],[Ai]]&lt;ABGoal,1,    IF(EffortOutcomesAG1_1DayShiftAB[[#This Row],[Ai]]&gt;=ABGoal,2,   "???")))</f>
        <v>1</v>
      </c>
      <c r="D22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2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2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21" s="34">
        <f t="shared" si="6"/>
        <v>11110</v>
      </c>
      <c r="H22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2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2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0.44502130238693693</v>
      </c>
      <c r="S22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0.40908445904578394</v>
      </c>
      <c r="U22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0.14589423856727912</v>
      </c>
      <c r="W22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1" s="41" cm="1">
        <f t="array" ref="Z22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1" s="38">
        <f t="shared" si="7"/>
        <v>1</v>
      </c>
      <c r="AC221" s="3">
        <f>EffortOutcomesAG1_1DayShiftAB[[#This Row],[D]]*H221</f>
        <v>0</v>
      </c>
      <c r="AD221" s="3">
        <f>EffortOutcomesAG1_1DayShiftAB[[#This Row],[D]]*I221</f>
        <v>0</v>
      </c>
      <c r="AE221" s="3">
        <f>EffortOutcomesAG1_1DayShiftAB[[#This Row],[D]]*J221</f>
        <v>0</v>
      </c>
      <c r="AF221" s="3">
        <f>EffortOutcomesAG1_1DayShiftAB[[#This Row],[D]]*K221</f>
        <v>0</v>
      </c>
      <c r="AG221" s="3">
        <f>EffortOutcomesAG1_1DayShiftAB[[#This Row],[D]]*L221</f>
        <v>0</v>
      </c>
      <c r="AH221" s="3">
        <f>EffortOutcomesAG1_1DayShiftAB[[#This Row],[D]]*M221</f>
        <v>0</v>
      </c>
      <c r="AI221" s="3">
        <f>EffortOutcomesAG1_1DayShiftAB[[#This Row],[D]]*N221</f>
        <v>0</v>
      </c>
      <c r="AJ221" s="3">
        <f>EffortOutcomesAG1_1DayShiftAB[[#This Row],[D]]*O221</f>
        <v>0</v>
      </c>
      <c r="AK221" s="3">
        <f>EffortOutcomesAG1_1DayShiftAB[[#This Row],[D]]*P221</f>
        <v>0</v>
      </c>
      <c r="AL221" s="3">
        <f>EffortOutcomesAG1_1DayShiftAB[[#This Row],[D]]*Q221</f>
        <v>0</v>
      </c>
      <c r="AM221" s="3">
        <f>EffortOutcomesAG1_1DayShiftAB[[#This Row],[D]]*R221</f>
        <v>3.0471096572600334</v>
      </c>
      <c r="AN221" s="3">
        <f>EffortOutcomesAG1_1DayShiftAB[[#This Row],[D]]*S221</f>
        <v>0</v>
      </c>
      <c r="AO221" s="3">
        <f>EffortOutcomesAG1_1DayShiftAB[[#This Row],[D]]*T221</f>
        <v>2.8010461501673838</v>
      </c>
      <c r="AP221" s="3">
        <f>EffortOutcomesAG1_1DayShiftAB[[#This Row],[D]]*U221</f>
        <v>0</v>
      </c>
      <c r="AQ221" s="3">
        <f>EffortOutcomesAG1_1DayShiftAB[[#This Row],[D]]*V221</f>
        <v>0.99895384983261615</v>
      </c>
      <c r="AR221" s="3">
        <f>EffortOutcomesAG1_1DayShiftAB[[#This Row],[D]]*W221</f>
        <v>0</v>
      </c>
      <c r="AS221" s="3">
        <f>EffortOutcomesAG1_1DayShiftAB[[#This Row],[D]]*X221</f>
        <v>0</v>
      </c>
      <c r="AT221" s="3">
        <f>EffortOutcomesAG1_1DayShiftAB[[#This Row],[D]]*Y221</f>
        <v>0</v>
      </c>
      <c r="AU221" s="3">
        <f>EffortOutcomesAG1_1DayShiftAB[[#This Row],[D]]*Z221</f>
        <v>0</v>
      </c>
      <c r="AV221" s="3">
        <f>EffortOutcomesAG1_1DayShiftAB[[#This Row],[D]]*AA221</f>
        <v>0</v>
      </c>
      <c r="AW221" s="3"/>
      <c r="AX221" s="3"/>
      <c r="AY221" t="s">
        <v>217</v>
      </c>
      <c r="AZ221" t="s">
        <v>215</v>
      </c>
      <c r="BA221" t="s">
        <v>68</v>
      </c>
      <c r="BB221">
        <v>6.8471096572600336</v>
      </c>
      <c r="BC221">
        <v>3.8</v>
      </c>
      <c r="BD221">
        <v>10</v>
      </c>
      <c r="BE221">
        <v>3.8</v>
      </c>
      <c r="BF221">
        <v>0.99895384983261604</v>
      </c>
      <c r="BG221" t="s">
        <v>199</v>
      </c>
      <c r="BI221" s="25">
        <v>45580</v>
      </c>
      <c r="BJ221">
        <v>45580</v>
      </c>
      <c r="BK221">
        <v>0.55497869761306307</v>
      </c>
      <c r="BL221">
        <v>0.55497869761306307</v>
      </c>
      <c r="BM221">
        <v>0.14589423856727912</v>
      </c>
      <c r="BN221" t="s">
        <v>160</v>
      </c>
    </row>
    <row r="222" spans="1:66" x14ac:dyDescent="0.25">
      <c r="A222" s="31"/>
      <c r="B22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22" s="32">
        <f>IF(EffortOutcomesAG1_1DayShiftAB[[#This Row],[Ai]]=0,3,  IF(EffortOutcomesAG1_1DayShiftAB[[#This Row],[Ai]]&lt;ABGoal,1,    IF(EffortOutcomesAG1_1DayShiftAB[[#This Row],[Ai]]&gt;=ABGoal,2,   "???")))</f>
        <v>2</v>
      </c>
      <c r="D22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2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2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22" s="34">
        <f t="shared" si="6"/>
        <v>32332</v>
      </c>
      <c r="H22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0.11396856263166422</v>
      </c>
      <c r="I22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2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2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2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2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2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2" s="41" cm="1">
        <f t="array" ref="Z22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2" s="38">
        <f t="shared" si="7"/>
        <v>1</v>
      </c>
      <c r="AC222" s="3">
        <f>EffortOutcomesAG1_1DayShiftAB[[#This Row],[D]]*H222</f>
        <v>9.6434937611408172E-2</v>
      </c>
      <c r="AD222" s="3">
        <f>EffortOutcomesAG1_1DayShiftAB[[#This Row],[D]]*I222</f>
        <v>0</v>
      </c>
      <c r="AE222" s="3">
        <f>EffortOutcomesAG1_1DayShiftAB[[#This Row],[D]]*J222</f>
        <v>0</v>
      </c>
      <c r="AF222" s="3">
        <f>EffortOutcomesAG1_1DayShiftAB[[#This Row],[D]]*K222</f>
        <v>0</v>
      </c>
      <c r="AG222" s="3">
        <f>EffortOutcomesAG1_1DayShiftAB[[#This Row],[D]]*L222</f>
        <v>0.84230769230769231</v>
      </c>
      <c r="AH222" s="3">
        <f>EffortOutcomesAG1_1DayShiftAB[[#This Row],[D]]*M222</f>
        <v>0</v>
      </c>
      <c r="AI222" s="3">
        <f>EffortOutcomesAG1_1DayShiftAB[[#This Row],[D]]*N222</f>
        <v>0.21153846153846151</v>
      </c>
      <c r="AJ222" s="3">
        <f>EffortOutcomesAG1_1DayShiftAB[[#This Row],[D]]*O222</f>
        <v>0</v>
      </c>
      <c r="AK222" s="3">
        <f>EffortOutcomesAG1_1DayShiftAB[[#This Row],[D]]*P222</f>
        <v>0</v>
      </c>
      <c r="AL222" s="3">
        <f>EffortOutcomesAG1_1DayShiftAB[[#This Row],[D]]*Q222</f>
        <v>0</v>
      </c>
      <c r="AM222" s="3">
        <f>EffortOutcomesAG1_1DayShiftAB[[#This Row],[D]]*R222</f>
        <v>0</v>
      </c>
      <c r="AN222" s="3">
        <f>EffortOutcomesAG1_1DayShiftAB[[#This Row],[D]]*S222</f>
        <v>0</v>
      </c>
      <c r="AO222" s="3">
        <f>EffortOutcomesAG1_1DayShiftAB[[#This Row],[D]]*T222</f>
        <v>0</v>
      </c>
      <c r="AP222" s="3">
        <f>EffortOutcomesAG1_1DayShiftAB[[#This Row],[D]]*U222</f>
        <v>0</v>
      </c>
      <c r="AQ222" s="3">
        <f>EffortOutcomesAG1_1DayShiftAB[[#This Row],[D]]*V222</f>
        <v>0.84615384615384603</v>
      </c>
      <c r="AR222" s="3">
        <f>EffortOutcomesAG1_1DayShiftAB[[#This Row],[D]]*W222</f>
        <v>0</v>
      </c>
      <c r="AS222" s="3">
        <f>EffortOutcomesAG1_1DayShiftAB[[#This Row],[D]]*X222</f>
        <v>0</v>
      </c>
      <c r="AT222" s="3">
        <f>EffortOutcomesAG1_1DayShiftAB[[#This Row],[D]]*Y222</f>
        <v>0</v>
      </c>
      <c r="AU222" s="3">
        <f>EffortOutcomesAG1_1DayShiftAB[[#This Row],[D]]*Z222</f>
        <v>0</v>
      </c>
      <c r="AV222" s="3">
        <f>EffortOutcomesAG1_1DayShiftAB[[#This Row],[D]]*AA222</f>
        <v>0</v>
      </c>
      <c r="AW222" s="3"/>
      <c r="AX222" s="3"/>
      <c r="AY222" t="s">
        <v>217</v>
      </c>
      <c r="AZ222" t="s">
        <v>215</v>
      </c>
      <c r="BA222" t="s">
        <v>69</v>
      </c>
      <c r="BB222">
        <v>0.84615384615384603</v>
      </c>
      <c r="BC222">
        <v>1.9</v>
      </c>
      <c r="BD222">
        <v>10</v>
      </c>
      <c r="BE222">
        <v>1.9</v>
      </c>
      <c r="BF222">
        <v>1.9964349376114079</v>
      </c>
      <c r="BG222" t="s">
        <v>198</v>
      </c>
      <c r="BI222" s="25">
        <v>45580</v>
      </c>
      <c r="BJ222">
        <v>45580</v>
      </c>
      <c r="BK222">
        <v>2.2454545454545456</v>
      </c>
      <c r="BL222">
        <v>2.2454545454545456</v>
      </c>
      <c r="BM222">
        <v>2.3594231080862098</v>
      </c>
      <c r="BN222" t="s">
        <v>160</v>
      </c>
    </row>
    <row r="223" spans="1:66" x14ac:dyDescent="0.25">
      <c r="A223" s="31"/>
      <c r="B22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23" s="32">
        <f>IF(EffortOutcomesAG1_1DayShiftAB[[#This Row],[Ai]]=0,3,  IF(EffortOutcomesAG1_1DayShiftAB[[#This Row],[Ai]]&lt;ABGoal,1,    IF(EffortOutcomesAG1_1DayShiftAB[[#This Row],[Ai]]&gt;=ABGoal,2,   "???")))</f>
        <v>2</v>
      </c>
      <c r="D22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2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2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23" s="34">
        <f t="shared" si="6"/>
        <v>32332</v>
      </c>
      <c r="H22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8.4903560475857454E-3</v>
      </c>
      <c r="I22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0.24894335587941296</v>
      </c>
      <c r="M22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2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2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2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2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3" s="41" cm="1">
        <f t="array" ref="Z22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3" s="38">
        <f t="shared" si="7"/>
        <v>1</v>
      </c>
      <c r="AC223" s="3">
        <f>EffortOutcomesAG1_1DayShiftAB[[#This Row],[D]]*H223</f>
        <v>2.1524064171122258E-2</v>
      </c>
      <c r="AD223" s="3">
        <f>EffortOutcomesAG1_1DayShiftAB[[#This Row],[D]]*I223</f>
        <v>0</v>
      </c>
      <c r="AE223" s="3">
        <f>EffortOutcomesAG1_1DayShiftAB[[#This Row],[D]]*J223</f>
        <v>0</v>
      </c>
      <c r="AF223" s="3">
        <f>EffortOutcomesAG1_1DayShiftAB[[#This Row],[D]]*K223</f>
        <v>0</v>
      </c>
      <c r="AG223" s="3">
        <f>EffortOutcomesAG1_1DayShiftAB[[#This Row],[D]]*L223</f>
        <v>0.63110106771631191</v>
      </c>
      <c r="AH223" s="3">
        <f>EffortOutcomesAG1_1DayShiftAB[[#This Row],[D]]*M223</f>
        <v>0</v>
      </c>
      <c r="AI223" s="3">
        <f>EffortOutcomesAG1_1DayShiftAB[[#This Row],[D]]*N223</f>
        <v>0.6337797864567376</v>
      </c>
      <c r="AJ223" s="3">
        <f>EffortOutcomesAG1_1DayShiftAB[[#This Row],[D]]*O223</f>
        <v>0</v>
      </c>
      <c r="AK223" s="3">
        <f>EffortOutcomesAG1_1DayShiftAB[[#This Row],[D]]*P223</f>
        <v>0</v>
      </c>
      <c r="AL223" s="3">
        <f>EffortOutcomesAG1_1DayShiftAB[[#This Row],[D]]*Q223</f>
        <v>0</v>
      </c>
      <c r="AM223" s="3">
        <f>EffortOutcomesAG1_1DayShiftAB[[#This Row],[D]]*R223</f>
        <v>0</v>
      </c>
      <c r="AN223" s="3">
        <f>EffortOutcomesAG1_1DayShiftAB[[#This Row],[D]]*S223</f>
        <v>0</v>
      </c>
      <c r="AO223" s="3">
        <f>EffortOutcomesAG1_1DayShiftAB[[#This Row],[D]]*T223</f>
        <v>0</v>
      </c>
      <c r="AP223" s="3">
        <f>EffortOutcomesAG1_1DayShiftAB[[#This Row],[D]]*U223</f>
        <v>0</v>
      </c>
      <c r="AQ223" s="3">
        <f>EffortOutcomesAG1_1DayShiftAB[[#This Row],[D]]*V223</f>
        <v>2.5351191458269504</v>
      </c>
      <c r="AR223" s="3">
        <f>EffortOutcomesAG1_1DayShiftAB[[#This Row],[D]]*W223</f>
        <v>0</v>
      </c>
      <c r="AS223" s="3">
        <f>EffortOutcomesAG1_1DayShiftAB[[#This Row],[D]]*X223</f>
        <v>0</v>
      </c>
      <c r="AT223" s="3">
        <f>EffortOutcomesAG1_1DayShiftAB[[#This Row],[D]]*Y223</f>
        <v>0</v>
      </c>
      <c r="AU223" s="3">
        <f>EffortOutcomesAG1_1DayShiftAB[[#This Row],[D]]*Z223</f>
        <v>0</v>
      </c>
      <c r="AV223" s="3">
        <f>EffortOutcomesAG1_1DayShiftAB[[#This Row],[D]]*AA223</f>
        <v>0</v>
      </c>
      <c r="AW223" s="3"/>
      <c r="AX223" s="3"/>
      <c r="AY223" t="s">
        <v>217</v>
      </c>
      <c r="AZ223" t="s">
        <v>215</v>
      </c>
      <c r="BA223" t="s">
        <v>70</v>
      </c>
      <c r="BB223">
        <v>2.5351191458269504</v>
      </c>
      <c r="BC223">
        <v>3.8</v>
      </c>
      <c r="BD223">
        <v>10</v>
      </c>
      <c r="BE223">
        <v>3.8</v>
      </c>
      <c r="BF223">
        <v>3.8215240641711223</v>
      </c>
      <c r="BG223" t="s">
        <v>197</v>
      </c>
      <c r="BI223" s="25">
        <v>45580</v>
      </c>
      <c r="BJ223">
        <v>45580</v>
      </c>
      <c r="BK223">
        <v>1.498943355879413</v>
      </c>
      <c r="BL223">
        <v>1.498943355879413</v>
      </c>
      <c r="BM223">
        <v>1.5074337119269987</v>
      </c>
      <c r="BN223" t="s">
        <v>160</v>
      </c>
    </row>
    <row r="224" spans="1:66" x14ac:dyDescent="0.25">
      <c r="A224" s="31"/>
      <c r="B22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24" s="32">
        <f>IF(EffortOutcomesAG1_1DayShiftAB[[#This Row],[Ai]]=0,3,  IF(EffortOutcomesAG1_1DayShiftAB[[#This Row],[Ai]]&lt;ABGoal,1,    IF(EffortOutcomesAG1_1DayShiftAB[[#This Row],[Ai]]&gt;=ABGoal,2,   "???")))</f>
        <v>1</v>
      </c>
      <c r="D22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2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2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24" s="34">
        <f t="shared" si="6"/>
        <v>31131</v>
      </c>
      <c r="H22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2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0.39947780678851208</v>
      </c>
      <c r="K22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2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0.25</v>
      </c>
      <c r="Q22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2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0.4703075432027497</v>
      </c>
      <c r="U22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0.5296924567972503</v>
      </c>
      <c r="W22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4" s="41" cm="1">
        <f t="array" ref="Z22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4" s="38">
        <f t="shared" si="7"/>
        <v>1</v>
      </c>
      <c r="AC224" s="3">
        <f>EffortOutcomesAG1_1DayShiftAB[[#This Row],[D]]*H224</f>
        <v>0</v>
      </c>
      <c r="AD224" s="3">
        <f>EffortOutcomesAG1_1DayShiftAB[[#This Row],[D]]*I224</f>
        <v>0</v>
      </c>
      <c r="AE224" s="3">
        <f>EffortOutcomesAG1_1DayShiftAB[[#This Row],[D]]*J224</f>
        <v>1.1503759398496249</v>
      </c>
      <c r="AF224" s="3">
        <f>EffortOutcomesAG1_1DayShiftAB[[#This Row],[D]]*K224</f>
        <v>0</v>
      </c>
      <c r="AG224" s="3">
        <f>EffortOutcomesAG1_1DayShiftAB[[#This Row],[D]]*L224</f>
        <v>0</v>
      </c>
      <c r="AH224" s="3">
        <f>EffortOutcomesAG1_1DayShiftAB[[#This Row],[D]]*M224</f>
        <v>0</v>
      </c>
      <c r="AI224" s="3">
        <f>EffortOutcomesAG1_1DayShiftAB[[#This Row],[D]]*N224</f>
        <v>0</v>
      </c>
      <c r="AJ224" s="3">
        <f>EffortOutcomesAG1_1DayShiftAB[[#This Row],[D]]*O224</f>
        <v>0</v>
      </c>
      <c r="AK224" s="3">
        <f>EffortOutcomesAG1_1DayShiftAB[[#This Row],[D]]*P224</f>
        <v>0.71992481203007508</v>
      </c>
      <c r="AL224" s="3">
        <f>EffortOutcomesAG1_1DayShiftAB[[#This Row],[D]]*Q224</f>
        <v>0</v>
      </c>
      <c r="AM224" s="3">
        <f>EffortOutcomesAG1_1DayShiftAB[[#This Row],[D]]*R224</f>
        <v>0</v>
      </c>
      <c r="AN224" s="3">
        <f>EffortOutcomesAG1_1DayShiftAB[[#This Row],[D]]*S224</f>
        <v>0</v>
      </c>
      <c r="AO224" s="3">
        <f>EffortOutcomesAG1_1DayShiftAB[[#This Row],[D]]*T224</f>
        <v>1.354344278546264</v>
      </c>
      <c r="AP224" s="3">
        <f>EffortOutcomesAG1_1DayShiftAB[[#This Row],[D]]*U224</f>
        <v>0</v>
      </c>
      <c r="AQ224" s="3">
        <f>EffortOutcomesAG1_1DayShiftAB[[#This Row],[D]]*V224</f>
        <v>1.5253549695740363</v>
      </c>
      <c r="AR224" s="3">
        <f>EffortOutcomesAG1_1DayShiftAB[[#This Row],[D]]*W224</f>
        <v>0</v>
      </c>
      <c r="AS224" s="3">
        <f>EffortOutcomesAG1_1DayShiftAB[[#This Row],[D]]*X224</f>
        <v>0</v>
      </c>
      <c r="AT224" s="3">
        <f>EffortOutcomesAG1_1DayShiftAB[[#This Row],[D]]*Y224</f>
        <v>0</v>
      </c>
      <c r="AU224" s="3">
        <f>EffortOutcomesAG1_1DayShiftAB[[#This Row],[D]]*Z224</f>
        <v>0</v>
      </c>
      <c r="AV224" s="3">
        <f>EffortOutcomesAG1_1DayShiftAB[[#This Row],[D]]*AA224</f>
        <v>0</v>
      </c>
      <c r="AW224" s="3"/>
      <c r="AX224" s="3"/>
      <c r="AY224" t="s">
        <v>170</v>
      </c>
      <c r="AZ224" t="s">
        <v>215</v>
      </c>
      <c r="BA224" t="s">
        <v>70</v>
      </c>
      <c r="BB224">
        <v>2.8796992481203003</v>
      </c>
      <c r="BC224">
        <v>4.75</v>
      </c>
      <c r="BD224">
        <v>10</v>
      </c>
      <c r="BE224">
        <v>4.75</v>
      </c>
      <c r="BF224">
        <v>1.5253549695740365</v>
      </c>
      <c r="BG224" t="s">
        <v>200</v>
      </c>
      <c r="BH224">
        <v>1</v>
      </c>
      <c r="BI224" s="25">
        <v>45581</v>
      </c>
      <c r="BJ224">
        <v>45581</v>
      </c>
      <c r="BK224">
        <v>1.6494778067885121</v>
      </c>
      <c r="BL224">
        <v>1.6494778067885121</v>
      </c>
      <c r="BM224">
        <v>0.5296924567972503</v>
      </c>
      <c r="BN224" t="s">
        <v>160</v>
      </c>
    </row>
    <row r="225" spans="1:66" x14ac:dyDescent="0.25">
      <c r="A225" s="31"/>
      <c r="B22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25" s="32">
        <f>IF(EffortOutcomesAG1_1DayShiftAB[[#This Row],[Ai]]=0,3,  IF(EffortOutcomesAG1_1DayShiftAB[[#This Row],[Ai]]&lt;ABGoal,1,    IF(EffortOutcomesAG1_1DayShiftAB[[#This Row],[Ai]]&gt;=ABGoal,2,   "???")))</f>
        <v>1</v>
      </c>
      <c r="D22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2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2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25" s="34">
        <f t="shared" si="6"/>
        <v>11110</v>
      </c>
      <c r="H22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2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2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0.34020887728459526</v>
      </c>
      <c r="S22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2.0718783596989976E-2</v>
      </c>
      <c r="U22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0.63907233911841477</v>
      </c>
      <c r="W22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5" s="41" cm="1">
        <f t="array" ref="Z22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5" s="38">
        <f t="shared" si="7"/>
        <v>1</v>
      </c>
      <c r="AC225" s="3">
        <f>EffortOutcomesAG1_1DayShiftAB[[#This Row],[D]]*H225</f>
        <v>0</v>
      </c>
      <c r="AD225" s="3">
        <f>EffortOutcomesAG1_1DayShiftAB[[#This Row],[D]]*I225</f>
        <v>0</v>
      </c>
      <c r="AE225" s="3">
        <f>EffortOutcomesAG1_1DayShiftAB[[#This Row],[D]]*J225</f>
        <v>0</v>
      </c>
      <c r="AF225" s="3">
        <f>EffortOutcomesAG1_1DayShiftAB[[#This Row],[D]]*K225</f>
        <v>0</v>
      </c>
      <c r="AG225" s="3">
        <f>EffortOutcomesAG1_1DayShiftAB[[#This Row],[D]]*L225</f>
        <v>0</v>
      </c>
      <c r="AH225" s="3">
        <f>EffortOutcomesAG1_1DayShiftAB[[#This Row],[D]]*M225</f>
        <v>0</v>
      </c>
      <c r="AI225" s="3">
        <f>EffortOutcomesAG1_1DayShiftAB[[#This Row],[D]]*N225</f>
        <v>0</v>
      </c>
      <c r="AJ225" s="3">
        <f>EffortOutcomesAG1_1DayShiftAB[[#This Row],[D]]*O225</f>
        <v>0</v>
      </c>
      <c r="AK225" s="3">
        <f>EffortOutcomesAG1_1DayShiftAB[[#This Row],[D]]*P225</f>
        <v>0</v>
      </c>
      <c r="AL225" s="3">
        <f>EffortOutcomesAG1_1DayShiftAB[[#This Row],[D]]*Q225</f>
        <v>0</v>
      </c>
      <c r="AM225" s="3">
        <f>EffortOutcomesAG1_1DayShiftAB[[#This Row],[D]]*R225</f>
        <v>1.959398496240601</v>
      </c>
      <c r="AN225" s="3">
        <f>EffortOutcomesAG1_1DayShiftAB[[#This Row],[D]]*S225</f>
        <v>0</v>
      </c>
      <c r="AO225" s="3">
        <f>EffortOutcomesAG1_1DayShiftAB[[#This Row],[D]]*T225</f>
        <v>0.11932773109243849</v>
      </c>
      <c r="AP225" s="3">
        <f>EffortOutcomesAG1_1DayShiftAB[[#This Row],[D]]*U225</f>
        <v>0</v>
      </c>
      <c r="AQ225" s="3">
        <f>EffortOutcomesAG1_1DayShiftAB[[#This Row],[D]]*V225</f>
        <v>3.6806722689075611</v>
      </c>
      <c r="AR225" s="3">
        <f>EffortOutcomesAG1_1DayShiftAB[[#This Row],[D]]*W225</f>
        <v>0</v>
      </c>
      <c r="AS225" s="3">
        <f>EffortOutcomesAG1_1DayShiftAB[[#This Row],[D]]*X225</f>
        <v>0</v>
      </c>
      <c r="AT225" s="3">
        <f>EffortOutcomesAG1_1DayShiftAB[[#This Row],[D]]*Y225</f>
        <v>0</v>
      </c>
      <c r="AU225" s="3">
        <f>EffortOutcomesAG1_1DayShiftAB[[#This Row],[D]]*Z225</f>
        <v>0</v>
      </c>
      <c r="AV225" s="3">
        <f>EffortOutcomesAG1_1DayShiftAB[[#This Row],[D]]*AA225</f>
        <v>0</v>
      </c>
      <c r="AW225" s="3"/>
      <c r="AX225" s="3"/>
      <c r="AY225" t="s">
        <v>170</v>
      </c>
      <c r="AZ225" t="s">
        <v>215</v>
      </c>
      <c r="BA225" t="s">
        <v>68</v>
      </c>
      <c r="BB225">
        <v>5.7593984962406006</v>
      </c>
      <c r="BC225">
        <v>3.8</v>
      </c>
      <c r="BD225">
        <v>10</v>
      </c>
      <c r="BE225">
        <v>3.8</v>
      </c>
      <c r="BF225">
        <v>3.6806722689075615</v>
      </c>
      <c r="BG225" t="s">
        <v>202</v>
      </c>
      <c r="BH225">
        <v>1</v>
      </c>
      <c r="BI225" s="25">
        <v>45581</v>
      </c>
      <c r="BJ225">
        <v>45581</v>
      </c>
      <c r="BK225">
        <v>0.65979112271540474</v>
      </c>
      <c r="BL225">
        <v>0.65979112271540474</v>
      </c>
      <c r="BM225">
        <v>0.63907233911841477</v>
      </c>
      <c r="BN225" t="s">
        <v>160</v>
      </c>
    </row>
    <row r="226" spans="1:66" x14ac:dyDescent="0.25">
      <c r="A226" s="31"/>
      <c r="B22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26" s="32">
        <f>IF(EffortOutcomesAG1_1DayShiftAB[[#This Row],[Ai]]=0,3,  IF(EffortOutcomesAG1_1DayShiftAB[[#This Row],[Ai]]&lt;ABGoal,1,    IF(EffortOutcomesAG1_1DayShiftAB[[#This Row],[Ai]]&gt;=ABGoal,2,   "???")))</f>
        <v>1</v>
      </c>
      <c r="D22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2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2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26" s="34">
        <f t="shared" si="6"/>
        <v>11310</v>
      </c>
      <c r="H22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2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2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0.12066365007541478</v>
      </c>
      <c r="R22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0.8793363499245852</v>
      </c>
      <c r="S22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2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22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6" s="41" cm="1">
        <f t="array" ref="Z22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6" s="38">
        <f t="shared" si="7"/>
        <v>1</v>
      </c>
      <c r="AC226" s="3">
        <f>EffortOutcomesAG1_1DayShiftAB[[#This Row],[D]]*H226</f>
        <v>0</v>
      </c>
      <c r="AD226" s="3">
        <f>EffortOutcomesAG1_1DayShiftAB[[#This Row],[D]]*I226</f>
        <v>0</v>
      </c>
      <c r="AE226" s="3">
        <f>EffortOutcomesAG1_1DayShiftAB[[#This Row],[D]]*J226</f>
        <v>0</v>
      </c>
      <c r="AF226" s="3">
        <f>EffortOutcomesAG1_1DayShiftAB[[#This Row],[D]]*K226</f>
        <v>0</v>
      </c>
      <c r="AG226" s="3">
        <f>EffortOutcomesAG1_1DayShiftAB[[#This Row],[D]]*L226</f>
        <v>0</v>
      </c>
      <c r="AH226" s="3">
        <f>EffortOutcomesAG1_1DayShiftAB[[#This Row],[D]]*M226</f>
        <v>0</v>
      </c>
      <c r="AI226" s="3">
        <f>EffortOutcomesAG1_1DayShiftAB[[#This Row],[D]]*N226</f>
        <v>0</v>
      </c>
      <c r="AJ226" s="3">
        <f>EffortOutcomesAG1_1DayShiftAB[[#This Row],[D]]*O226</f>
        <v>0</v>
      </c>
      <c r="AK226" s="3">
        <f>EffortOutcomesAG1_1DayShiftAB[[#This Row],[D]]*P226</f>
        <v>0</v>
      </c>
      <c r="AL226" s="3">
        <f>EffortOutcomesAG1_1DayShiftAB[[#This Row],[D]]*Q226</f>
        <v>0.12066365007541478</v>
      </c>
      <c r="AM226" s="3">
        <f>EffortOutcomesAG1_1DayShiftAB[[#This Row],[D]]*R226</f>
        <v>0.8793363499245852</v>
      </c>
      <c r="AN226" s="3">
        <f>EffortOutcomesAG1_1DayShiftAB[[#This Row],[D]]*S226</f>
        <v>0</v>
      </c>
      <c r="AO226" s="3">
        <f>EffortOutcomesAG1_1DayShiftAB[[#This Row],[D]]*T226</f>
        <v>0</v>
      </c>
      <c r="AP226" s="3">
        <f>EffortOutcomesAG1_1DayShiftAB[[#This Row],[D]]*U226</f>
        <v>0</v>
      </c>
      <c r="AQ226" s="3">
        <f>EffortOutcomesAG1_1DayShiftAB[[#This Row],[D]]*V226</f>
        <v>0</v>
      </c>
      <c r="AR226" s="3">
        <f>EffortOutcomesAG1_1DayShiftAB[[#This Row],[D]]*W226</f>
        <v>0</v>
      </c>
      <c r="AS226" s="3">
        <f>EffortOutcomesAG1_1DayShiftAB[[#This Row],[D]]*X226</f>
        <v>0</v>
      </c>
      <c r="AT226" s="3">
        <f>EffortOutcomesAG1_1DayShiftAB[[#This Row],[D]]*Y226</f>
        <v>0</v>
      </c>
      <c r="AU226" s="3">
        <f>EffortOutcomesAG1_1DayShiftAB[[#This Row],[D]]*Z226</f>
        <v>0</v>
      </c>
      <c r="AV226" s="3">
        <f>EffortOutcomesAG1_1DayShiftAB[[#This Row],[D]]*AA226</f>
        <v>0</v>
      </c>
      <c r="AW226" s="3"/>
      <c r="AX226" s="3"/>
      <c r="AY226" t="s">
        <v>170</v>
      </c>
      <c r="AZ226" t="s">
        <v>215</v>
      </c>
      <c r="BA226" t="s">
        <v>69</v>
      </c>
      <c r="BB226">
        <v>1</v>
      </c>
      <c r="BC226">
        <v>0</v>
      </c>
      <c r="BD226">
        <v>10</v>
      </c>
      <c r="BE226">
        <v>0</v>
      </c>
      <c r="BF226">
        <v>0.12066365007541478</v>
      </c>
      <c r="BG226" t="s">
        <v>201</v>
      </c>
      <c r="BH226">
        <v>1</v>
      </c>
      <c r="BI226" s="25">
        <v>45581</v>
      </c>
      <c r="BJ226">
        <v>45581</v>
      </c>
      <c r="BK226">
        <v>0</v>
      </c>
      <c r="BL226">
        <v>0</v>
      </c>
      <c r="BM226">
        <v>0.12066365007541478</v>
      </c>
      <c r="BN226" t="s">
        <v>160</v>
      </c>
    </row>
    <row r="227" spans="1:66" x14ac:dyDescent="0.25">
      <c r="A227" s="31"/>
      <c r="B22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27" s="32">
        <f>IF(EffortOutcomesAG1_1DayShiftAB[[#This Row],[Ai]]=0,3,  IF(EffortOutcomesAG1_1DayShiftAB[[#This Row],[Ai]]&lt;ABGoal,1,    IF(EffortOutcomesAG1_1DayShiftAB[[#This Row],[Ai]]&gt;=ABGoal,2,   "???")))</f>
        <v>2</v>
      </c>
      <c r="D22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2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2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27" s="34">
        <f t="shared" si="6"/>
        <v>32311</v>
      </c>
      <c r="H22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3.4383305236186823E-2</v>
      </c>
      <c r="I22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0.12420751690955956</v>
      </c>
      <c r="O22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2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2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2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7" s="41" cm="1">
        <f t="array" ref="Z22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7" s="38">
        <f t="shared" si="7"/>
        <v>1</v>
      </c>
      <c r="AC227" s="3">
        <f>EffortOutcomesAG1_1DayShiftAB[[#This Row],[D]]*H227</f>
        <v>8.7165775401069248E-2</v>
      </c>
      <c r="AD227" s="3">
        <f>EffortOutcomesAG1_1DayShiftAB[[#This Row],[D]]*I227</f>
        <v>0</v>
      </c>
      <c r="AE227" s="3">
        <f>EffortOutcomesAG1_1DayShiftAB[[#This Row],[D]]*J227</f>
        <v>0</v>
      </c>
      <c r="AF227" s="3">
        <f>EffortOutcomesAG1_1DayShiftAB[[#This Row],[D]]*K227</f>
        <v>0</v>
      </c>
      <c r="AG227" s="3">
        <f>EffortOutcomesAG1_1DayShiftAB[[#This Row],[D]]*L227</f>
        <v>0</v>
      </c>
      <c r="AH227" s="3">
        <f>EffortOutcomesAG1_1DayShiftAB[[#This Row],[D]]*M227</f>
        <v>0</v>
      </c>
      <c r="AI227" s="3">
        <f>EffortOutcomesAG1_1DayShiftAB[[#This Row],[D]]*N227</f>
        <v>0.31488085417304912</v>
      </c>
      <c r="AJ227" s="3">
        <f>EffortOutcomesAG1_1DayShiftAB[[#This Row],[D]]*O227</f>
        <v>0</v>
      </c>
      <c r="AK227" s="3">
        <f>EffortOutcomesAG1_1DayShiftAB[[#This Row],[D]]*P227</f>
        <v>0</v>
      </c>
      <c r="AL227" s="3">
        <f>EffortOutcomesAG1_1DayShiftAB[[#This Row],[D]]*Q227</f>
        <v>0</v>
      </c>
      <c r="AM227" s="3">
        <f>EffortOutcomesAG1_1DayShiftAB[[#This Row],[D]]*R227</f>
        <v>0</v>
      </c>
      <c r="AN227" s="3">
        <f>EffortOutcomesAG1_1DayShiftAB[[#This Row],[D]]*S227</f>
        <v>0</v>
      </c>
      <c r="AO227" s="3">
        <f>EffortOutcomesAG1_1DayShiftAB[[#This Row],[D]]*T227</f>
        <v>0</v>
      </c>
      <c r="AP227" s="3">
        <f>EffortOutcomesAG1_1DayShiftAB[[#This Row],[D]]*U227</f>
        <v>0</v>
      </c>
      <c r="AQ227" s="3">
        <f>EffortOutcomesAG1_1DayShiftAB[[#This Row],[D]]*V227</f>
        <v>2.5351191458269504</v>
      </c>
      <c r="AR227" s="3">
        <f>EffortOutcomesAG1_1DayShiftAB[[#This Row],[D]]*W227</f>
        <v>0</v>
      </c>
      <c r="AS227" s="3">
        <f>EffortOutcomesAG1_1DayShiftAB[[#This Row],[D]]*X227</f>
        <v>0</v>
      </c>
      <c r="AT227" s="3">
        <f>EffortOutcomesAG1_1DayShiftAB[[#This Row],[D]]*Y227</f>
        <v>0</v>
      </c>
      <c r="AU227" s="3">
        <f>EffortOutcomesAG1_1DayShiftAB[[#This Row],[D]]*Z227</f>
        <v>0</v>
      </c>
      <c r="AV227" s="3">
        <f>EffortOutcomesAG1_1DayShiftAB[[#This Row],[D]]*AA227</f>
        <v>0</v>
      </c>
      <c r="AW227" s="3"/>
      <c r="AX227" s="3"/>
      <c r="AY227" t="s">
        <v>217</v>
      </c>
      <c r="AZ227" t="s">
        <v>215</v>
      </c>
      <c r="BA227" t="s">
        <v>70</v>
      </c>
      <c r="BB227">
        <v>2.5351191458269504</v>
      </c>
      <c r="BC227">
        <v>2.8499999999999996</v>
      </c>
      <c r="BD227">
        <v>10</v>
      </c>
      <c r="BE227">
        <v>2.8499999999999996</v>
      </c>
      <c r="BF227">
        <v>2.9371657754010689</v>
      </c>
      <c r="BG227" t="s">
        <v>200</v>
      </c>
      <c r="BI227" s="25">
        <v>45581</v>
      </c>
      <c r="BJ227">
        <v>45581</v>
      </c>
      <c r="BK227">
        <v>1.1242075169095596</v>
      </c>
      <c r="BL227">
        <v>1.1242075169095596</v>
      </c>
      <c r="BM227">
        <v>1.1585908221457464</v>
      </c>
      <c r="BN227" t="s">
        <v>160</v>
      </c>
    </row>
    <row r="228" spans="1:66" x14ac:dyDescent="0.25">
      <c r="A228" s="31"/>
      <c r="B22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28" s="32">
        <f>IF(EffortOutcomesAG1_1DayShiftAB[[#This Row],[Ai]]=0,3,  IF(EffortOutcomesAG1_1DayShiftAB[[#This Row],[Ai]]&lt;ABGoal,1,    IF(EffortOutcomesAG1_1DayShiftAB[[#This Row],[Ai]]&gt;=ABGoal,2,   "???")))</f>
        <v>1</v>
      </c>
      <c r="D22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2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2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28" s="34">
        <f t="shared" si="6"/>
        <v>11110</v>
      </c>
      <c r="H22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2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2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2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0.44502130238693693</v>
      </c>
      <c r="S22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0.27197678950361542</v>
      </c>
      <c r="U22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0.28300190810944764</v>
      </c>
      <c r="W22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8" s="41" cm="1">
        <f t="array" ref="Z22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8" s="38">
        <f t="shared" si="7"/>
        <v>1</v>
      </c>
      <c r="AC228" s="3">
        <f>EffortOutcomesAG1_1DayShiftAB[[#This Row],[D]]*H228</f>
        <v>0</v>
      </c>
      <c r="AD228" s="3">
        <f>EffortOutcomesAG1_1DayShiftAB[[#This Row],[D]]*I228</f>
        <v>0</v>
      </c>
      <c r="AE228" s="3">
        <f>EffortOutcomesAG1_1DayShiftAB[[#This Row],[D]]*J228</f>
        <v>0</v>
      </c>
      <c r="AF228" s="3">
        <f>EffortOutcomesAG1_1DayShiftAB[[#This Row],[D]]*K228</f>
        <v>0</v>
      </c>
      <c r="AG228" s="3">
        <f>EffortOutcomesAG1_1DayShiftAB[[#This Row],[D]]*L228</f>
        <v>0</v>
      </c>
      <c r="AH228" s="3">
        <f>EffortOutcomesAG1_1DayShiftAB[[#This Row],[D]]*M228</f>
        <v>0</v>
      </c>
      <c r="AI228" s="3">
        <f>EffortOutcomesAG1_1DayShiftAB[[#This Row],[D]]*N228</f>
        <v>0</v>
      </c>
      <c r="AJ228" s="3">
        <f>EffortOutcomesAG1_1DayShiftAB[[#This Row],[D]]*O228</f>
        <v>0</v>
      </c>
      <c r="AK228" s="3">
        <f>EffortOutcomesAG1_1DayShiftAB[[#This Row],[D]]*P228</f>
        <v>0</v>
      </c>
      <c r="AL228" s="3">
        <f>EffortOutcomesAG1_1DayShiftAB[[#This Row],[D]]*Q228</f>
        <v>0</v>
      </c>
      <c r="AM228" s="3">
        <f>EffortOutcomesAG1_1DayShiftAB[[#This Row],[D]]*R228</f>
        <v>3.0471096572600334</v>
      </c>
      <c r="AN228" s="3">
        <f>EffortOutcomesAG1_1DayShiftAB[[#This Row],[D]]*S228</f>
        <v>0</v>
      </c>
      <c r="AO228" s="3">
        <f>EffortOutcomesAG1_1DayShiftAB[[#This Row],[D]]*T228</f>
        <v>1.8622549019607846</v>
      </c>
      <c r="AP228" s="3">
        <f>EffortOutcomesAG1_1DayShiftAB[[#This Row],[D]]*U228</f>
        <v>0</v>
      </c>
      <c r="AQ228" s="3">
        <f>EffortOutcomesAG1_1DayShiftAB[[#This Row],[D]]*V228</f>
        <v>1.9377450980392155</v>
      </c>
      <c r="AR228" s="3">
        <f>EffortOutcomesAG1_1DayShiftAB[[#This Row],[D]]*W228</f>
        <v>0</v>
      </c>
      <c r="AS228" s="3">
        <f>EffortOutcomesAG1_1DayShiftAB[[#This Row],[D]]*X228</f>
        <v>0</v>
      </c>
      <c r="AT228" s="3">
        <f>EffortOutcomesAG1_1DayShiftAB[[#This Row],[D]]*Y228</f>
        <v>0</v>
      </c>
      <c r="AU228" s="3">
        <f>EffortOutcomesAG1_1DayShiftAB[[#This Row],[D]]*Z228</f>
        <v>0</v>
      </c>
      <c r="AV228" s="3">
        <f>EffortOutcomesAG1_1DayShiftAB[[#This Row],[D]]*AA228</f>
        <v>0</v>
      </c>
      <c r="AW228" s="3"/>
      <c r="AX228" s="3"/>
      <c r="AY228" t="s">
        <v>217</v>
      </c>
      <c r="AZ228" t="s">
        <v>215</v>
      </c>
      <c r="BA228" t="s">
        <v>68</v>
      </c>
      <c r="BB228">
        <v>6.8471096572600336</v>
      </c>
      <c r="BC228">
        <v>3.8</v>
      </c>
      <c r="BD228">
        <v>10</v>
      </c>
      <c r="BE228">
        <v>3.8</v>
      </c>
      <c r="BF228">
        <v>1.9377450980392157</v>
      </c>
      <c r="BG228" t="s">
        <v>202</v>
      </c>
      <c r="BI228" s="25">
        <v>45581</v>
      </c>
      <c r="BJ228">
        <v>45581</v>
      </c>
      <c r="BK228">
        <v>0.55497869761306307</v>
      </c>
      <c r="BL228">
        <v>0.55497869761306307</v>
      </c>
      <c r="BM228">
        <v>0.28300190810944764</v>
      </c>
      <c r="BN228" t="s">
        <v>160</v>
      </c>
    </row>
    <row r="229" spans="1:66" x14ac:dyDescent="0.25">
      <c r="A229" s="31"/>
      <c r="B22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29" s="32">
        <f>IF(EffortOutcomesAG1_1DayShiftAB[[#This Row],[Ai]]=0,3,  IF(EffortOutcomesAG1_1DayShiftAB[[#This Row],[Ai]]&lt;ABGoal,1,    IF(EffortOutcomesAG1_1DayShiftAB[[#This Row],[Ai]]&gt;=ABGoal,2,   "???")))</f>
        <v>2</v>
      </c>
      <c r="D22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2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2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29" s="34">
        <f t="shared" si="6"/>
        <v>32332</v>
      </c>
      <c r="H22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8.0262518230432622E-2</v>
      </c>
      <c r="I22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2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2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2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2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2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2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2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2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2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2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2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2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2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2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2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2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29" s="41" cm="1">
        <f t="array" ref="Z22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2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29" s="38">
        <f t="shared" si="7"/>
        <v>1</v>
      </c>
      <c r="AC229" s="3">
        <f>EffortOutcomesAG1_1DayShiftAB[[#This Row],[D]]*H229</f>
        <v>6.7914438502673743E-2</v>
      </c>
      <c r="AD229" s="3">
        <f>EffortOutcomesAG1_1DayShiftAB[[#This Row],[D]]*I229</f>
        <v>0</v>
      </c>
      <c r="AE229" s="3">
        <f>EffortOutcomesAG1_1DayShiftAB[[#This Row],[D]]*J229</f>
        <v>0</v>
      </c>
      <c r="AF229" s="3">
        <f>EffortOutcomesAG1_1DayShiftAB[[#This Row],[D]]*K229</f>
        <v>0</v>
      </c>
      <c r="AG229" s="3">
        <f>EffortOutcomesAG1_1DayShiftAB[[#This Row],[D]]*L229</f>
        <v>0.84230769230769231</v>
      </c>
      <c r="AH229" s="3">
        <f>EffortOutcomesAG1_1DayShiftAB[[#This Row],[D]]*M229</f>
        <v>0</v>
      </c>
      <c r="AI229" s="3">
        <f>EffortOutcomesAG1_1DayShiftAB[[#This Row],[D]]*N229</f>
        <v>0.21153846153846151</v>
      </c>
      <c r="AJ229" s="3">
        <f>EffortOutcomesAG1_1DayShiftAB[[#This Row],[D]]*O229</f>
        <v>0</v>
      </c>
      <c r="AK229" s="3">
        <f>EffortOutcomesAG1_1DayShiftAB[[#This Row],[D]]*P229</f>
        <v>0</v>
      </c>
      <c r="AL229" s="3">
        <f>EffortOutcomesAG1_1DayShiftAB[[#This Row],[D]]*Q229</f>
        <v>0</v>
      </c>
      <c r="AM229" s="3">
        <f>EffortOutcomesAG1_1DayShiftAB[[#This Row],[D]]*R229</f>
        <v>0</v>
      </c>
      <c r="AN229" s="3">
        <f>EffortOutcomesAG1_1DayShiftAB[[#This Row],[D]]*S229</f>
        <v>0</v>
      </c>
      <c r="AO229" s="3">
        <f>EffortOutcomesAG1_1DayShiftAB[[#This Row],[D]]*T229</f>
        <v>0</v>
      </c>
      <c r="AP229" s="3">
        <f>EffortOutcomesAG1_1DayShiftAB[[#This Row],[D]]*U229</f>
        <v>0</v>
      </c>
      <c r="AQ229" s="3">
        <f>EffortOutcomesAG1_1DayShiftAB[[#This Row],[D]]*V229</f>
        <v>0.84615384615384603</v>
      </c>
      <c r="AR229" s="3">
        <f>EffortOutcomesAG1_1DayShiftAB[[#This Row],[D]]*W229</f>
        <v>0</v>
      </c>
      <c r="AS229" s="3">
        <f>EffortOutcomesAG1_1DayShiftAB[[#This Row],[D]]*X229</f>
        <v>0</v>
      </c>
      <c r="AT229" s="3">
        <f>EffortOutcomesAG1_1DayShiftAB[[#This Row],[D]]*Y229</f>
        <v>0</v>
      </c>
      <c r="AU229" s="3">
        <f>EffortOutcomesAG1_1DayShiftAB[[#This Row],[D]]*Z229</f>
        <v>0</v>
      </c>
      <c r="AV229" s="3">
        <f>EffortOutcomesAG1_1DayShiftAB[[#This Row],[D]]*AA229</f>
        <v>0</v>
      </c>
      <c r="AW229" s="3"/>
      <c r="AX229" s="3"/>
      <c r="AY229" t="s">
        <v>217</v>
      </c>
      <c r="AZ229" t="s">
        <v>215</v>
      </c>
      <c r="BA229" t="s">
        <v>69</v>
      </c>
      <c r="BB229">
        <v>0.84615384615384603</v>
      </c>
      <c r="BC229">
        <v>1.9</v>
      </c>
      <c r="BD229">
        <v>10</v>
      </c>
      <c r="BE229">
        <v>1.9</v>
      </c>
      <c r="BF229">
        <v>1.9679144385026737</v>
      </c>
      <c r="BG229" t="s">
        <v>201</v>
      </c>
      <c r="BI229" s="25">
        <v>45581</v>
      </c>
      <c r="BJ229">
        <v>45581</v>
      </c>
      <c r="BK229">
        <v>2.2454545454545456</v>
      </c>
      <c r="BL229">
        <v>2.2454545454545456</v>
      </c>
      <c r="BM229">
        <v>2.3257170636849782</v>
      </c>
      <c r="BN229" t="s">
        <v>160</v>
      </c>
    </row>
    <row r="230" spans="1:66" x14ac:dyDescent="0.25">
      <c r="A230" s="31"/>
      <c r="B23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30" s="32">
        <f>IF(EffortOutcomesAG1_1DayShiftAB[[#This Row],[Ai]]=0,3,  IF(EffortOutcomesAG1_1DayShiftAB[[#This Row],[Ai]]&lt;ABGoal,1,    IF(EffortOutcomesAG1_1DayShiftAB[[#This Row],[Ai]]&gt;=ABGoal,2,   "???")))</f>
        <v>2</v>
      </c>
      <c r="D23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3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3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1</v>
      </c>
      <c r="G230" s="34">
        <f t="shared" si="6"/>
        <v>32131</v>
      </c>
      <c r="H23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0.72937336814621423</v>
      </c>
      <c r="K23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0.18137868506603638</v>
      </c>
      <c r="O23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6.8621314933963617E-2</v>
      </c>
      <c r="Q23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3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3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0" s="41" cm="1">
        <f t="array" ref="Z23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0" s="38">
        <f t="shared" si="7"/>
        <v>1</v>
      </c>
      <c r="AC230" s="3">
        <f>EffortOutcomesAG1_1DayShiftAB[[#This Row],[D]]*H230</f>
        <v>0</v>
      </c>
      <c r="AD230" s="3">
        <f>EffortOutcomesAG1_1DayShiftAB[[#This Row],[D]]*I230</f>
        <v>0</v>
      </c>
      <c r="AE230" s="3">
        <f>EffortOutcomesAG1_1DayShiftAB[[#This Row],[D]]*J230</f>
        <v>2.100375939849624</v>
      </c>
      <c r="AF230" s="3">
        <f>EffortOutcomesAG1_1DayShiftAB[[#This Row],[D]]*K230</f>
        <v>0</v>
      </c>
      <c r="AG230" s="3">
        <f>EffortOutcomesAG1_1DayShiftAB[[#This Row],[D]]*L230</f>
        <v>0</v>
      </c>
      <c r="AH230" s="3">
        <f>EffortOutcomesAG1_1DayShiftAB[[#This Row],[D]]*M230</f>
        <v>0</v>
      </c>
      <c r="AI230" s="3">
        <f>EffortOutcomesAG1_1DayShiftAB[[#This Row],[D]]*N230</f>
        <v>0.52231606300971367</v>
      </c>
      <c r="AJ230" s="3">
        <f>EffortOutcomesAG1_1DayShiftAB[[#This Row],[D]]*O230</f>
        <v>0</v>
      </c>
      <c r="AK230" s="3">
        <f>EffortOutcomesAG1_1DayShiftAB[[#This Row],[D]]*P230</f>
        <v>0.19760874902036135</v>
      </c>
      <c r="AL230" s="3">
        <f>EffortOutcomesAG1_1DayShiftAB[[#This Row],[D]]*Q230</f>
        <v>0</v>
      </c>
      <c r="AM230" s="3">
        <f>EffortOutcomesAG1_1DayShiftAB[[#This Row],[D]]*R230</f>
        <v>0</v>
      </c>
      <c r="AN230" s="3">
        <f>EffortOutcomesAG1_1DayShiftAB[[#This Row],[D]]*S230</f>
        <v>0</v>
      </c>
      <c r="AO230" s="3">
        <f>EffortOutcomesAG1_1DayShiftAB[[#This Row],[D]]*T230</f>
        <v>0</v>
      </c>
      <c r="AP230" s="3">
        <f>EffortOutcomesAG1_1DayShiftAB[[#This Row],[D]]*U230</f>
        <v>0</v>
      </c>
      <c r="AQ230" s="3">
        <f>EffortOutcomesAG1_1DayShiftAB[[#This Row],[D]]*V230</f>
        <v>2.8796992481203003</v>
      </c>
      <c r="AR230" s="3">
        <f>EffortOutcomesAG1_1DayShiftAB[[#This Row],[D]]*W230</f>
        <v>0</v>
      </c>
      <c r="AS230" s="3">
        <f>EffortOutcomesAG1_1DayShiftAB[[#This Row],[D]]*X230</f>
        <v>0</v>
      </c>
      <c r="AT230" s="3">
        <f>EffortOutcomesAG1_1DayShiftAB[[#This Row],[D]]*Y230</f>
        <v>0</v>
      </c>
      <c r="AU230" s="3">
        <f>EffortOutcomesAG1_1DayShiftAB[[#This Row],[D]]*Z230</f>
        <v>0</v>
      </c>
      <c r="AV230" s="3">
        <f>EffortOutcomesAG1_1DayShiftAB[[#This Row],[D]]*AA230</f>
        <v>0</v>
      </c>
      <c r="AW230" s="3"/>
      <c r="AX230" s="3"/>
      <c r="AY230" t="s">
        <v>170</v>
      </c>
      <c r="AZ230" t="s">
        <v>215</v>
      </c>
      <c r="BA230" t="s">
        <v>70</v>
      </c>
      <c r="BB230">
        <v>2.8796992481203003</v>
      </c>
      <c r="BC230">
        <v>5.6999999999999993</v>
      </c>
      <c r="BD230">
        <v>10</v>
      </c>
      <c r="BE230">
        <v>5.6999999999999993</v>
      </c>
      <c r="BF230">
        <v>3.4020153111300142</v>
      </c>
      <c r="BG230" t="s">
        <v>204</v>
      </c>
      <c r="BH230">
        <v>1</v>
      </c>
      <c r="BI230" s="25">
        <v>45582</v>
      </c>
      <c r="BJ230">
        <v>45582</v>
      </c>
      <c r="BK230">
        <v>1.9793733681462142</v>
      </c>
      <c r="BL230">
        <v>1.9793733681462142</v>
      </c>
      <c r="BM230">
        <v>1.1813786850660364</v>
      </c>
      <c r="BN230" t="s">
        <v>160</v>
      </c>
    </row>
    <row r="231" spans="1:66" x14ac:dyDescent="0.25">
      <c r="A231" s="31"/>
      <c r="B23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31" s="32">
        <f>IF(EffortOutcomesAG1_1DayShiftAB[[#This Row],[Ai]]=0,3,  IF(EffortOutcomesAG1_1DayShiftAB[[#This Row],[Ai]]&lt;ABGoal,1,    IF(EffortOutcomesAG1_1DayShiftAB[[#This Row],[Ai]]&gt;=ABGoal,2,   "???")))</f>
        <v>2</v>
      </c>
      <c r="D23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3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3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31" s="34">
        <f t="shared" si="6"/>
        <v>12310</v>
      </c>
      <c r="H23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0.26004655486329309</v>
      </c>
      <c r="I23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3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3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23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1" s="41" cm="1">
        <f t="array" ref="Z23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23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1" s="38">
        <f t="shared" si="7"/>
        <v>1</v>
      </c>
      <c r="AC231" s="3">
        <f>EffortOutcomesAG1_1DayShiftAB[[#This Row],[D]]*H231</f>
        <v>0.26004655486329309</v>
      </c>
      <c r="AD231" s="3">
        <f>EffortOutcomesAG1_1DayShiftAB[[#This Row],[D]]*I231</f>
        <v>0</v>
      </c>
      <c r="AE231" s="3">
        <f>EffortOutcomesAG1_1DayShiftAB[[#This Row],[D]]*J231</f>
        <v>0</v>
      </c>
      <c r="AF231" s="3">
        <f>EffortOutcomesAG1_1DayShiftAB[[#This Row],[D]]*K231</f>
        <v>0</v>
      </c>
      <c r="AG231" s="3">
        <f>EffortOutcomesAG1_1DayShiftAB[[#This Row],[D]]*L231</f>
        <v>0</v>
      </c>
      <c r="AH231" s="3">
        <f>EffortOutcomesAG1_1DayShiftAB[[#This Row],[D]]*M231</f>
        <v>0</v>
      </c>
      <c r="AI231" s="3">
        <f>EffortOutcomesAG1_1DayShiftAB[[#This Row],[D]]*N231</f>
        <v>0</v>
      </c>
      <c r="AJ231" s="3">
        <f>EffortOutcomesAG1_1DayShiftAB[[#This Row],[D]]*O231</f>
        <v>0</v>
      </c>
      <c r="AK231" s="3">
        <f>EffortOutcomesAG1_1DayShiftAB[[#This Row],[D]]*P231</f>
        <v>0</v>
      </c>
      <c r="AL231" s="3">
        <f>EffortOutcomesAG1_1DayShiftAB[[#This Row],[D]]*Q231</f>
        <v>0</v>
      </c>
      <c r="AM231" s="3">
        <f>EffortOutcomesAG1_1DayShiftAB[[#This Row],[D]]*R231</f>
        <v>0</v>
      </c>
      <c r="AN231" s="3">
        <f>EffortOutcomesAG1_1DayShiftAB[[#This Row],[D]]*S231</f>
        <v>0</v>
      </c>
      <c r="AO231" s="3">
        <f>EffortOutcomesAG1_1DayShiftAB[[#This Row],[D]]*T231</f>
        <v>0</v>
      </c>
      <c r="AP231" s="3">
        <f>EffortOutcomesAG1_1DayShiftAB[[#This Row],[D]]*U231</f>
        <v>0</v>
      </c>
      <c r="AQ231" s="3">
        <f>EffortOutcomesAG1_1DayShiftAB[[#This Row],[D]]*V231</f>
        <v>0</v>
      </c>
      <c r="AR231" s="3">
        <f>EffortOutcomesAG1_1DayShiftAB[[#This Row],[D]]*W231</f>
        <v>0</v>
      </c>
      <c r="AS231" s="3">
        <f>EffortOutcomesAG1_1DayShiftAB[[#This Row],[D]]*X231</f>
        <v>0</v>
      </c>
      <c r="AT231" s="3">
        <f>EffortOutcomesAG1_1DayShiftAB[[#This Row],[D]]*Y231</f>
        <v>0</v>
      </c>
      <c r="AU231" s="3">
        <f>EffortOutcomesAG1_1DayShiftAB[[#This Row],[D]]*Z231</f>
        <v>1</v>
      </c>
      <c r="AV231" s="3">
        <f>EffortOutcomesAG1_1DayShiftAB[[#This Row],[D]]*AA231</f>
        <v>0</v>
      </c>
      <c r="AW231" s="3"/>
      <c r="AX231" s="3"/>
      <c r="AY231" t="s">
        <v>170</v>
      </c>
      <c r="AZ231" t="s">
        <v>215</v>
      </c>
      <c r="BA231" t="s">
        <v>69</v>
      </c>
      <c r="BB231">
        <v>1</v>
      </c>
      <c r="BC231">
        <v>0</v>
      </c>
      <c r="BD231">
        <v>10</v>
      </c>
      <c r="BE231">
        <v>0</v>
      </c>
      <c r="BF231">
        <v>1.2600465548632931</v>
      </c>
      <c r="BG231" t="s">
        <v>203</v>
      </c>
      <c r="BH231">
        <v>1</v>
      </c>
      <c r="BI231" s="25">
        <v>45582</v>
      </c>
      <c r="BJ231">
        <v>45582</v>
      </c>
      <c r="BK231">
        <v>0</v>
      </c>
      <c r="BL231">
        <v>0</v>
      </c>
      <c r="BM231">
        <v>1.2600465548632931</v>
      </c>
      <c r="BN231" t="s">
        <v>160</v>
      </c>
    </row>
    <row r="232" spans="1:66" x14ac:dyDescent="0.25">
      <c r="A232" s="31"/>
      <c r="B23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32" s="32">
        <f>IF(EffortOutcomesAG1_1DayShiftAB[[#This Row],[Ai]]=0,3,  IF(EffortOutcomesAG1_1DayShiftAB[[#This Row],[Ai]]&lt;ABGoal,1,    IF(EffortOutcomesAG1_1DayShiftAB[[#This Row],[Ai]]&gt;=ABGoal,2,   "???")))</f>
        <v>1</v>
      </c>
      <c r="D23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3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3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32" s="34">
        <f t="shared" si="6"/>
        <v>11310</v>
      </c>
      <c r="H23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3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0.4877268493517174</v>
      </c>
      <c r="R23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0.34732536996943142</v>
      </c>
      <c r="S23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0.16494778067885119</v>
      </c>
      <c r="W23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2" s="41" cm="1">
        <f t="array" ref="Z23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2" s="38">
        <f t="shared" si="7"/>
        <v>1</v>
      </c>
      <c r="AC232" s="3">
        <f>EffortOutcomesAG1_1DayShiftAB[[#This Row],[D]]*H232</f>
        <v>0</v>
      </c>
      <c r="AD232" s="3">
        <f>EffortOutcomesAG1_1DayShiftAB[[#This Row],[D]]*I232</f>
        <v>0</v>
      </c>
      <c r="AE232" s="3">
        <f>EffortOutcomesAG1_1DayShiftAB[[#This Row],[D]]*J232</f>
        <v>0</v>
      </c>
      <c r="AF232" s="3">
        <f>EffortOutcomesAG1_1DayShiftAB[[#This Row],[D]]*K232</f>
        <v>0</v>
      </c>
      <c r="AG232" s="3">
        <f>EffortOutcomesAG1_1DayShiftAB[[#This Row],[D]]*L232</f>
        <v>0</v>
      </c>
      <c r="AH232" s="3">
        <f>EffortOutcomesAG1_1DayShiftAB[[#This Row],[D]]*M232</f>
        <v>0</v>
      </c>
      <c r="AI232" s="3">
        <f>EffortOutcomesAG1_1DayShiftAB[[#This Row],[D]]*N232</f>
        <v>0</v>
      </c>
      <c r="AJ232" s="3">
        <f>EffortOutcomesAG1_1DayShiftAB[[#This Row],[D]]*O232</f>
        <v>0</v>
      </c>
      <c r="AK232" s="3">
        <f>EffortOutcomesAG1_1DayShiftAB[[#This Row],[D]]*P232</f>
        <v>0</v>
      </c>
      <c r="AL232" s="3">
        <f>EffortOutcomesAG1_1DayShiftAB[[#This Row],[D]]*Q232</f>
        <v>2.809013282732447</v>
      </c>
      <c r="AM232" s="3">
        <f>EffortOutcomesAG1_1DayShiftAB[[#This Row],[D]]*R232</f>
        <v>2.0003852135081535</v>
      </c>
      <c r="AN232" s="3">
        <f>EffortOutcomesAG1_1DayShiftAB[[#This Row],[D]]*S232</f>
        <v>0</v>
      </c>
      <c r="AO232" s="3">
        <f>EffortOutcomesAG1_1DayShiftAB[[#This Row],[D]]*T232</f>
        <v>0</v>
      </c>
      <c r="AP232" s="3">
        <f>EffortOutcomesAG1_1DayShiftAB[[#This Row],[D]]*U232</f>
        <v>0</v>
      </c>
      <c r="AQ232" s="3">
        <f>EffortOutcomesAG1_1DayShiftAB[[#This Row],[D]]*V232</f>
        <v>0.95</v>
      </c>
      <c r="AR232" s="3">
        <f>EffortOutcomesAG1_1DayShiftAB[[#This Row],[D]]*W232</f>
        <v>0</v>
      </c>
      <c r="AS232" s="3">
        <f>EffortOutcomesAG1_1DayShiftAB[[#This Row],[D]]*X232</f>
        <v>0</v>
      </c>
      <c r="AT232" s="3">
        <f>EffortOutcomesAG1_1DayShiftAB[[#This Row],[D]]*Y232</f>
        <v>0</v>
      </c>
      <c r="AU232" s="3">
        <f>EffortOutcomesAG1_1DayShiftAB[[#This Row],[D]]*Z232</f>
        <v>0</v>
      </c>
      <c r="AV232" s="3">
        <f>EffortOutcomesAG1_1DayShiftAB[[#This Row],[D]]*AA232</f>
        <v>0</v>
      </c>
      <c r="AW232" s="3"/>
      <c r="AX232" s="3"/>
      <c r="AY232" t="s">
        <v>170</v>
      </c>
      <c r="AZ232" t="s">
        <v>215</v>
      </c>
      <c r="BA232" t="s">
        <v>68</v>
      </c>
      <c r="BB232">
        <v>5.7593984962406006</v>
      </c>
      <c r="BC232">
        <v>0.95</v>
      </c>
      <c r="BD232">
        <v>10</v>
      </c>
      <c r="BE232">
        <v>0.95</v>
      </c>
      <c r="BF232">
        <v>3.7590132827324472</v>
      </c>
      <c r="BG232" t="s">
        <v>205</v>
      </c>
      <c r="BH232">
        <v>1</v>
      </c>
      <c r="BI232" s="25">
        <v>45582</v>
      </c>
      <c r="BJ232">
        <v>45582</v>
      </c>
      <c r="BK232">
        <v>0.16494778067885119</v>
      </c>
      <c r="BL232">
        <v>0.16494778067885119</v>
      </c>
      <c r="BM232">
        <v>0.65267463003056858</v>
      </c>
      <c r="BN232" t="s">
        <v>160</v>
      </c>
    </row>
    <row r="233" spans="1:66" x14ac:dyDescent="0.25">
      <c r="A233" s="31"/>
      <c r="B23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33" s="32">
        <f>IF(EffortOutcomesAG1_1DayShiftAB[[#This Row],[Ai]]=0,3,  IF(EffortOutcomesAG1_1DayShiftAB[[#This Row],[Ai]]&lt;ABGoal,1,    IF(EffortOutcomesAG1_1DayShiftAB[[#This Row],[Ai]]&gt;=ABGoal,2,   "???")))</f>
        <v>2</v>
      </c>
      <c r="D23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3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3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33" s="34">
        <f t="shared" si="6"/>
        <v>32132</v>
      </c>
      <c r="H23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0.40579683097002817</v>
      </c>
      <c r="K23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0.21788236387923798</v>
      </c>
      <c r="M23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3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3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3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3" s="41" cm="1">
        <f t="array" ref="Z23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3" s="38">
        <f t="shared" si="7"/>
        <v>1</v>
      </c>
      <c r="AC233" s="3">
        <f>EffortOutcomesAG1_1DayShiftAB[[#This Row],[D]]*H233</f>
        <v>0</v>
      </c>
      <c r="AD233" s="3">
        <f>EffortOutcomesAG1_1DayShiftAB[[#This Row],[D]]*I233</f>
        <v>0</v>
      </c>
      <c r="AE233" s="3">
        <f>EffortOutcomesAG1_1DayShiftAB[[#This Row],[D]]*J233</f>
        <v>1.0287433155080212</v>
      </c>
      <c r="AF233" s="3">
        <f>EffortOutcomesAG1_1DayShiftAB[[#This Row],[D]]*K233</f>
        <v>0</v>
      </c>
      <c r="AG233" s="3">
        <f>EffortOutcomesAG1_1DayShiftAB[[#This Row],[D]]*L233</f>
        <v>0.55235775220829064</v>
      </c>
      <c r="AH233" s="3">
        <f>EffortOutcomesAG1_1DayShiftAB[[#This Row],[D]]*M233</f>
        <v>0</v>
      </c>
      <c r="AI233" s="3">
        <f>EffortOutcomesAG1_1DayShiftAB[[#This Row],[D]]*N233</f>
        <v>0.6337797864567376</v>
      </c>
      <c r="AJ233" s="3">
        <f>EffortOutcomesAG1_1DayShiftAB[[#This Row],[D]]*O233</f>
        <v>0</v>
      </c>
      <c r="AK233" s="3">
        <f>EffortOutcomesAG1_1DayShiftAB[[#This Row],[D]]*P233</f>
        <v>0</v>
      </c>
      <c r="AL233" s="3">
        <f>EffortOutcomesAG1_1DayShiftAB[[#This Row],[D]]*Q233</f>
        <v>0</v>
      </c>
      <c r="AM233" s="3">
        <f>EffortOutcomesAG1_1DayShiftAB[[#This Row],[D]]*R233</f>
        <v>0</v>
      </c>
      <c r="AN233" s="3">
        <f>EffortOutcomesAG1_1DayShiftAB[[#This Row],[D]]*S233</f>
        <v>0</v>
      </c>
      <c r="AO233" s="3">
        <f>EffortOutcomesAG1_1DayShiftAB[[#This Row],[D]]*T233</f>
        <v>0</v>
      </c>
      <c r="AP233" s="3">
        <f>EffortOutcomesAG1_1DayShiftAB[[#This Row],[D]]*U233</f>
        <v>0</v>
      </c>
      <c r="AQ233" s="3">
        <f>EffortOutcomesAG1_1DayShiftAB[[#This Row],[D]]*V233</f>
        <v>2.5351191458269504</v>
      </c>
      <c r="AR233" s="3">
        <f>EffortOutcomesAG1_1DayShiftAB[[#This Row],[D]]*W233</f>
        <v>0</v>
      </c>
      <c r="AS233" s="3">
        <f>EffortOutcomesAG1_1DayShiftAB[[#This Row],[D]]*X233</f>
        <v>0</v>
      </c>
      <c r="AT233" s="3">
        <f>EffortOutcomesAG1_1DayShiftAB[[#This Row],[D]]*Y233</f>
        <v>0</v>
      </c>
      <c r="AU233" s="3">
        <f>EffortOutcomesAG1_1DayShiftAB[[#This Row],[D]]*Z233</f>
        <v>0</v>
      </c>
      <c r="AV233" s="3">
        <f>EffortOutcomesAG1_1DayShiftAB[[#This Row],[D]]*AA233</f>
        <v>0</v>
      </c>
      <c r="AW233" s="3"/>
      <c r="AX233" s="3"/>
      <c r="AY233" t="s">
        <v>217</v>
      </c>
      <c r="AZ233" t="s">
        <v>215</v>
      </c>
      <c r="BA233" t="s">
        <v>70</v>
      </c>
      <c r="BB233">
        <v>2.5351191458269504</v>
      </c>
      <c r="BC233">
        <v>4.75</v>
      </c>
      <c r="BD233">
        <v>10</v>
      </c>
      <c r="BE233">
        <v>4.75</v>
      </c>
      <c r="BF233">
        <v>3.7212566844919786</v>
      </c>
      <c r="BG233" t="s">
        <v>204</v>
      </c>
      <c r="BI233" s="25">
        <v>45582</v>
      </c>
      <c r="BJ233">
        <v>45582</v>
      </c>
      <c r="BK233">
        <v>1.8736791948492661</v>
      </c>
      <c r="BL233">
        <v>1.8736791948492661</v>
      </c>
      <c r="BM233">
        <v>1.467882363879238</v>
      </c>
      <c r="BN233" t="s">
        <v>160</v>
      </c>
    </row>
    <row r="234" spans="1:66" x14ac:dyDescent="0.25">
      <c r="A234" s="31"/>
      <c r="B23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34" s="32">
        <f>IF(EffortOutcomesAG1_1DayShiftAB[[#This Row],[Ai]]=0,3,  IF(EffortOutcomesAG1_1DayShiftAB[[#This Row],[Ai]]&lt;ABGoal,1,    IF(EffortOutcomesAG1_1DayShiftAB[[#This Row],[Ai]]&gt;=ABGoal,2,   "???")))</f>
        <v>2</v>
      </c>
      <c r="D23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3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3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34" s="34">
        <f t="shared" si="6"/>
        <v>32332</v>
      </c>
      <c r="H23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8.0262518230432622E-2</v>
      </c>
      <c r="I23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3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3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3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3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4" s="41" cm="1">
        <f t="array" ref="Z23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4" s="38">
        <f t="shared" si="7"/>
        <v>1</v>
      </c>
      <c r="AC234" s="3">
        <f>EffortOutcomesAG1_1DayShiftAB[[#This Row],[D]]*H234</f>
        <v>6.7914438502673743E-2</v>
      </c>
      <c r="AD234" s="3">
        <f>EffortOutcomesAG1_1DayShiftAB[[#This Row],[D]]*I234</f>
        <v>0</v>
      </c>
      <c r="AE234" s="3">
        <f>EffortOutcomesAG1_1DayShiftAB[[#This Row],[D]]*J234</f>
        <v>0</v>
      </c>
      <c r="AF234" s="3">
        <f>EffortOutcomesAG1_1DayShiftAB[[#This Row],[D]]*K234</f>
        <v>0</v>
      </c>
      <c r="AG234" s="3">
        <f>EffortOutcomesAG1_1DayShiftAB[[#This Row],[D]]*L234</f>
        <v>0.84230769230769231</v>
      </c>
      <c r="AH234" s="3">
        <f>EffortOutcomesAG1_1DayShiftAB[[#This Row],[D]]*M234</f>
        <v>0</v>
      </c>
      <c r="AI234" s="3">
        <f>EffortOutcomesAG1_1DayShiftAB[[#This Row],[D]]*N234</f>
        <v>0.21153846153846151</v>
      </c>
      <c r="AJ234" s="3">
        <f>EffortOutcomesAG1_1DayShiftAB[[#This Row],[D]]*O234</f>
        <v>0</v>
      </c>
      <c r="AK234" s="3">
        <f>EffortOutcomesAG1_1DayShiftAB[[#This Row],[D]]*P234</f>
        <v>0</v>
      </c>
      <c r="AL234" s="3">
        <f>EffortOutcomesAG1_1DayShiftAB[[#This Row],[D]]*Q234</f>
        <v>0</v>
      </c>
      <c r="AM234" s="3">
        <f>EffortOutcomesAG1_1DayShiftAB[[#This Row],[D]]*R234</f>
        <v>0</v>
      </c>
      <c r="AN234" s="3">
        <f>EffortOutcomesAG1_1DayShiftAB[[#This Row],[D]]*S234</f>
        <v>0</v>
      </c>
      <c r="AO234" s="3">
        <f>EffortOutcomesAG1_1DayShiftAB[[#This Row],[D]]*T234</f>
        <v>0</v>
      </c>
      <c r="AP234" s="3">
        <f>EffortOutcomesAG1_1DayShiftAB[[#This Row],[D]]*U234</f>
        <v>0</v>
      </c>
      <c r="AQ234" s="3">
        <f>EffortOutcomesAG1_1DayShiftAB[[#This Row],[D]]*V234</f>
        <v>0.84615384615384603</v>
      </c>
      <c r="AR234" s="3">
        <f>EffortOutcomesAG1_1DayShiftAB[[#This Row],[D]]*W234</f>
        <v>0</v>
      </c>
      <c r="AS234" s="3">
        <f>EffortOutcomesAG1_1DayShiftAB[[#This Row],[D]]*X234</f>
        <v>0</v>
      </c>
      <c r="AT234" s="3">
        <f>EffortOutcomesAG1_1DayShiftAB[[#This Row],[D]]*Y234</f>
        <v>0</v>
      </c>
      <c r="AU234" s="3">
        <f>EffortOutcomesAG1_1DayShiftAB[[#This Row],[D]]*Z234</f>
        <v>0</v>
      </c>
      <c r="AV234" s="3">
        <f>EffortOutcomesAG1_1DayShiftAB[[#This Row],[D]]*AA234</f>
        <v>0</v>
      </c>
      <c r="AW234" s="3"/>
      <c r="AX234" s="3"/>
      <c r="AY234" t="s">
        <v>217</v>
      </c>
      <c r="AZ234" t="s">
        <v>215</v>
      </c>
      <c r="BA234" t="s">
        <v>69</v>
      </c>
      <c r="BB234">
        <v>0.84615384615384603</v>
      </c>
      <c r="BC234">
        <v>1.9</v>
      </c>
      <c r="BD234">
        <v>10</v>
      </c>
      <c r="BE234">
        <v>1.9</v>
      </c>
      <c r="BF234">
        <v>1.9679144385026737</v>
      </c>
      <c r="BG234" t="s">
        <v>203</v>
      </c>
      <c r="BI234" s="25">
        <v>45582</v>
      </c>
      <c r="BJ234">
        <v>45582</v>
      </c>
      <c r="BK234">
        <v>2.2454545454545456</v>
      </c>
      <c r="BL234">
        <v>2.2454545454545456</v>
      </c>
      <c r="BM234">
        <v>2.3257170636849782</v>
      </c>
      <c r="BN234" t="s">
        <v>160</v>
      </c>
    </row>
    <row r="235" spans="1:66" x14ac:dyDescent="0.25">
      <c r="A235" s="31"/>
      <c r="B23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35" s="32">
        <f>IF(EffortOutcomesAG1_1DayShiftAB[[#This Row],[Ai]]=0,3,  IF(EffortOutcomesAG1_1DayShiftAB[[#This Row],[Ai]]&lt;ABGoal,1,    IF(EffortOutcomesAG1_1DayShiftAB[[#This Row],[Ai]]&gt;=ABGoal,2,   "???")))</f>
        <v>1</v>
      </c>
      <c r="D23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3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3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35" s="34">
        <f t="shared" si="6"/>
        <v>11110</v>
      </c>
      <c r="H23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3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0.44502130238693693</v>
      </c>
      <c r="S23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0.1350577029214452</v>
      </c>
      <c r="U23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0.41992099469161787</v>
      </c>
      <c r="W23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5" s="41" cm="1">
        <f t="array" ref="Z23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5" s="38">
        <f t="shared" si="7"/>
        <v>1</v>
      </c>
      <c r="AC235" s="3">
        <f>EffortOutcomesAG1_1DayShiftAB[[#This Row],[D]]*H235</f>
        <v>0</v>
      </c>
      <c r="AD235" s="3">
        <f>EffortOutcomesAG1_1DayShiftAB[[#This Row],[D]]*I235</f>
        <v>0</v>
      </c>
      <c r="AE235" s="3">
        <f>EffortOutcomesAG1_1DayShiftAB[[#This Row],[D]]*J235</f>
        <v>0</v>
      </c>
      <c r="AF235" s="3">
        <f>EffortOutcomesAG1_1DayShiftAB[[#This Row],[D]]*K235</f>
        <v>0</v>
      </c>
      <c r="AG235" s="3">
        <f>EffortOutcomesAG1_1DayShiftAB[[#This Row],[D]]*L235</f>
        <v>0</v>
      </c>
      <c r="AH235" s="3">
        <f>EffortOutcomesAG1_1DayShiftAB[[#This Row],[D]]*M235</f>
        <v>0</v>
      </c>
      <c r="AI235" s="3">
        <f>EffortOutcomesAG1_1DayShiftAB[[#This Row],[D]]*N235</f>
        <v>0</v>
      </c>
      <c r="AJ235" s="3">
        <f>EffortOutcomesAG1_1DayShiftAB[[#This Row],[D]]*O235</f>
        <v>0</v>
      </c>
      <c r="AK235" s="3">
        <f>EffortOutcomesAG1_1DayShiftAB[[#This Row],[D]]*P235</f>
        <v>0</v>
      </c>
      <c r="AL235" s="3">
        <f>EffortOutcomesAG1_1DayShiftAB[[#This Row],[D]]*Q235</f>
        <v>0</v>
      </c>
      <c r="AM235" s="3">
        <f>EffortOutcomesAG1_1DayShiftAB[[#This Row],[D]]*R235</f>
        <v>3.0471096572600334</v>
      </c>
      <c r="AN235" s="3">
        <f>EffortOutcomesAG1_1DayShiftAB[[#This Row],[D]]*S235</f>
        <v>0</v>
      </c>
      <c r="AO235" s="3">
        <f>EffortOutcomesAG1_1DayShiftAB[[#This Row],[D]]*T235</f>
        <v>0.92475490196078391</v>
      </c>
      <c r="AP235" s="3">
        <f>EffortOutcomesAG1_1DayShiftAB[[#This Row],[D]]*U235</f>
        <v>0</v>
      </c>
      <c r="AQ235" s="3">
        <f>EffortOutcomesAG1_1DayShiftAB[[#This Row],[D]]*V235</f>
        <v>2.8752450980392155</v>
      </c>
      <c r="AR235" s="3">
        <f>EffortOutcomesAG1_1DayShiftAB[[#This Row],[D]]*W235</f>
        <v>0</v>
      </c>
      <c r="AS235" s="3">
        <f>EffortOutcomesAG1_1DayShiftAB[[#This Row],[D]]*X235</f>
        <v>0</v>
      </c>
      <c r="AT235" s="3">
        <f>EffortOutcomesAG1_1DayShiftAB[[#This Row],[D]]*Y235</f>
        <v>0</v>
      </c>
      <c r="AU235" s="3">
        <f>EffortOutcomesAG1_1DayShiftAB[[#This Row],[D]]*Z235</f>
        <v>0</v>
      </c>
      <c r="AV235" s="3">
        <f>EffortOutcomesAG1_1DayShiftAB[[#This Row],[D]]*AA235</f>
        <v>0</v>
      </c>
      <c r="AW235" s="3"/>
      <c r="AX235" s="3"/>
      <c r="AY235" t="s">
        <v>217</v>
      </c>
      <c r="AZ235" t="s">
        <v>215</v>
      </c>
      <c r="BA235" t="s">
        <v>68</v>
      </c>
      <c r="BB235">
        <v>6.8471096572600327</v>
      </c>
      <c r="BC235">
        <v>3.8</v>
      </c>
      <c r="BD235">
        <v>10</v>
      </c>
      <c r="BE235">
        <v>3.8</v>
      </c>
      <c r="BF235">
        <v>2.8752450980392155</v>
      </c>
      <c r="BG235" t="s">
        <v>205</v>
      </c>
      <c r="BI235" s="25">
        <v>45582</v>
      </c>
      <c r="BJ235">
        <v>45582</v>
      </c>
      <c r="BK235">
        <v>0.55497869761306307</v>
      </c>
      <c r="BL235">
        <v>0.55497869761306307</v>
      </c>
      <c r="BM235">
        <v>0.41992099469161787</v>
      </c>
      <c r="BN235" t="s">
        <v>160</v>
      </c>
    </row>
    <row r="236" spans="1:66" x14ac:dyDescent="0.25">
      <c r="A236" s="31"/>
      <c r="B23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36" s="32">
        <f>IF(EffortOutcomesAG1_1DayShiftAB[[#This Row],[Ai]]=0,3,  IF(EffortOutcomesAG1_1DayShiftAB[[#This Row],[Ai]]&lt;ABGoal,1,    IF(EffortOutcomesAG1_1DayShiftAB[[#This Row],[Ai]]&gt;=ABGoal,2,   "???")))</f>
        <v>1</v>
      </c>
      <c r="D23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3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3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36" s="34">
        <f t="shared" si="6"/>
        <v>11310</v>
      </c>
      <c r="H23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3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0.1133663909428001</v>
      </c>
      <c r="R23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0.39179026702064634</v>
      </c>
      <c r="S23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0.49484334203655356</v>
      </c>
      <c r="W23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6" s="41" cm="1">
        <f t="array" ref="Z23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6" s="38">
        <f t="shared" si="7"/>
        <v>1</v>
      </c>
      <c r="AC236" s="3">
        <f>EffortOutcomesAG1_1DayShiftAB[[#This Row],[D]]*H236</f>
        <v>0</v>
      </c>
      <c r="AD236" s="3">
        <f>EffortOutcomesAG1_1DayShiftAB[[#This Row],[D]]*I236</f>
        <v>0</v>
      </c>
      <c r="AE236" s="3">
        <f>EffortOutcomesAG1_1DayShiftAB[[#This Row],[D]]*J236</f>
        <v>0</v>
      </c>
      <c r="AF236" s="3">
        <f>EffortOutcomesAG1_1DayShiftAB[[#This Row],[D]]*K236</f>
        <v>0</v>
      </c>
      <c r="AG236" s="3">
        <f>EffortOutcomesAG1_1DayShiftAB[[#This Row],[D]]*L236</f>
        <v>0</v>
      </c>
      <c r="AH236" s="3">
        <f>EffortOutcomesAG1_1DayShiftAB[[#This Row],[D]]*M236</f>
        <v>0</v>
      </c>
      <c r="AI236" s="3">
        <f>EffortOutcomesAG1_1DayShiftAB[[#This Row],[D]]*N236</f>
        <v>0</v>
      </c>
      <c r="AJ236" s="3">
        <f>EffortOutcomesAG1_1DayShiftAB[[#This Row],[D]]*O236</f>
        <v>0</v>
      </c>
      <c r="AK236" s="3">
        <f>EffortOutcomesAG1_1DayShiftAB[[#This Row],[D]]*P236</f>
        <v>0</v>
      </c>
      <c r="AL236" s="3">
        <f>EffortOutcomesAG1_1DayShiftAB[[#This Row],[D]]*Q236</f>
        <v>0.65292222152018697</v>
      </c>
      <c r="AM236" s="3">
        <f>EffortOutcomesAG1_1DayShiftAB[[#This Row],[D]]*R236</f>
        <v>2.2564762747204141</v>
      </c>
      <c r="AN236" s="3">
        <f>EffortOutcomesAG1_1DayShiftAB[[#This Row],[D]]*S236</f>
        <v>0</v>
      </c>
      <c r="AO236" s="3">
        <f>EffortOutcomesAG1_1DayShiftAB[[#This Row],[D]]*T236</f>
        <v>0</v>
      </c>
      <c r="AP236" s="3">
        <f>EffortOutcomesAG1_1DayShiftAB[[#This Row],[D]]*U236</f>
        <v>0</v>
      </c>
      <c r="AQ236" s="3">
        <f>EffortOutcomesAG1_1DayShiftAB[[#This Row],[D]]*V236</f>
        <v>2.8499999999999996</v>
      </c>
      <c r="AR236" s="3">
        <f>EffortOutcomesAG1_1DayShiftAB[[#This Row],[D]]*W236</f>
        <v>0</v>
      </c>
      <c r="AS236" s="3">
        <f>EffortOutcomesAG1_1DayShiftAB[[#This Row],[D]]*X236</f>
        <v>0</v>
      </c>
      <c r="AT236" s="3">
        <f>EffortOutcomesAG1_1DayShiftAB[[#This Row],[D]]*Y236</f>
        <v>0</v>
      </c>
      <c r="AU236" s="3">
        <f>EffortOutcomesAG1_1DayShiftAB[[#This Row],[D]]*Z236</f>
        <v>0</v>
      </c>
      <c r="AV236" s="3">
        <f>EffortOutcomesAG1_1DayShiftAB[[#This Row],[D]]*AA236</f>
        <v>0</v>
      </c>
      <c r="AW236" s="3"/>
      <c r="AX236" s="3"/>
      <c r="AY236" t="s">
        <v>170</v>
      </c>
      <c r="AZ236" t="s">
        <v>215</v>
      </c>
      <c r="BA236" t="s">
        <v>68</v>
      </c>
      <c r="BB236">
        <v>5.7593984962406006</v>
      </c>
      <c r="BC236">
        <v>2.8499999999999996</v>
      </c>
      <c r="BD236">
        <v>10</v>
      </c>
      <c r="BE236">
        <v>2.8499999999999996</v>
      </c>
      <c r="BF236">
        <v>3.502922221520187</v>
      </c>
      <c r="BG236" t="s">
        <v>206</v>
      </c>
      <c r="BH236">
        <v>1</v>
      </c>
      <c r="BI236" s="25">
        <v>45583</v>
      </c>
      <c r="BJ236">
        <v>45583</v>
      </c>
      <c r="BK236">
        <v>0.49484334203655356</v>
      </c>
      <c r="BL236">
        <v>0.49484334203655356</v>
      </c>
      <c r="BM236">
        <v>0.60820973297935366</v>
      </c>
      <c r="BN236" t="s">
        <v>160</v>
      </c>
    </row>
    <row r="237" spans="1:66" x14ac:dyDescent="0.25">
      <c r="A237" s="31"/>
      <c r="B23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37" s="32">
        <f>IF(EffortOutcomesAG1_1DayShiftAB[[#This Row],[Ai]]=0,3,  IF(EffortOutcomesAG1_1DayShiftAB[[#This Row],[Ai]]&lt;ABGoal,1,    IF(EffortOutcomesAG1_1DayShiftAB[[#This Row],[Ai]]&gt;=ABGoal,2,   "???")))</f>
        <v>2</v>
      </c>
      <c r="D23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3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3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37" s="34">
        <f t="shared" si="6"/>
        <v>12310</v>
      </c>
      <c r="H23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0.19132730015082977</v>
      </c>
      <c r="I23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3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3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23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7" s="41" cm="1">
        <f t="array" ref="Z23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1</v>
      </c>
      <c r="AA23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7" s="38">
        <f t="shared" si="7"/>
        <v>1</v>
      </c>
      <c r="AC237" s="3">
        <f>EffortOutcomesAG1_1DayShiftAB[[#This Row],[D]]*H237</f>
        <v>0.19132730015082977</v>
      </c>
      <c r="AD237" s="3">
        <f>EffortOutcomesAG1_1DayShiftAB[[#This Row],[D]]*I237</f>
        <v>0</v>
      </c>
      <c r="AE237" s="3">
        <f>EffortOutcomesAG1_1DayShiftAB[[#This Row],[D]]*J237</f>
        <v>0</v>
      </c>
      <c r="AF237" s="3">
        <f>EffortOutcomesAG1_1DayShiftAB[[#This Row],[D]]*K237</f>
        <v>0</v>
      </c>
      <c r="AG237" s="3">
        <f>EffortOutcomesAG1_1DayShiftAB[[#This Row],[D]]*L237</f>
        <v>0</v>
      </c>
      <c r="AH237" s="3">
        <f>EffortOutcomesAG1_1DayShiftAB[[#This Row],[D]]*M237</f>
        <v>0</v>
      </c>
      <c r="AI237" s="3">
        <f>EffortOutcomesAG1_1DayShiftAB[[#This Row],[D]]*N237</f>
        <v>0</v>
      </c>
      <c r="AJ237" s="3">
        <f>EffortOutcomesAG1_1DayShiftAB[[#This Row],[D]]*O237</f>
        <v>0</v>
      </c>
      <c r="AK237" s="3">
        <f>EffortOutcomesAG1_1DayShiftAB[[#This Row],[D]]*P237</f>
        <v>0</v>
      </c>
      <c r="AL237" s="3">
        <f>EffortOutcomesAG1_1DayShiftAB[[#This Row],[D]]*Q237</f>
        <v>0</v>
      </c>
      <c r="AM237" s="3">
        <f>EffortOutcomesAG1_1DayShiftAB[[#This Row],[D]]*R237</f>
        <v>0</v>
      </c>
      <c r="AN237" s="3">
        <f>EffortOutcomesAG1_1DayShiftAB[[#This Row],[D]]*S237</f>
        <v>0</v>
      </c>
      <c r="AO237" s="3">
        <f>EffortOutcomesAG1_1DayShiftAB[[#This Row],[D]]*T237</f>
        <v>0</v>
      </c>
      <c r="AP237" s="3">
        <f>EffortOutcomesAG1_1DayShiftAB[[#This Row],[D]]*U237</f>
        <v>0</v>
      </c>
      <c r="AQ237" s="3">
        <f>EffortOutcomesAG1_1DayShiftAB[[#This Row],[D]]*V237</f>
        <v>0</v>
      </c>
      <c r="AR237" s="3">
        <f>EffortOutcomesAG1_1DayShiftAB[[#This Row],[D]]*W237</f>
        <v>0</v>
      </c>
      <c r="AS237" s="3">
        <f>EffortOutcomesAG1_1DayShiftAB[[#This Row],[D]]*X237</f>
        <v>0</v>
      </c>
      <c r="AT237" s="3">
        <f>EffortOutcomesAG1_1DayShiftAB[[#This Row],[D]]*Y237</f>
        <v>0</v>
      </c>
      <c r="AU237" s="3">
        <f>EffortOutcomesAG1_1DayShiftAB[[#This Row],[D]]*Z237</f>
        <v>1</v>
      </c>
      <c r="AV237" s="3">
        <f>EffortOutcomesAG1_1DayShiftAB[[#This Row],[D]]*AA237</f>
        <v>0</v>
      </c>
      <c r="AW237" s="3"/>
      <c r="AX237" s="3"/>
      <c r="AY237" t="s">
        <v>170</v>
      </c>
      <c r="AZ237" t="s">
        <v>215</v>
      </c>
      <c r="BA237" t="s">
        <v>69</v>
      </c>
      <c r="BB237">
        <v>1</v>
      </c>
      <c r="BC237">
        <v>0</v>
      </c>
      <c r="BD237">
        <v>10</v>
      </c>
      <c r="BE237">
        <v>0</v>
      </c>
      <c r="BF237">
        <v>1.1913273001508298</v>
      </c>
      <c r="BG237" t="s">
        <v>207</v>
      </c>
      <c r="BH237">
        <v>1</v>
      </c>
      <c r="BI237" s="25">
        <v>45583</v>
      </c>
      <c r="BJ237">
        <v>45583</v>
      </c>
      <c r="BK237">
        <v>0</v>
      </c>
      <c r="BL237">
        <v>0</v>
      </c>
      <c r="BM237">
        <v>1.1913273001508298</v>
      </c>
      <c r="BN237" t="s">
        <v>160</v>
      </c>
    </row>
    <row r="238" spans="1:66" x14ac:dyDescent="0.25">
      <c r="A238" s="31"/>
      <c r="B23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38" s="32">
        <f>IF(EffortOutcomesAG1_1DayShiftAB[[#This Row],[Ai]]=0,3,  IF(EffortOutcomesAG1_1DayShiftAB[[#This Row],[Ai]]&lt;ABGoal,1,    IF(EffortOutcomesAG1_1DayShiftAB[[#This Row],[Ai]]&gt;=ABGoal,2,   "???")))</f>
        <v>1</v>
      </c>
      <c r="D23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3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3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38" s="34">
        <f t="shared" si="6"/>
        <v>11110</v>
      </c>
      <c r="H23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3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3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1.0313315926892885E-2</v>
      </c>
      <c r="S23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0.13406834058013217</v>
      </c>
      <c r="U23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0.85561834349297494</v>
      </c>
      <c r="W23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8" s="41" cm="1">
        <f t="array" ref="Z23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8" s="38">
        <f t="shared" si="7"/>
        <v>1</v>
      </c>
      <c r="AC238" s="3">
        <f>EffortOutcomesAG1_1DayShiftAB[[#This Row],[D]]*H238</f>
        <v>0</v>
      </c>
      <c r="AD238" s="3">
        <f>EffortOutcomesAG1_1DayShiftAB[[#This Row],[D]]*I238</f>
        <v>0</v>
      </c>
      <c r="AE238" s="3">
        <f>EffortOutcomesAG1_1DayShiftAB[[#This Row],[D]]*J238</f>
        <v>0</v>
      </c>
      <c r="AF238" s="3">
        <f>EffortOutcomesAG1_1DayShiftAB[[#This Row],[D]]*K238</f>
        <v>0</v>
      </c>
      <c r="AG238" s="3">
        <f>EffortOutcomesAG1_1DayShiftAB[[#This Row],[D]]*L238</f>
        <v>0</v>
      </c>
      <c r="AH238" s="3">
        <f>EffortOutcomesAG1_1DayShiftAB[[#This Row],[D]]*M238</f>
        <v>0</v>
      </c>
      <c r="AI238" s="3">
        <f>EffortOutcomesAG1_1DayShiftAB[[#This Row],[D]]*N238</f>
        <v>0</v>
      </c>
      <c r="AJ238" s="3">
        <f>EffortOutcomesAG1_1DayShiftAB[[#This Row],[D]]*O238</f>
        <v>0</v>
      </c>
      <c r="AK238" s="3">
        <f>EffortOutcomesAG1_1DayShiftAB[[#This Row],[D]]*P238</f>
        <v>0</v>
      </c>
      <c r="AL238" s="3">
        <f>EffortOutcomesAG1_1DayShiftAB[[#This Row],[D]]*Q238</f>
        <v>0</v>
      </c>
      <c r="AM238" s="3">
        <f>EffortOutcomesAG1_1DayShiftAB[[#This Row],[D]]*R238</f>
        <v>2.9699248120300559E-2</v>
      </c>
      <c r="AN238" s="3">
        <f>EffortOutcomesAG1_1DayShiftAB[[#This Row],[D]]*S238</f>
        <v>0</v>
      </c>
      <c r="AO238" s="3">
        <f>EffortOutcomesAG1_1DayShiftAB[[#This Row],[D]]*T238</f>
        <v>0.38607649956534296</v>
      </c>
      <c r="AP238" s="3">
        <f>EffortOutcomesAG1_1DayShiftAB[[#This Row],[D]]*U238</f>
        <v>0</v>
      </c>
      <c r="AQ238" s="3">
        <f>EffortOutcomesAG1_1DayShiftAB[[#This Row],[D]]*V238</f>
        <v>2.4639235004346567</v>
      </c>
      <c r="AR238" s="3">
        <f>EffortOutcomesAG1_1DayShiftAB[[#This Row],[D]]*W238</f>
        <v>0</v>
      </c>
      <c r="AS238" s="3">
        <f>EffortOutcomesAG1_1DayShiftAB[[#This Row],[D]]*X238</f>
        <v>0</v>
      </c>
      <c r="AT238" s="3">
        <f>EffortOutcomesAG1_1DayShiftAB[[#This Row],[D]]*Y238</f>
        <v>0</v>
      </c>
      <c r="AU238" s="3">
        <f>EffortOutcomesAG1_1DayShiftAB[[#This Row],[D]]*Z238</f>
        <v>0</v>
      </c>
      <c r="AV238" s="3">
        <f>EffortOutcomesAG1_1DayShiftAB[[#This Row],[D]]*AA238</f>
        <v>0</v>
      </c>
      <c r="AW238" s="3"/>
      <c r="AX238" s="3"/>
      <c r="AY238" t="s">
        <v>170</v>
      </c>
      <c r="AZ238" t="s">
        <v>215</v>
      </c>
      <c r="BA238" t="s">
        <v>70</v>
      </c>
      <c r="BB238">
        <v>2.8796992481203003</v>
      </c>
      <c r="BC238">
        <v>2.8499999999999996</v>
      </c>
      <c r="BD238">
        <v>10</v>
      </c>
      <c r="BE238">
        <v>2.8499999999999996</v>
      </c>
      <c r="BF238">
        <v>2.4639235004346567</v>
      </c>
      <c r="BG238" t="s">
        <v>208</v>
      </c>
      <c r="BH238">
        <v>1</v>
      </c>
      <c r="BI238" s="25">
        <v>45583</v>
      </c>
      <c r="BJ238">
        <v>45583</v>
      </c>
      <c r="BK238">
        <v>0.98968668407310711</v>
      </c>
      <c r="BL238">
        <v>0.98968668407310711</v>
      </c>
      <c r="BM238">
        <v>0.85561834349297494</v>
      </c>
      <c r="BN238" t="s">
        <v>160</v>
      </c>
    </row>
    <row r="239" spans="1:66" x14ac:dyDescent="0.25">
      <c r="A239" s="31"/>
      <c r="B23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39" s="32">
        <f>IF(EffortOutcomesAG1_1DayShiftAB[[#This Row],[Ai]]=0,3,  IF(EffortOutcomesAG1_1DayShiftAB[[#This Row],[Ai]]&lt;ABGoal,1,    IF(EffortOutcomesAG1_1DayShiftAB[[#This Row],[Ai]]&gt;=ABGoal,2,   "???")))</f>
        <v>1</v>
      </c>
      <c r="D23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3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3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39" s="34">
        <f t="shared" si="6"/>
        <v>11310</v>
      </c>
      <c r="H23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3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3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3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3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3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3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3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3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3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0.14060605806399068</v>
      </c>
      <c r="R23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0.44315991872621208</v>
      </c>
      <c r="S23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3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3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3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0.41623402320979724</v>
      </c>
      <c r="W23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3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3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39" s="41" cm="1">
        <f t="array" ref="Z23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3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39" s="38">
        <f t="shared" si="7"/>
        <v>1</v>
      </c>
      <c r="AC239" s="3">
        <f>EffortOutcomesAG1_1DayShiftAB[[#This Row],[D]]*H239</f>
        <v>0</v>
      </c>
      <c r="AD239" s="3">
        <f>EffortOutcomesAG1_1DayShiftAB[[#This Row],[D]]*I239</f>
        <v>0</v>
      </c>
      <c r="AE239" s="3">
        <f>EffortOutcomesAG1_1DayShiftAB[[#This Row],[D]]*J239</f>
        <v>0</v>
      </c>
      <c r="AF239" s="3">
        <f>EffortOutcomesAG1_1DayShiftAB[[#This Row],[D]]*K239</f>
        <v>0</v>
      </c>
      <c r="AG239" s="3">
        <f>EffortOutcomesAG1_1DayShiftAB[[#This Row],[D]]*L239</f>
        <v>0</v>
      </c>
      <c r="AH239" s="3">
        <f>EffortOutcomesAG1_1DayShiftAB[[#This Row],[D]]*M239</f>
        <v>0</v>
      </c>
      <c r="AI239" s="3">
        <f>EffortOutcomesAG1_1DayShiftAB[[#This Row],[D]]*N239</f>
        <v>0</v>
      </c>
      <c r="AJ239" s="3">
        <f>EffortOutcomesAG1_1DayShiftAB[[#This Row],[D]]*O239</f>
        <v>0</v>
      </c>
      <c r="AK239" s="3">
        <f>EffortOutcomesAG1_1DayShiftAB[[#This Row],[D]]*P239</f>
        <v>0</v>
      </c>
      <c r="AL239" s="3">
        <f>EffortOutcomesAG1_1DayShiftAB[[#This Row],[D]]*Q239</f>
        <v>0.9627450980392156</v>
      </c>
      <c r="AM239" s="3">
        <f>EffortOutcomesAG1_1DayShiftAB[[#This Row],[D]]*R239</f>
        <v>3.0343645592208182</v>
      </c>
      <c r="AN239" s="3">
        <f>EffortOutcomesAG1_1DayShiftAB[[#This Row],[D]]*S239</f>
        <v>0</v>
      </c>
      <c r="AO239" s="3">
        <f>EffortOutcomesAG1_1DayShiftAB[[#This Row],[D]]*T239</f>
        <v>0</v>
      </c>
      <c r="AP239" s="3">
        <f>EffortOutcomesAG1_1DayShiftAB[[#This Row],[D]]*U239</f>
        <v>0</v>
      </c>
      <c r="AQ239" s="3">
        <f>EffortOutcomesAG1_1DayShiftAB[[#This Row],[D]]*V239</f>
        <v>2.8499999999999996</v>
      </c>
      <c r="AR239" s="3">
        <f>EffortOutcomesAG1_1DayShiftAB[[#This Row],[D]]*W239</f>
        <v>0</v>
      </c>
      <c r="AS239" s="3">
        <f>EffortOutcomesAG1_1DayShiftAB[[#This Row],[D]]*X239</f>
        <v>0</v>
      </c>
      <c r="AT239" s="3">
        <f>EffortOutcomesAG1_1DayShiftAB[[#This Row],[D]]*Y239</f>
        <v>0</v>
      </c>
      <c r="AU239" s="3">
        <f>EffortOutcomesAG1_1DayShiftAB[[#This Row],[D]]*Z239</f>
        <v>0</v>
      </c>
      <c r="AV239" s="3">
        <f>EffortOutcomesAG1_1DayShiftAB[[#This Row],[D]]*AA239</f>
        <v>0</v>
      </c>
      <c r="AW239" s="3"/>
      <c r="AX239" s="3"/>
      <c r="AY239" t="s">
        <v>217</v>
      </c>
      <c r="AZ239" t="s">
        <v>215</v>
      </c>
      <c r="BA239" t="s">
        <v>68</v>
      </c>
      <c r="BB239">
        <v>6.8471096572600336</v>
      </c>
      <c r="BC239">
        <v>2.8499999999999996</v>
      </c>
      <c r="BD239">
        <v>10</v>
      </c>
      <c r="BE239">
        <v>2.8499999999999996</v>
      </c>
      <c r="BF239">
        <v>3.812745098039215</v>
      </c>
      <c r="BG239" t="s">
        <v>206</v>
      </c>
      <c r="BI239" s="25">
        <v>45583</v>
      </c>
      <c r="BJ239">
        <v>45583</v>
      </c>
      <c r="BK239">
        <v>0.41623402320979724</v>
      </c>
      <c r="BL239">
        <v>0.41623402320979724</v>
      </c>
      <c r="BM239">
        <v>0.55684008127378792</v>
      </c>
      <c r="BN239" t="s">
        <v>160</v>
      </c>
    </row>
    <row r="240" spans="1:66" x14ac:dyDescent="0.25">
      <c r="A240" s="31"/>
      <c r="B24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40" s="32">
        <f>IF(EffortOutcomesAG1_1DayShiftAB[[#This Row],[Ai]]=0,3,  IF(EffortOutcomesAG1_1DayShiftAB[[#This Row],[Ai]]&lt;ABGoal,1,    IF(EffortOutcomesAG1_1DayShiftAB[[#This Row],[Ai]]&gt;=ABGoal,2,   "???")))</f>
        <v>2</v>
      </c>
      <c r="D24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4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40" s="34">
        <f t="shared" si="6"/>
        <v>32332</v>
      </c>
      <c r="H24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0.11396856263166422</v>
      </c>
      <c r="I24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4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4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4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4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4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0" s="41" cm="1">
        <f t="array" ref="Z24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0" s="38">
        <f t="shared" si="7"/>
        <v>1</v>
      </c>
      <c r="AC240" s="3">
        <f>EffortOutcomesAG1_1DayShiftAB[[#This Row],[D]]*H240</f>
        <v>9.6434937611408172E-2</v>
      </c>
      <c r="AD240" s="3">
        <f>EffortOutcomesAG1_1DayShiftAB[[#This Row],[D]]*I240</f>
        <v>0</v>
      </c>
      <c r="AE240" s="3">
        <f>EffortOutcomesAG1_1DayShiftAB[[#This Row],[D]]*J240</f>
        <v>0</v>
      </c>
      <c r="AF240" s="3">
        <f>EffortOutcomesAG1_1DayShiftAB[[#This Row],[D]]*K240</f>
        <v>0</v>
      </c>
      <c r="AG240" s="3">
        <f>EffortOutcomesAG1_1DayShiftAB[[#This Row],[D]]*L240</f>
        <v>0.84230769230769231</v>
      </c>
      <c r="AH240" s="3">
        <f>EffortOutcomesAG1_1DayShiftAB[[#This Row],[D]]*M240</f>
        <v>0</v>
      </c>
      <c r="AI240" s="3">
        <f>EffortOutcomesAG1_1DayShiftAB[[#This Row],[D]]*N240</f>
        <v>0.21153846153846151</v>
      </c>
      <c r="AJ240" s="3">
        <f>EffortOutcomesAG1_1DayShiftAB[[#This Row],[D]]*O240</f>
        <v>0</v>
      </c>
      <c r="AK240" s="3">
        <f>EffortOutcomesAG1_1DayShiftAB[[#This Row],[D]]*P240</f>
        <v>0</v>
      </c>
      <c r="AL240" s="3">
        <f>EffortOutcomesAG1_1DayShiftAB[[#This Row],[D]]*Q240</f>
        <v>0</v>
      </c>
      <c r="AM240" s="3">
        <f>EffortOutcomesAG1_1DayShiftAB[[#This Row],[D]]*R240</f>
        <v>0</v>
      </c>
      <c r="AN240" s="3">
        <f>EffortOutcomesAG1_1DayShiftAB[[#This Row],[D]]*S240</f>
        <v>0</v>
      </c>
      <c r="AO240" s="3">
        <f>EffortOutcomesAG1_1DayShiftAB[[#This Row],[D]]*T240</f>
        <v>0</v>
      </c>
      <c r="AP240" s="3">
        <f>EffortOutcomesAG1_1DayShiftAB[[#This Row],[D]]*U240</f>
        <v>0</v>
      </c>
      <c r="AQ240" s="3">
        <f>EffortOutcomesAG1_1DayShiftAB[[#This Row],[D]]*V240</f>
        <v>0.84615384615384603</v>
      </c>
      <c r="AR240" s="3">
        <f>EffortOutcomesAG1_1DayShiftAB[[#This Row],[D]]*W240</f>
        <v>0</v>
      </c>
      <c r="AS240" s="3">
        <f>EffortOutcomesAG1_1DayShiftAB[[#This Row],[D]]*X240</f>
        <v>0</v>
      </c>
      <c r="AT240" s="3">
        <f>EffortOutcomesAG1_1DayShiftAB[[#This Row],[D]]*Y240</f>
        <v>0</v>
      </c>
      <c r="AU240" s="3">
        <f>EffortOutcomesAG1_1DayShiftAB[[#This Row],[D]]*Z240</f>
        <v>0</v>
      </c>
      <c r="AV240" s="3">
        <f>EffortOutcomesAG1_1DayShiftAB[[#This Row],[D]]*AA240</f>
        <v>0</v>
      </c>
      <c r="AW240" s="3"/>
      <c r="AX240" s="3"/>
      <c r="AY240" t="s">
        <v>217</v>
      </c>
      <c r="AZ240" t="s">
        <v>215</v>
      </c>
      <c r="BA240" t="s">
        <v>69</v>
      </c>
      <c r="BB240">
        <v>0.84615384615384603</v>
      </c>
      <c r="BC240">
        <v>1.9</v>
      </c>
      <c r="BD240">
        <v>10</v>
      </c>
      <c r="BE240">
        <v>1.9</v>
      </c>
      <c r="BF240">
        <v>1.9964349376114079</v>
      </c>
      <c r="BG240" t="s">
        <v>207</v>
      </c>
      <c r="BI240" s="25">
        <v>45583</v>
      </c>
      <c r="BJ240">
        <v>45583</v>
      </c>
      <c r="BK240">
        <v>2.2454545454545456</v>
      </c>
      <c r="BL240">
        <v>2.2454545454545456</v>
      </c>
      <c r="BM240">
        <v>2.3594231080862098</v>
      </c>
      <c r="BN240" t="s">
        <v>160</v>
      </c>
    </row>
    <row r="241" spans="1:66" x14ac:dyDescent="0.25">
      <c r="A241" s="31"/>
      <c r="B24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41" s="32">
        <f>IF(EffortOutcomesAG1_1DayShiftAB[[#This Row],[Ai]]=0,3,  IF(EffortOutcomesAG1_1DayShiftAB[[#This Row],[Ai]]&lt;ABGoal,1,    IF(EffortOutcomesAG1_1DayShiftAB[[#This Row],[Ai]]&gt;=ABGoal,2,   "???")))</f>
        <v>2</v>
      </c>
      <c r="D24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4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41" s="34">
        <f t="shared" si="6"/>
        <v>32332</v>
      </c>
      <c r="H24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7.5727647728779823E-2</v>
      </c>
      <c r="I24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0.24894335587941296</v>
      </c>
      <c r="M24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4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4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4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4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1" s="41" cm="1">
        <f t="array" ref="Z24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1" s="38">
        <f t="shared" si="7"/>
        <v>1</v>
      </c>
      <c r="AC241" s="3">
        <f>EffortOutcomesAG1_1DayShiftAB[[#This Row],[D]]*H241</f>
        <v>0.19197860962566851</v>
      </c>
      <c r="AD241" s="3">
        <f>EffortOutcomesAG1_1DayShiftAB[[#This Row],[D]]*I241</f>
        <v>0</v>
      </c>
      <c r="AE241" s="3">
        <f>EffortOutcomesAG1_1DayShiftAB[[#This Row],[D]]*J241</f>
        <v>0</v>
      </c>
      <c r="AF241" s="3">
        <f>EffortOutcomesAG1_1DayShiftAB[[#This Row],[D]]*K241</f>
        <v>0</v>
      </c>
      <c r="AG241" s="3">
        <f>EffortOutcomesAG1_1DayShiftAB[[#This Row],[D]]*L241</f>
        <v>0.63110106771631191</v>
      </c>
      <c r="AH241" s="3">
        <f>EffortOutcomesAG1_1DayShiftAB[[#This Row],[D]]*M241</f>
        <v>0</v>
      </c>
      <c r="AI241" s="3">
        <f>EffortOutcomesAG1_1DayShiftAB[[#This Row],[D]]*N241</f>
        <v>0.6337797864567376</v>
      </c>
      <c r="AJ241" s="3">
        <f>EffortOutcomesAG1_1DayShiftAB[[#This Row],[D]]*O241</f>
        <v>0</v>
      </c>
      <c r="AK241" s="3">
        <f>EffortOutcomesAG1_1DayShiftAB[[#This Row],[D]]*P241</f>
        <v>0</v>
      </c>
      <c r="AL241" s="3">
        <f>EffortOutcomesAG1_1DayShiftAB[[#This Row],[D]]*Q241</f>
        <v>0</v>
      </c>
      <c r="AM241" s="3">
        <f>EffortOutcomesAG1_1DayShiftAB[[#This Row],[D]]*R241</f>
        <v>0</v>
      </c>
      <c r="AN241" s="3">
        <f>EffortOutcomesAG1_1DayShiftAB[[#This Row],[D]]*S241</f>
        <v>0</v>
      </c>
      <c r="AO241" s="3">
        <f>EffortOutcomesAG1_1DayShiftAB[[#This Row],[D]]*T241</f>
        <v>0</v>
      </c>
      <c r="AP241" s="3">
        <f>EffortOutcomesAG1_1DayShiftAB[[#This Row],[D]]*U241</f>
        <v>0</v>
      </c>
      <c r="AQ241" s="3">
        <f>EffortOutcomesAG1_1DayShiftAB[[#This Row],[D]]*V241</f>
        <v>2.5351191458269504</v>
      </c>
      <c r="AR241" s="3">
        <f>EffortOutcomesAG1_1DayShiftAB[[#This Row],[D]]*W241</f>
        <v>0</v>
      </c>
      <c r="AS241" s="3">
        <f>EffortOutcomesAG1_1DayShiftAB[[#This Row],[D]]*X241</f>
        <v>0</v>
      </c>
      <c r="AT241" s="3">
        <f>EffortOutcomesAG1_1DayShiftAB[[#This Row],[D]]*Y241</f>
        <v>0</v>
      </c>
      <c r="AU241" s="3">
        <f>EffortOutcomesAG1_1DayShiftAB[[#This Row],[D]]*Z241</f>
        <v>0</v>
      </c>
      <c r="AV241" s="3">
        <f>EffortOutcomesAG1_1DayShiftAB[[#This Row],[D]]*AA241</f>
        <v>0</v>
      </c>
      <c r="AW241" s="3"/>
      <c r="AX241" s="3"/>
      <c r="AY241" t="s">
        <v>217</v>
      </c>
      <c r="AZ241" t="s">
        <v>215</v>
      </c>
      <c r="BA241" t="s">
        <v>70</v>
      </c>
      <c r="BB241">
        <v>2.5351191458269504</v>
      </c>
      <c r="BC241">
        <v>3.8</v>
      </c>
      <c r="BD241">
        <v>10</v>
      </c>
      <c r="BE241">
        <v>3.8</v>
      </c>
      <c r="BF241">
        <v>3.9919786096256682</v>
      </c>
      <c r="BG241" t="s">
        <v>208</v>
      </c>
      <c r="BI241" s="25">
        <v>45583</v>
      </c>
      <c r="BJ241">
        <v>45583</v>
      </c>
      <c r="BK241">
        <v>1.498943355879413</v>
      </c>
      <c r="BL241">
        <v>1.498943355879413</v>
      </c>
      <c r="BM241">
        <v>1.5746710036081928</v>
      </c>
      <c r="BN241" t="s">
        <v>160</v>
      </c>
    </row>
    <row r="242" spans="1:66" x14ac:dyDescent="0.25">
      <c r="A242" s="31"/>
      <c r="B24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42" s="32">
        <f>IF(EffortOutcomesAG1_1DayShiftAB[[#This Row],[Ai]]=0,3,  IF(EffortOutcomesAG1_1DayShiftAB[[#This Row],[Ai]]&lt;ABGoal,1,    IF(EffortOutcomesAG1_1DayShiftAB[[#This Row],[Ai]]&gt;=ABGoal,2,   "???")))</f>
        <v>2</v>
      </c>
      <c r="D24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4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42" s="34">
        <f t="shared" si="6"/>
        <v>12310</v>
      </c>
      <c r="H24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0.14011272525204421</v>
      </c>
      <c r="I24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4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4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5.0000000000000044E-2</v>
      </c>
      <c r="R24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4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0.95</v>
      </c>
      <c r="W24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2" s="41" cm="1">
        <f t="array" ref="Z24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2" s="38">
        <f t="shared" si="7"/>
        <v>1</v>
      </c>
      <c r="AC242" s="3">
        <f>EffortOutcomesAG1_1DayShiftAB[[#This Row],[D]]*H242</f>
        <v>0.14011272525204421</v>
      </c>
      <c r="AD242" s="3">
        <f>EffortOutcomesAG1_1DayShiftAB[[#This Row],[D]]*I242</f>
        <v>0</v>
      </c>
      <c r="AE242" s="3">
        <f>EffortOutcomesAG1_1DayShiftAB[[#This Row],[D]]*J242</f>
        <v>0</v>
      </c>
      <c r="AF242" s="3">
        <f>EffortOutcomesAG1_1DayShiftAB[[#This Row],[D]]*K242</f>
        <v>0</v>
      </c>
      <c r="AG242" s="3">
        <f>EffortOutcomesAG1_1DayShiftAB[[#This Row],[D]]*L242</f>
        <v>0</v>
      </c>
      <c r="AH242" s="3">
        <f>EffortOutcomesAG1_1DayShiftAB[[#This Row],[D]]*M242</f>
        <v>0</v>
      </c>
      <c r="AI242" s="3">
        <f>EffortOutcomesAG1_1DayShiftAB[[#This Row],[D]]*N242</f>
        <v>0</v>
      </c>
      <c r="AJ242" s="3">
        <f>EffortOutcomesAG1_1DayShiftAB[[#This Row],[D]]*O242</f>
        <v>0</v>
      </c>
      <c r="AK242" s="3">
        <f>EffortOutcomesAG1_1DayShiftAB[[#This Row],[D]]*P242</f>
        <v>0</v>
      </c>
      <c r="AL242" s="3">
        <f>EffortOutcomesAG1_1DayShiftAB[[#This Row],[D]]*Q242</f>
        <v>5.0000000000000044E-2</v>
      </c>
      <c r="AM242" s="3">
        <f>EffortOutcomesAG1_1DayShiftAB[[#This Row],[D]]*R242</f>
        <v>0</v>
      </c>
      <c r="AN242" s="3">
        <f>EffortOutcomesAG1_1DayShiftAB[[#This Row],[D]]*S242</f>
        <v>0</v>
      </c>
      <c r="AO242" s="3">
        <f>EffortOutcomesAG1_1DayShiftAB[[#This Row],[D]]*T242</f>
        <v>0</v>
      </c>
      <c r="AP242" s="3">
        <f>EffortOutcomesAG1_1DayShiftAB[[#This Row],[D]]*U242</f>
        <v>0</v>
      </c>
      <c r="AQ242" s="3">
        <f>EffortOutcomesAG1_1DayShiftAB[[#This Row],[D]]*V242</f>
        <v>0.95</v>
      </c>
      <c r="AR242" s="3">
        <f>EffortOutcomesAG1_1DayShiftAB[[#This Row],[D]]*W242</f>
        <v>0</v>
      </c>
      <c r="AS242" s="3">
        <f>EffortOutcomesAG1_1DayShiftAB[[#This Row],[D]]*X242</f>
        <v>0</v>
      </c>
      <c r="AT242" s="3">
        <f>EffortOutcomesAG1_1DayShiftAB[[#This Row],[D]]*Y242</f>
        <v>0</v>
      </c>
      <c r="AU242" s="3">
        <f>EffortOutcomesAG1_1DayShiftAB[[#This Row],[D]]*Z242</f>
        <v>0</v>
      </c>
      <c r="AV242" s="3">
        <f>EffortOutcomesAG1_1DayShiftAB[[#This Row],[D]]*AA242</f>
        <v>0</v>
      </c>
      <c r="AW242" s="3"/>
      <c r="AX242" s="3"/>
      <c r="AY242" t="s">
        <v>170</v>
      </c>
      <c r="AZ242" t="s">
        <v>215</v>
      </c>
      <c r="BA242" t="s">
        <v>69</v>
      </c>
      <c r="BB242">
        <v>1</v>
      </c>
      <c r="BC242">
        <v>0.95</v>
      </c>
      <c r="BD242">
        <v>10</v>
      </c>
      <c r="BE242">
        <v>0.95</v>
      </c>
      <c r="BF242">
        <v>1.1401127252520442</v>
      </c>
      <c r="BG242" t="s">
        <v>210</v>
      </c>
      <c r="BH242">
        <v>1</v>
      </c>
      <c r="BI242" s="25">
        <v>45584</v>
      </c>
      <c r="BJ242">
        <v>45584</v>
      </c>
      <c r="BK242">
        <v>0.95</v>
      </c>
      <c r="BL242">
        <v>0.95</v>
      </c>
      <c r="BM242">
        <v>1.1401127252520442</v>
      </c>
      <c r="BN242" t="s">
        <v>160</v>
      </c>
    </row>
    <row r="243" spans="1:66" x14ac:dyDescent="0.25">
      <c r="A243" s="31"/>
      <c r="B24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43" s="32">
        <f>IF(EffortOutcomesAG1_1DayShiftAB[[#This Row],[Ai]]=0,3,  IF(EffortOutcomesAG1_1DayShiftAB[[#This Row],[Ai]]&lt;ABGoal,1,    IF(EffortOutcomesAG1_1DayShiftAB[[#This Row],[Ai]]&gt;=ABGoal,2,   "???")))</f>
        <v>1</v>
      </c>
      <c r="D24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4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43" s="34">
        <f t="shared" si="6"/>
        <v>11310</v>
      </c>
      <c r="H24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4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4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4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0.57170862042485138</v>
      </c>
      <c r="R24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9.8395818217446251E-2</v>
      </c>
      <c r="S24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0.32989556135770237</v>
      </c>
      <c r="W24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3" s="41" cm="1">
        <f t="array" ref="Z24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3" s="38">
        <f t="shared" si="7"/>
        <v>1</v>
      </c>
      <c r="AC243" s="3">
        <f>EffortOutcomesAG1_1DayShiftAB[[#This Row],[D]]*H243</f>
        <v>0</v>
      </c>
      <c r="AD243" s="3">
        <f>EffortOutcomesAG1_1DayShiftAB[[#This Row],[D]]*I243</f>
        <v>0</v>
      </c>
      <c r="AE243" s="3">
        <f>EffortOutcomesAG1_1DayShiftAB[[#This Row],[D]]*J243</f>
        <v>0</v>
      </c>
      <c r="AF243" s="3">
        <f>EffortOutcomesAG1_1DayShiftAB[[#This Row],[D]]*K243</f>
        <v>0</v>
      </c>
      <c r="AG243" s="3">
        <f>EffortOutcomesAG1_1DayShiftAB[[#This Row],[D]]*L243</f>
        <v>0</v>
      </c>
      <c r="AH243" s="3">
        <f>EffortOutcomesAG1_1DayShiftAB[[#This Row],[D]]*M243</f>
        <v>0</v>
      </c>
      <c r="AI243" s="3">
        <f>EffortOutcomesAG1_1DayShiftAB[[#This Row],[D]]*N243</f>
        <v>0</v>
      </c>
      <c r="AJ243" s="3">
        <f>EffortOutcomesAG1_1DayShiftAB[[#This Row],[D]]*O243</f>
        <v>0</v>
      </c>
      <c r="AK243" s="3">
        <f>EffortOutcomesAG1_1DayShiftAB[[#This Row],[D]]*P243</f>
        <v>0</v>
      </c>
      <c r="AL243" s="3">
        <f>EffortOutcomesAG1_1DayShiftAB[[#This Row],[D]]*Q243</f>
        <v>1.6463488843813388</v>
      </c>
      <c r="AM243" s="3">
        <f>EffortOutcomesAG1_1DayShiftAB[[#This Row],[D]]*R243</f>
        <v>0.28335036373896172</v>
      </c>
      <c r="AN243" s="3">
        <f>EffortOutcomesAG1_1DayShiftAB[[#This Row],[D]]*S243</f>
        <v>0</v>
      </c>
      <c r="AO243" s="3">
        <f>EffortOutcomesAG1_1DayShiftAB[[#This Row],[D]]*T243</f>
        <v>0</v>
      </c>
      <c r="AP243" s="3">
        <f>EffortOutcomesAG1_1DayShiftAB[[#This Row],[D]]*U243</f>
        <v>0</v>
      </c>
      <c r="AQ243" s="3">
        <f>EffortOutcomesAG1_1DayShiftAB[[#This Row],[D]]*V243</f>
        <v>0.95</v>
      </c>
      <c r="AR243" s="3">
        <f>EffortOutcomesAG1_1DayShiftAB[[#This Row],[D]]*W243</f>
        <v>0</v>
      </c>
      <c r="AS243" s="3">
        <f>EffortOutcomesAG1_1DayShiftAB[[#This Row],[D]]*X243</f>
        <v>0</v>
      </c>
      <c r="AT243" s="3">
        <f>EffortOutcomesAG1_1DayShiftAB[[#This Row],[D]]*Y243</f>
        <v>0</v>
      </c>
      <c r="AU243" s="3">
        <f>EffortOutcomesAG1_1DayShiftAB[[#This Row],[D]]*Z243</f>
        <v>0</v>
      </c>
      <c r="AV243" s="3">
        <f>EffortOutcomesAG1_1DayShiftAB[[#This Row],[D]]*AA243</f>
        <v>0</v>
      </c>
      <c r="AW243" s="3"/>
      <c r="AX243" s="3"/>
      <c r="AY243" t="s">
        <v>170</v>
      </c>
      <c r="AZ243" t="s">
        <v>215</v>
      </c>
      <c r="BA243" t="s">
        <v>70</v>
      </c>
      <c r="BB243">
        <v>2.8796992481203003</v>
      </c>
      <c r="BC243">
        <v>0.95</v>
      </c>
      <c r="BD243">
        <v>10</v>
      </c>
      <c r="BE243">
        <v>0.95</v>
      </c>
      <c r="BF243">
        <v>2.5963488843813387</v>
      </c>
      <c r="BG243" t="s">
        <v>209</v>
      </c>
      <c r="BH243">
        <v>1</v>
      </c>
      <c r="BI243" s="25">
        <v>45584</v>
      </c>
      <c r="BJ243">
        <v>45584</v>
      </c>
      <c r="BK243">
        <v>0.32989556135770237</v>
      </c>
      <c r="BL243">
        <v>0.32989556135770237</v>
      </c>
      <c r="BM243">
        <v>0.90160418178255375</v>
      </c>
      <c r="BN243" t="s">
        <v>160</v>
      </c>
    </row>
    <row r="244" spans="1:66" x14ac:dyDescent="0.25">
      <c r="A244" s="31"/>
      <c r="B244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44" s="32">
        <f>IF(EffortOutcomesAG1_1DayShiftAB[[#This Row],[Ai]]=0,3,  IF(EffortOutcomesAG1_1DayShiftAB[[#This Row],[Ai]]&lt;ABGoal,1,    IF(EffortOutcomesAG1_1DayShiftAB[[#This Row],[Ai]]&gt;=ABGoal,2,   "???")))</f>
        <v>1</v>
      </c>
      <c r="D244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44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44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44" s="34">
        <f t="shared" si="6"/>
        <v>11110</v>
      </c>
      <c r="H244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44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4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4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4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44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4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44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4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4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44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0.34020887728459526</v>
      </c>
      <c r="S244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4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0.18699796498233739</v>
      </c>
      <c r="U244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4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0.47279315773306735</v>
      </c>
      <c r="W244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4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4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4" s="41" cm="1">
        <f t="array" ref="Z244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4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4" s="38">
        <f t="shared" si="7"/>
        <v>1</v>
      </c>
      <c r="AC244" s="3">
        <f>EffortOutcomesAG1_1DayShiftAB[[#This Row],[D]]*H244</f>
        <v>0</v>
      </c>
      <c r="AD244" s="3">
        <f>EffortOutcomesAG1_1DayShiftAB[[#This Row],[D]]*I244</f>
        <v>0</v>
      </c>
      <c r="AE244" s="3">
        <f>EffortOutcomesAG1_1DayShiftAB[[#This Row],[D]]*J244</f>
        <v>0</v>
      </c>
      <c r="AF244" s="3">
        <f>EffortOutcomesAG1_1DayShiftAB[[#This Row],[D]]*K244</f>
        <v>0</v>
      </c>
      <c r="AG244" s="3">
        <f>EffortOutcomesAG1_1DayShiftAB[[#This Row],[D]]*L244</f>
        <v>0</v>
      </c>
      <c r="AH244" s="3">
        <f>EffortOutcomesAG1_1DayShiftAB[[#This Row],[D]]*M244</f>
        <v>0</v>
      </c>
      <c r="AI244" s="3">
        <f>EffortOutcomesAG1_1DayShiftAB[[#This Row],[D]]*N244</f>
        <v>0</v>
      </c>
      <c r="AJ244" s="3">
        <f>EffortOutcomesAG1_1DayShiftAB[[#This Row],[D]]*O244</f>
        <v>0</v>
      </c>
      <c r="AK244" s="3">
        <f>EffortOutcomesAG1_1DayShiftAB[[#This Row],[D]]*P244</f>
        <v>0</v>
      </c>
      <c r="AL244" s="3">
        <f>EffortOutcomesAG1_1DayShiftAB[[#This Row],[D]]*Q244</f>
        <v>0</v>
      </c>
      <c r="AM244" s="3">
        <f>EffortOutcomesAG1_1DayShiftAB[[#This Row],[D]]*R244</f>
        <v>1.959398496240601</v>
      </c>
      <c r="AN244" s="3">
        <f>EffortOutcomesAG1_1DayShiftAB[[#This Row],[D]]*S244</f>
        <v>0</v>
      </c>
      <c r="AO244" s="3">
        <f>EffortOutcomesAG1_1DayShiftAB[[#This Row],[D]]*T244</f>
        <v>1.0769957983193266</v>
      </c>
      <c r="AP244" s="3">
        <f>EffortOutcomesAG1_1DayShiftAB[[#This Row],[D]]*U244</f>
        <v>0</v>
      </c>
      <c r="AQ244" s="3">
        <f>EffortOutcomesAG1_1DayShiftAB[[#This Row],[D]]*V244</f>
        <v>2.723004201680673</v>
      </c>
      <c r="AR244" s="3">
        <f>EffortOutcomesAG1_1DayShiftAB[[#This Row],[D]]*W244</f>
        <v>0</v>
      </c>
      <c r="AS244" s="3">
        <f>EffortOutcomesAG1_1DayShiftAB[[#This Row],[D]]*X244</f>
        <v>0</v>
      </c>
      <c r="AT244" s="3">
        <f>EffortOutcomesAG1_1DayShiftAB[[#This Row],[D]]*Y244</f>
        <v>0</v>
      </c>
      <c r="AU244" s="3">
        <f>EffortOutcomesAG1_1DayShiftAB[[#This Row],[D]]*Z244</f>
        <v>0</v>
      </c>
      <c r="AV244" s="3">
        <f>EffortOutcomesAG1_1DayShiftAB[[#This Row],[D]]*AA244</f>
        <v>0</v>
      </c>
      <c r="AW244" s="3"/>
      <c r="AX244" s="3"/>
      <c r="AY244" t="s">
        <v>170</v>
      </c>
      <c r="AZ244" t="s">
        <v>215</v>
      </c>
      <c r="BA244" t="s">
        <v>68</v>
      </c>
      <c r="BB244">
        <v>5.7593984962406006</v>
      </c>
      <c r="BC244">
        <v>3.8</v>
      </c>
      <c r="BD244">
        <v>10</v>
      </c>
      <c r="BE244">
        <v>3.8</v>
      </c>
      <c r="BF244">
        <v>2.723004201680673</v>
      </c>
      <c r="BG244" t="s">
        <v>211</v>
      </c>
      <c r="BH244">
        <v>1</v>
      </c>
      <c r="BI244" s="25">
        <v>45584</v>
      </c>
      <c r="BJ244">
        <v>45584</v>
      </c>
      <c r="BK244">
        <v>0.65979112271540474</v>
      </c>
      <c r="BL244">
        <v>0.65979112271540474</v>
      </c>
      <c r="BM244">
        <v>0.47279315773306735</v>
      </c>
      <c r="BN244" t="s">
        <v>160</v>
      </c>
    </row>
    <row r="245" spans="1:66" x14ac:dyDescent="0.25">
      <c r="A245" s="31"/>
      <c r="B245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45" s="32">
        <f>IF(EffortOutcomesAG1_1DayShiftAB[[#This Row],[Ai]]=0,3,  IF(EffortOutcomesAG1_1DayShiftAB[[#This Row],[Ai]]&lt;ABGoal,1,    IF(EffortOutcomesAG1_1DayShiftAB[[#This Row],[Ai]]&gt;=ABGoal,2,   "???")))</f>
        <v>2</v>
      </c>
      <c r="D245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5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45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45" s="34">
        <f t="shared" si="6"/>
        <v>32332</v>
      </c>
      <c r="H245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0.11396856263166422</v>
      </c>
      <c r="I245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5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5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5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45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5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45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5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5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45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45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5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5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5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45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5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5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5" s="41" cm="1">
        <f t="array" ref="Z245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5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5" s="38">
        <f t="shared" si="7"/>
        <v>1</v>
      </c>
      <c r="AC245" s="3">
        <f>EffortOutcomesAG1_1DayShiftAB[[#This Row],[D]]*H245</f>
        <v>9.6434937611408172E-2</v>
      </c>
      <c r="AD245" s="3">
        <f>EffortOutcomesAG1_1DayShiftAB[[#This Row],[D]]*I245</f>
        <v>0</v>
      </c>
      <c r="AE245" s="3">
        <f>EffortOutcomesAG1_1DayShiftAB[[#This Row],[D]]*J245</f>
        <v>0</v>
      </c>
      <c r="AF245" s="3">
        <f>EffortOutcomesAG1_1DayShiftAB[[#This Row],[D]]*K245</f>
        <v>0</v>
      </c>
      <c r="AG245" s="3">
        <f>EffortOutcomesAG1_1DayShiftAB[[#This Row],[D]]*L245</f>
        <v>0.84230769230769231</v>
      </c>
      <c r="AH245" s="3">
        <f>EffortOutcomesAG1_1DayShiftAB[[#This Row],[D]]*M245</f>
        <v>0</v>
      </c>
      <c r="AI245" s="3">
        <f>EffortOutcomesAG1_1DayShiftAB[[#This Row],[D]]*N245</f>
        <v>0.21153846153846151</v>
      </c>
      <c r="AJ245" s="3">
        <f>EffortOutcomesAG1_1DayShiftAB[[#This Row],[D]]*O245</f>
        <v>0</v>
      </c>
      <c r="AK245" s="3">
        <f>EffortOutcomesAG1_1DayShiftAB[[#This Row],[D]]*P245</f>
        <v>0</v>
      </c>
      <c r="AL245" s="3">
        <f>EffortOutcomesAG1_1DayShiftAB[[#This Row],[D]]*Q245</f>
        <v>0</v>
      </c>
      <c r="AM245" s="3">
        <f>EffortOutcomesAG1_1DayShiftAB[[#This Row],[D]]*R245</f>
        <v>0</v>
      </c>
      <c r="AN245" s="3">
        <f>EffortOutcomesAG1_1DayShiftAB[[#This Row],[D]]*S245</f>
        <v>0</v>
      </c>
      <c r="AO245" s="3">
        <f>EffortOutcomesAG1_1DayShiftAB[[#This Row],[D]]*T245</f>
        <v>0</v>
      </c>
      <c r="AP245" s="3">
        <f>EffortOutcomesAG1_1DayShiftAB[[#This Row],[D]]*U245</f>
        <v>0</v>
      </c>
      <c r="AQ245" s="3">
        <f>EffortOutcomesAG1_1DayShiftAB[[#This Row],[D]]*V245</f>
        <v>0.84615384615384603</v>
      </c>
      <c r="AR245" s="3">
        <f>EffortOutcomesAG1_1DayShiftAB[[#This Row],[D]]*W245</f>
        <v>0</v>
      </c>
      <c r="AS245" s="3">
        <f>EffortOutcomesAG1_1DayShiftAB[[#This Row],[D]]*X245</f>
        <v>0</v>
      </c>
      <c r="AT245" s="3">
        <f>EffortOutcomesAG1_1DayShiftAB[[#This Row],[D]]*Y245</f>
        <v>0</v>
      </c>
      <c r="AU245" s="3">
        <f>EffortOutcomesAG1_1DayShiftAB[[#This Row],[D]]*Z245</f>
        <v>0</v>
      </c>
      <c r="AV245" s="3">
        <f>EffortOutcomesAG1_1DayShiftAB[[#This Row],[D]]*AA245</f>
        <v>0</v>
      </c>
      <c r="AW245" s="3"/>
      <c r="AX245" s="3"/>
      <c r="AY245" t="s">
        <v>217</v>
      </c>
      <c r="AZ245" t="s">
        <v>215</v>
      </c>
      <c r="BA245" t="s">
        <v>69</v>
      </c>
      <c r="BB245">
        <v>0.84615384615384603</v>
      </c>
      <c r="BC245">
        <v>1.9</v>
      </c>
      <c r="BD245">
        <v>10</v>
      </c>
      <c r="BE245">
        <v>1.9</v>
      </c>
      <c r="BF245">
        <v>1.9964349376114079</v>
      </c>
      <c r="BG245" t="s">
        <v>210</v>
      </c>
      <c r="BI245" s="25">
        <v>45584</v>
      </c>
      <c r="BJ245">
        <v>45584</v>
      </c>
      <c r="BK245">
        <v>2.2454545454545456</v>
      </c>
      <c r="BL245">
        <v>2.2454545454545456</v>
      </c>
      <c r="BM245">
        <v>2.3594231080862098</v>
      </c>
      <c r="BN245" t="s">
        <v>160</v>
      </c>
    </row>
    <row r="246" spans="1:66" x14ac:dyDescent="0.25">
      <c r="A246" s="31"/>
      <c r="B246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46" s="32">
        <f>IF(EffortOutcomesAG1_1DayShiftAB[[#This Row],[Ai]]=0,3,  IF(EffortOutcomesAG1_1DayShiftAB[[#This Row],[Ai]]&lt;ABGoal,1,    IF(EffortOutcomesAG1_1DayShiftAB[[#This Row],[Ai]]&gt;=ABGoal,2,   "???")))</f>
        <v>2</v>
      </c>
      <c r="D246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46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46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46" s="34">
        <f t="shared" si="6"/>
        <v>32132</v>
      </c>
      <c r="H246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46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6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0.29900819124107336</v>
      </c>
      <c r="K246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6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0.32467100360819279</v>
      </c>
      <c r="M246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6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46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6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6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46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46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6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6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6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46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6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6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6" s="41" cm="1">
        <f t="array" ref="Z246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6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6" s="38">
        <f t="shared" si="7"/>
        <v>1</v>
      </c>
      <c r="AC246" s="3">
        <f>EffortOutcomesAG1_1DayShiftAB[[#This Row],[D]]*H246</f>
        <v>0</v>
      </c>
      <c r="AD246" s="3">
        <f>EffortOutcomesAG1_1DayShiftAB[[#This Row],[D]]*I246</f>
        <v>0</v>
      </c>
      <c r="AE246" s="3">
        <f>EffortOutcomesAG1_1DayShiftAB[[#This Row],[D]]*J246</f>
        <v>0.75802139037433136</v>
      </c>
      <c r="AF246" s="3">
        <f>EffortOutcomesAG1_1DayShiftAB[[#This Row],[D]]*K246</f>
        <v>0</v>
      </c>
      <c r="AG246" s="3">
        <f>EffortOutcomesAG1_1DayShiftAB[[#This Row],[D]]*L246</f>
        <v>0.8230796773419804</v>
      </c>
      <c r="AH246" s="3">
        <f>EffortOutcomesAG1_1DayShiftAB[[#This Row],[D]]*M246</f>
        <v>0</v>
      </c>
      <c r="AI246" s="3">
        <f>EffortOutcomesAG1_1DayShiftAB[[#This Row],[D]]*N246</f>
        <v>0.6337797864567376</v>
      </c>
      <c r="AJ246" s="3">
        <f>EffortOutcomesAG1_1DayShiftAB[[#This Row],[D]]*O246</f>
        <v>0</v>
      </c>
      <c r="AK246" s="3">
        <f>EffortOutcomesAG1_1DayShiftAB[[#This Row],[D]]*P246</f>
        <v>0</v>
      </c>
      <c r="AL246" s="3">
        <f>EffortOutcomesAG1_1DayShiftAB[[#This Row],[D]]*Q246</f>
        <v>0</v>
      </c>
      <c r="AM246" s="3">
        <f>EffortOutcomesAG1_1DayShiftAB[[#This Row],[D]]*R246</f>
        <v>0</v>
      </c>
      <c r="AN246" s="3">
        <f>EffortOutcomesAG1_1DayShiftAB[[#This Row],[D]]*S246</f>
        <v>0</v>
      </c>
      <c r="AO246" s="3">
        <f>EffortOutcomesAG1_1DayShiftAB[[#This Row],[D]]*T246</f>
        <v>0</v>
      </c>
      <c r="AP246" s="3">
        <f>EffortOutcomesAG1_1DayShiftAB[[#This Row],[D]]*U246</f>
        <v>0</v>
      </c>
      <c r="AQ246" s="3">
        <f>EffortOutcomesAG1_1DayShiftAB[[#This Row],[D]]*V246</f>
        <v>2.5351191458269504</v>
      </c>
      <c r="AR246" s="3">
        <f>EffortOutcomesAG1_1DayShiftAB[[#This Row],[D]]*W246</f>
        <v>0</v>
      </c>
      <c r="AS246" s="3">
        <f>EffortOutcomesAG1_1DayShiftAB[[#This Row],[D]]*X246</f>
        <v>0</v>
      </c>
      <c r="AT246" s="3">
        <f>EffortOutcomesAG1_1DayShiftAB[[#This Row],[D]]*Y246</f>
        <v>0</v>
      </c>
      <c r="AU246" s="3">
        <f>EffortOutcomesAG1_1DayShiftAB[[#This Row],[D]]*Z246</f>
        <v>0</v>
      </c>
      <c r="AV246" s="3">
        <f>EffortOutcomesAG1_1DayShiftAB[[#This Row],[D]]*AA246</f>
        <v>0</v>
      </c>
      <c r="AW246" s="3"/>
      <c r="AX246" s="3"/>
      <c r="AY246" t="s">
        <v>217</v>
      </c>
      <c r="AZ246" t="s">
        <v>215</v>
      </c>
      <c r="BA246" t="s">
        <v>70</v>
      </c>
      <c r="BB246">
        <v>2.5351191458269504</v>
      </c>
      <c r="BC246">
        <v>4.75</v>
      </c>
      <c r="BD246">
        <v>10</v>
      </c>
      <c r="BE246">
        <v>4.75</v>
      </c>
      <c r="BF246">
        <v>3.9919786096256682</v>
      </c>
      <c r="BG246" t="s">
        <v>209</v>
      </c>
      <c r="BI246" s="25">
        <v>45584</v>
      </c>
      <c r="BJ246">
        <v>45584</v>
      </c>
      <c r="BK246">
        <v>1.8736791948492661</v>
      </c>
      <c r="BL246">
        <v>1.8736791948492661</v>
      </c>
      <c r="BM246">
        <v>1.5746710036081928</v>
      </c>
      <c r="BN246" t="s">
        <v>160</v>
      </c>
    </row>
    <row r="247" spans="1:66" x14ac:dyDescent="0.25">
      <c r="A247" s="31"/>
      <c r="B247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47" s="32">
        <f>IF(EffortOutcomesAG1_1DayShiftAB[[#This Row],[Ai]]=0,3,  IF(EffortOutcomesAG1_1DayShiftAB[[#This Row],[Ai]]&lt;ABGoal,1,    IF(EffortOutcomesAG1_1DayShiftAB[[#This Row],[Ai]]&gt;=ABGoal,2,   "???")))</f>
        <v>1</v>
      </c>
      <c r="D247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7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47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47" s="34">
        <f t="shared" si="6"/>
        <v>11310</v>
      </c>
      <c r="H247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47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7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7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7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47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7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47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7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7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1.8613836607248579E-3</v>
      </c>
      <c r="R247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0.44315991872621208</v>
      </c>
      <c r="S247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7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7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7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0.55497869761306307</v>
      </c>
      <c r="W247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7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7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7" s="41" cm="1">
        <f t="array" ref="Z247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7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7" s="38">
        <f t="shared" si="7"/>
        <v>1</v>
      </c>
      <c r="AC247" s="3">
        <f>EffortOutcomesAG1_1DayShiftAB[[#This Row],[D]]*H247</f>
        <v>0</v>
      </c>
      <c r="AD247" s="3">
        <f>EffortOutcomesAG1_1DayShiftAB[[#This Row],[D]]*I247</f>
        <v>0</v>
      </c>
      <c r="AE247" s="3">
        <f>EffortOutcomesAG1_1DayShiftAB[[#This Row],[D]]*J247</f>
        <v>0</v>
      </c>
      <c r="AF247" s="3">
        <f>EffortOutcomesAG1_1DayShiftAB[[#This Row],[D]]*K247</f>
        <v>0</v>
      </c>
      <c r="AG247" s="3">
        <f>EffortOutcomesAG1_1DayShiftAB[[#This Row],[D]]*L247</f>
        <v>0</v>
      </c>
      <c r="AH247" s="3">
        <f>EffortOutcomesAG1_1DayShiftAB[[#This Row],[D]]*M247</f>
        <v>0</v>
      </c>
      <c r="AI247" s="3">
        <f>EffortOutcomesAG1_1DayShiftAB[[#This Row],[D]]*N247</f>
        <v>0</v>
      </c>
      <c r="AJ247" s="3">
        <f>EffortOutcomesAG1_1DayShiftAB[[#This Row],[D]]*O247</f>
        <v>0</v>
      </c>
      <c r="AK247" s="3">
        <f>EffortOutcomesAG1_1DayShiftAB[[#This Row],[D]]*P247</f>
        <v>0</v>
      </c>
      <c r="AL247" s="3">
        <f>EffortOutcomesAG1_1DayShiftAB[[#This Row],[D]]*Q247</f>
        <v>1.2745098039215207E-2</v>
      </c>
      <c r="AM247" s="3">
        <f>EffortOutcomesAG1_1DayShiftAB[[#This Row],[D]]*R247</f>
        <v>3.0343645592208177</v>
      </c>
      <c r="AN247" s="3">
        <f>EffortOutcomesAG1_1DayShiftAB[[#This Row],[D]]*S247</f>
        <v>0</v>
      </c>
      <c r="AO247" s="3">
        <f>EffortOutcomesAG1_1DayShiftAB[[#This Row],[D]]*T247</f>
        <v>0</v>
      </c>
      <c r="AP247" s="3">
        <f>EffortOutcomesAG1_1DayShiftAB[[#This Row],[D]]*U247</f>
        <v>0</v>
      </c>
      <c r="AQ247" s="3">
        <f>EffortOutcomesAG1_1DayShiftAB[[#This Row],[D]]*V247</f>
        <v>3.7999999999999994</v>
      </c>
      <c r="AR247" s="3">
        <f>EffortOutcomesAG1_1DayShiftAB[[#This Row],[D]]*W247</f>
        <v>0</v>
      </c>
      <c r="AS247" s="3">
        <f>EffortOutcomesAG1_1DayShiftAB[[#This Row],[D]]*X247</f>
        <v>0</v>
      </c>
      <c r="AT247" s="3">
        <f>EffortOutcomesAG1_1DayShiftAB[[#This Row],[D]]*Y247</f>
        <v>0</v>
      </c>
      <c r="AU247" s="3">
        <f>EffortOutcomesAG1_1DayShiftAB[[#This Row],[D]]*Z247</f>
        <v>0</v>
      </c>
      <c r="AV247" s="3">
        <f>EffortOutcomesAG1_1DayShiftAB[[#This Row],[D]]*AA247</f>
        <v>0</v>
      </c>
      <c r="AW247" s="3"/>
      <c r="AX247" s="3"/>
      <c r="AY247" t="s">
        <v>217</v>
      </c>
      <c r="AZ247" t="s">
        <v>215</v>
      </c>
      <c r="BA247" t="s">
        <v>68</v>
      </c>
      <c r="BB247">
        <v>6.8471096572600327</v>
      </c>
      <c r="BC247">
        <v>3.8</v>
      </c>
      <c r="BD247">
        <v>10</v>
      </c>
      <c r="BE247">
        <v>3.8</v>
      </c>
      <c r="BF247">
        <v>3.812745098039215</v>
      </c>
      <c r="BG247" t="s">
        <v>211</v>
      </c>
      <c r="BI247" s="25">
        <v>45584</v>
      </c>
      <c r="BJ247">
        <v>45584</v>
      </c>
      <c r="BK247">
        <v>0.55497869761306307</v>
      </c>
      <c r="BL247">
        <v>0.55497869761306307</v>
      </c>
      <c r="BM247">
        <v>0.55684008127378792</v>
      </c>
      <c r="BN247" t="s">
        <v>160</v>
      </c>
    </row>
    <row r="248" spans="1:66" x14ac:dyDescent="0.25">
      <c r="A248" s="31"/>
      <c r="B248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48" s="32">
        <f>IF(EffortOutcomesAG1_1DayShiftAB[[#This Row],[Ai]]=0,3,  IF(EffortOutcomesAG1_1DayShiftAB[[#This Row],[Ai]]&lt;ABGoal,1,    IF(EffortOutcomesAG1_1DayShiftAB[[#This Row],[Ai]]&gt;=ABGoal,2,   "???")))</f>
        <v>1</v>
      </c>
      <c r="D248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8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48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48" s="34">
        <f t="shared" si="6"/>
        <v>11310</v>
      </c>
      <c r="H248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48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8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8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8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48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8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48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8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8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0.24132730015082957</v>
      </c>
      <c r="R248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0.75867269984917041</v>
      </c>
      <c r="S248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8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8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8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</v>
      </c>
      <c r="W248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8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8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8" s="41" cm="1">
        <f t="array" ref="Z248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8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8" s="38">
        <f t="shared" si="7"/>
        <v>1</v>
      </c>
      <c r="AC248" s="3">
        <f>EffortOutcomesAG1_1DayShiftAB[[#This Row],[D]]*H248</f>
        <v>0</v>
      </c>
      <c r="AD248" s="3">
        <f>EffortOutcomesAG1_1DayShiftAB[[#This Row],[D]]*I248</f>
        <v>0</v>
      </c>
      <c r="AE248" s="3">
        <f>EffortOutcomesAG1_1DayShiftAB[[#This Row],[D]]*J248</f>
        <v>0</v>
      </c>
      <c r="AF248" s="3">
        <f>EffortOutcomesAG1_1DayShiftAB[[#This Row],[D]]*K248</f>
        <v>0</v>
      </c>
      <c r="AG248" s="3">
        <f>EffortOutcomesAG1_1DayShiftAB[[#This Row],[D]]*L248</f>
        <v>0</v>
      </c>
      <c r="AH248" s="3">
        <f>EffortOutcomesAG1_1DayShiftAB[[#This Row],[D]]*M248</f>
        <v>0</v>
      </c>
      <c r="AI248" s="3">
        <f>EffortOutcomesAG1_1DayShiftAB[[#This Row],[D]]*N248</f>
        <v>0</v>
      </c>
      <c r="AJ248" s="3">
        <f>EffortOutcomesAG1_1DayShiftAB[[#This Row],[D]]*O248</f>
        <v>0</v>
      </c>
      <c r="AK248" s="3">
        <f>EffortOutcomesAG1_1DayShiftAB[[#This Row],[D]]*P248</f>
        <v>0</v>
      </c>
      <c r="AL248" s="3">
        <f>EffortOutcomesAG1_1DayShiftAB[[#This Row],[D]]*Q248</f>
        <v>0.24132730015082957</v>
      </c>
      <c r="AM248" s="3">
        <f>EffortOutcomesAG1_1DayShiftAB[[#This Row],[D]]*R248</f>
        <v>0.75867269984917041</v>
      </c>
      <c r="AN248" s="3">
        <f>EffortOutcomesAG1_1DayShiftAB[[#This Row],[D]]*S248</f>
        <v>0</v>
      </c>
      <c r="AO248" s="3">
        <f>EffortOutcomesAG1_1DayShiftAB[[#This Row],[D]]*T248</f>
        <v>0</v>
      </c>
      <c r="AP248" s="3">
        <f>EffortOutcomesAG1_1DayShiftAB[[#This Row],[D]]*U248</f>
        <v>0</v>
      </c>
      <c r="AQ248" s="3">
        <f>EffortOutcomesAG1_1DayShiftAB[[#This Row],[D]]*V248</f>
        <v>0</v>
      </c>
      <c r="AR248" s="3">
        <f>EffortOutcomesAG1_1DayShiftAB[[#This Row],[D]]*W248</f>
        <v>0</v>
      </c>
      <c r="AS248" s="3">
        <f>EffortOutcomesAG1_1DayShiftAB[[#This Row],[D]]*X248</f>
        <v>0</v>
      </c>
      <c r="AT248" s="3">
        <f>EffortOutcomesAG1_1DayShiftAB[[#This Row],[D]]*Y248</f>
        <v>0</v>
      </c>
      <c r="AU248" s="3">
        <f>EffortOutcomesAG1_1DayShiftAB[[#This Row],[D]]*Z248</f>
        <v>0</v>
      </c>
      <c r="AV248" s="3">
        <f>EffortOutcomesAG1_1DayShiftAB[[#This Row],[D]]*AA248</f>
        <v>0</v>
      </c>
      <c r="AW248" s="3"/>
      <c r="AX248" s="3"/>
      <c r="AY248" t="s">
        <v>170</v>
      </c>
      <c r="AZ248" t="s">
        <v>215</v>
      </c>
      <c r="BA248" t="s">
        <v>69</v>
      </c>
      <c r="BB248">
        <v>1</v>
      </c>
      <c r="BC248">
        <v>0</v>
      </c>
      <c r="BD248">
        <v>10</v>
      </c>
      <c r="BE248">
        <v>0</v>
      </c>
      <c r="BF248">
        <v>0.24132730015082957</v>
      </c>
      <c r="BG248" t="s">
        <v>213</v>
      </c>
      <c r="BH248">
        <v>1</v>
      </c>
      <c r="BI248" s="25">
        <v>45585</v>
      </c>
      <c r="BJ248">
        <v>45585</v>
      </c>
      <c r="BK248">
        <v>0</v>
      </c>
      <c r="BL248">
        <v>0</v>
      </c>
      <c r="BM248">
        <v>0.24132730015082957</v>
      </c>
      <c r="BN248" t="s">
        <v>160</v>
      </c>
    </row>
    <row r="249" spans="1:66" x14ac:dyDescent="0.25">
      <c r="A249" s="31"/>
      <c r="B249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49" s="32">
        <f>IF(EffortOutcomesAG1_1DayShiftAB[[#This Row],[Ai]]=0,3,  IF(EffortOutcomesAG1_1DayShiftAB[[#This Row],[Ai]]&lt;ABGoal,1,    IF(EffortOutcomesAG1_1DayShiftAB[[#This Row],[Ai]]&gt;=ABGoal,2,   "???")))</f>
        <v>1</v>
      </c>
      <c r="D249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49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49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49" s="34">
        <f t="shared" si="6"/>
        <v>11310</v>
      </c>
      <c r="H249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49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49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49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49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49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49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49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49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49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0.21909685995583073</v>
      </c>
      <c r="R249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0.12111201732876453</v>
      </c>
      <c r="S249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49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49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49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0.65979112271540474</v>
      </c>
      <c r="W249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49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49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49" s="41" cm="1">
        <f t="array" ref="Z249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49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49" s="38">
        <f t="shared" si="7"/>
        <v>1</v>
      </c>
      <c r="AC249" s="3">
        <f>EffortOutcomesAG1_1DayShiftAB[[#This Row],[D]]*H249</f>
        <v>0</v>
      </c>
      <c r="AD249" s="3">
        <f>EffortOutcomesAG1_1DayShiftAB[[#This Row],[D]]*I249</f>
        <v>0</v>
      </c>
      <c r="AE249" s="3">
        <f>EffortOutcomesAG1_1DayShiftAB[[#This Row],[D]]*J249</f>
        <v>0</v>
      </c>
      <c r="AF249" s="3">
        <f>EffortOutcomesAG1_1DayShiftAB[[#This Row],[D]]*K249</f>
        <v>0</v>
      </c>
      <c r="AG249" s="3">
        <f>EffortOutcomesAG1_1DayShiftAB[[#This Row],[D]]*L249</f>
        <v>0</v>
      </c>
      <c r="AH249" s="3">
        <f>EffortOutcomesAG1_1DayShiftAB[[#This Row],[D]]*M249</f>
        <v>0</v>
      </c>
      <c r="AI249" s="3">
        <f>EffortOutcomesAG1_1DayShiftAB[[#This Row],[D]]*N249</f>
        <v>0</v>
      </c>
      <c r="AJ249" s="3">
        <f>EffortOutcomesAG1_1DayShiftAB[[#This Row],[D]]*O249</f>
        <v>0</v>
      </c>
      <c r="AK249" s="3">
        <f>EffortOutcomesAG1_1DayShiftAB[[#This Row],[D]]*P249</f>
        <v>0</v>
      </c>
      <c r="AL249" s="3">
        <f>EffortOutcomesAG1_1DayShiftAB[[#This Row],[D]]*Q249</f>
        <v>0.63093306288032447</v>
      </c>
      <c r="AM249" s="3">
        <f>EffortOutcomesAG1_1DayShiftAB[[#This Row],[D]]*R249</f>
        <v>0.34876618523997599</v>
      </c>
      <c r="AN249" s="3">
        <f>EffortOutcomesAG1_1DayShiftAB[[#This Row],[D]]*S249</f>
        <v>0</v>
      </c>
      <c r="AO249" s="3">
        <f>EffortOutcomesAG1_1DayShiftAB[[#This Row],[D]]*T249</f>
        <v>0</v>
      </c>
      <c r="AP249" s="3">
        <f>EffortOutcomesAG1_1DayShiftAB[[#This Row],[D]]*U249</f>
        <v>0</v>
      </c>
      <c r="AQ249" s="3">
        <f>EffortOutcomesAG1_1DayShiftAB[[#This Row],[D]]*V249</f>
        <v>1.9</v>
      </c>
      <c r="AR249" s="3">
        <f>EffortOutcomesAG1_1DayShiftAB[[#This Row],[D]]*W249</f>
        <v>0</v>
      </c>
      <c r="AS249" s="3">
        <f>EffortOutcomesAG1_1DayShiftAB[[#This Row],[D]]*X249</f>
        <v>0</v>
      </c>
      <c r="AT249" s="3">
        <f>EffortOutcomesAG1_1DayShiftAB[[#This Row],[D]]*Y249</f>
        <v>0</v>
      </c>
      <c r="AU249" s="3">
        <f>EffortOutcomesAG1_1DayShiftAB[[#This Row],[D]]*Z249</f>
        <v>0</v>
      </c>
      <c r="AV249" s="3">
        <f>EffortOutcomesAG1_1DayShiftAB[[#This Row],[D]]*AA249</f>
        <v>0</v>
      </c>
      <c r="AW249" s="3"/>
      <c r="AX249" s="3"/>
      <c r="AY249" t="s">
        <v>170</v>
      </c>
      <c r="AZ249" t="s">
        <v>215</v>
      </c>
      <c r="BA249" t="s">
        <v>70</v>
      </c>
      <c r="BB249">
        <v>2.8796992481203003</v>
      </c>
      <c r="BC249">
        <v>1.9</v>
      </c>
      <c r="BD249">
        <v>10</v>
      </c>
      <c r="BE249">
        <v>1.9</v>
      </c>
      <c r="BF249">
        <v>2.5309330628803242</v>
      </c>
      <c r="BG249" t="s">
        <v>212</v>
      </c>
      <c r="BH249">
        <v>1</v>
      </c>
      <c r="BI249" s="25">
        <v>45585</v>
      </c>
      <c r="BJ249">
        <v>45585</v>
      </c>
      <c r="BK249">
        <v>0.65979112271540474</v>
      </c>
      <c r="BL249">
        <v>0.65979112271540474</v>
      </c>
      <c r="BM249">
        <v>0.87888798267123547</v>
      </c>
      <c r="BN249" t="s">
        <v>160</v>
      </c>
    </row>
    <row r="250" spans="1:66" x14ac:dyDescent="0.25">
      <c r="A250" s="31"/>
      <c r="B250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50" s="32">
        <f>IF(EffortOutcomesAG1_1DayShiftAB[[#This Row],[Ai]]=0,3,  IF(EffortOutcomesAG1_1DayShiftAB[[#This Row],[Ai]]&lt;ABGoal,1,    IF(EffortOutcomesAG1_1DayShiftAB[[#This Row],[Ai]]&gt;=ABGoal,2,   "???")))</f>
        <v>1</v>
      </c>
      <c r="D250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50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50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50" s="34">
        <f t="shared" si="6"/>
        <v>11110</v>
      </c>
      <c r="H250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50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50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50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50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50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50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50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50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50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50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0.34020887728459526</v>
      </c>
      <c r="S250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50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0.18765262632468127</v>
      </c>
      <c r="U250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50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0.47213849639072347</v>
      </c>
      <c r="W250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50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50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50" s="41" cm="1">
        <f t="array" ref="Z250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50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50" s="38">
        <f t="shared" si="7"/>
        <v>1</v>
      </c>
      <c r="AC250" s="3">
        <f>EffortOutcomesAG1_1DayShiftAB[[#This Row],[D]]*H250</f>
        <v>0</v>
      </c>
      <c r="AD250" s="3">
        <f>EffortOutcomesAG1_1DayShiftAB[[#This Row],[D]]*I250</f>
        <v>0</v>
      </c>
      <c r="AE250" s="3">
        <f>EffortOutcomesAG1_1DayShiftAB[[#This Row],[D]]*J250</f>
        <v>0</v>
      </c>
      <c r="AF250" s="3">
        <f>EffortOutcomesAG1_1DayShiftAB[[#This Row],[D]]*K250</f>
        <v>0</v>
      </c>
      <c r="AG250" s="3">
        <f>EffortOutcomesAG1_1DayShiftAB[[#This Row],[D]]*L250</f>
        <v>0</v>
      </c>
      <c r="AH250" s="3">
        <f>EffortOutcomesAG1_1DayShiftAB[[#This Row],[D]]*M250</f>
        <v>0</v>
      </c>
      <c r="AI250" s="3">
        <f>EffortOutcomesAG1_1DayShiftAB[[#This Row],[D]]*N250</f>
        <v>0</v>
      </c>
      <c r="AJ250" s="3">
        <f>EffortOutcomesAG1_1DayShiftAB[[#This Row],[D]]*O250</f>
        <v>0</v>
      </c>
      <c r="AK250" s="3">
        <f>EffortOutcomesAG1_1DayShiftAB[[#This Row],[D]]*P250</f>
        <v>0</v>
      </c>
      <c r="AL250" s="3">
        <f>EffortOutcomesAG1_1DayShiftAB[[#This Row],[D]]*Q250</f>
        <v>0</v>
      </c>
      <c r="AM250" s="3">
        <f>EffortOutcomesAG1_1DayShiftAB[[#This Row],[D]]*R250</f>
        <v>1.959398496240601</v>
      </c>
      <c r="AN250" s="3">
        <f>EffortOutcomesAG1_1DayShiftAB[[#This Row],[D]]*S250</f>
        <v>0</v>
      </c>
      <c r="AO250" s="3">
        <f>EffortOutcomesAG1_1DayShiftAB[[#This Row],[D]]*T250</f>
        <v>1.0807662538699687</v>
      </c>
      <c r="AP250" s="3">
        <f>EffortOutcomesAG1_1DayShiftAB[[#This Row],[D]]*U250</f>
        <v>0</v>
      </c>
      <c r="AQ250" s="3">
        <f>EffortOutcomesAG1_1DayShiftAB[[#This Row],[D]]*V250</f>
        <v>2.7192337461300311</v>
      </c>
      <c r="AR250" s="3">
        <f>EffortOutcomesAG1_1DayShiftAB[[#This Row],[D]]*W250</f>
        <v>0</v>
      </c>
      <c r="AS250" s="3">
        <f>EffortOutcomesAG1_1DayShiftAB[[#This Row],[D]]*X250</f>
        <v>0</v>
      </c>
      <c r="AT250" s="3">
        <f>EffortOutcomesAG1_1DayShiftAB[[#This Row],[D]]*Y250</f>
        <v>0</v>
      </c>
      <c r="AU250" s="3">
        <f>EffortOutcomesAG1_1DayShiftAB[[#This Row],[D]]*Z250</f>
        <v>0</v>
      </c>
      <c r="AV250" s="3">
        <f>EffortOutcomesAG1_1DayShiftAB[[#This Row],[D]]*AA250</f>
        <v>0</v>
      </c>
      <c r="AW250" s="3"/>
      <c r="AX250" s="3"/>
      <c r="AY250" t="s">
        <v>170</v>
      </c>
      <c r="AZ250" t="s">
        <v>215</v>
      </c>
      <c r="BA250" t="s">
        <v>68</v>
      </c>
      <c r="BB250">
        <v>5.7593984962406006</v>
      </c>
      <c r="BC250">
        <v>3.8</v>
      </c>
      <c r="BD250">
        <v>10</v>
      </c>
      <c r="BE250">
        <v>3.8</v>
      </c>
      <c r="BF250">
        <v>2.7192337461300311</v>
      </c>
      <c r="BG250" t="s">
        <v>214</v>
      </c>
      <c r="BH250">
        <v>1</v>
      </c>
      <c r="BI250" s="25">
        <v>45585</v>
      </c>
      <c r="BJ250">
        <v>45585</v>
      </c>
      <c r="BK250">
        <v>0.65979112271540474</v>
      </c>
      <c r="BL250">
        <v>0.65979112271540474</v>
      </c>
      <c r="BM250">
        <v>0.47213849639072347</v>
      </c>
      <c r="BN250" t="s">
        <v>160</v>
      </c>
    </row>
    <row r="251" spans="1:66" x14ac:dyDescent="0.25">
      <c r="A251" s="31"/>
      <c r="B251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51" s="32">
        <f>IF(EffortOutcomesAG1_1DayShiftAB[[#This Row],[Ai]]=0,3,  IF(EffortOutcomesAG1_1DayShiftAB[[#This Row],[Ai]]&lt;ABGoal,1,    IF(EffortOutcomesAG1_1DayShiftAB[[#This Row],[Ai]]&gt;=ABGoal,2,   "???")))</f>
        <v>2</v>
      </c>
      <c r="D251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51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51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51" s="34">
        <f t="shared" si="6"/>
        <v>32332</v>
      </c>
      <c r="H251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0.11396856263166422</v>
      </c>
      <c r="I251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51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51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51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0.99545454545454559</v>
      </c>
      <c r="M251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51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51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51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51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51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51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51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51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51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51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51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51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51" s="41" cm="1">
        <f t="array" ref="Z251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51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51" s="38">
        <f t="shared" si="7"/>
        <v>1</v>
      </c>
      <c r="AC251" s="3">
        <f>EffortOutcomesAG1_1DayShiftAB[[#This Row],[D]]*H251</f>
        <v>9.6434937611408172E-2</v>
      </c>
      <c r="AD251" s="3">
        <f>EffortOutcomesAG1_1DayShiftAB[[#This Row],[D]]*I251</f>
        <v>0</v>
      </c>
      <c r="AE251" s="3">
        <f>EffortOutcomesAG1_1DayShiftAB[[#This Row],[D]]*J251</f>
        <v>0</v>
      </c>
      <c r="AF251" s="3">
        <f>EffortOutcomesAG1_1DayShiftAB[[#This Row],[D]]*K251</f>
        <v>0</v>
      </c>
      <c r="AG251" s="3">
        <f>EffortOutcomesAG1_1DayShiftAB[[#This Row],[D]]*L251</f>
        <v>0.84230769230769231</v>
      </c>
      <c r="AH251" s="3">
        <f>EffortOutcomesAG1_1DayShiftAB[[#This Row],[D]]*M251</f>
        <v>0</v>
      </c>
      <c r="AI251" s="3">
        <f>EffortOutcomesAG1_1DayShiftAB[[#This Row],[D]]*N251</f>
        <v>0.21153846153846151</v>
      </c>
      <c r="AJ251" s="3">
        <f>EffortOutcomesAG1_1DayShiftAB[[#This Row],[D]]*O251</f>
        <v>0</v>
      </c>
      <c r="AK251" s="3">
        <f>EffortOutcomesAG1_1DayShiftAB[[#This Row],[D]]*P251</f>
        <v>0</v>
      </c>
      <c r="AL251" s="3">
        <f>EffortOutcomesAG1_1DayShiftAB[[#This Row],[D]]*Q251</f>
        <v>0</v>
      </c>
      <c r="AM251" s="3">
        <f>EffortOutcomesAG1_1DayShiftAB[[#This Row],[D]]*R251</f>
        <v>0</v>
      </c>
      <c r="AN251" s="3">
        <f>EffortOutcomesAG1_1DayShiftAB[[#This Row],[D]]*S251</f>
        <v>0</v>
      </c>
      <c r="AO251" s="3">
        <f>EffortOutcomesAG1_1DayShiftAB[[#This Row],[D]]*T251</f>
        <v>0</v>
      </c>
      <c r="AP251" s="3">
        <f>EffortOutcomesAG1_1DayShiftAB[[#This Row],[D]]*U251</f>
        <v>0</v>
      </c>
      <c r="AQ251" s="3">
        <f>EffortOutcomesAG1_1DayShiftAB[[#This Row],[D]]*V251</f>
        <v>0.84615384615384603</v>
      </c>
      <c r="AR251" s="3">
        <f>EffortOutcomesAG1_1DayShiftAB[[#This Row],[D]]*W251</f>
        <v>0</v>
      </c>
      <c r="AS251" s="3">
        <f>EffortOutcomesAG1_1DayShiftAB[[#This Row],[D]]*X251</f>
        <v>0</v>
      </c>
      <c r="AT251" s="3">
        <f>EffortOutcomesAG1_1DayShiftAB[[#This Row],[D]]*Y251</f>
        <v>0</v>
      </c>
      <c r="AU251" s="3">
        <f>EffortOutcomesAG1_1DayShiftAB[[#This Row],[D]]*Z251</f>
        <v>0</v>
      </c>
      <c r="AV251" s="3">
        <f>EffortOutcomesAG1_1DayShiftAB[[#This Row],[D]]*AA251</f>
        <v>0</v>
      </c>
      <c r="AW251" s="3"/>
      <c r="AX251" s="3"/>
      <c r="AY251" t="s">
        <v>217</v>
      </c>
      <c r="AZ251" t="s">
        <v>215</v>
      </c>
      <c r="BA251" t="s">
        <v>69</v>
      </c>
      <c r="BB251">
        <v>0.84615384615384603</v>
      </c>
      <c r="BC251">
        <v>1.9</v>
      </c>
      <c r="BD251">
        <v>10</v>
      </c>
      <c r="BE251">
        <v>1.9</v>
      </c>
      <c r="BF251">
        <v>1.9964349376114079</v>
      </c>
      <c r="BG251" t="s">
        <v>213</v>
      </c>
      <c r="BI251" s="25">
        <v>45585</v>
      </c>
      <c r="BJ251">
        <v>45585</v>
      </c>
      <c r="BK251">
        <v>2.2454545454545456</v>
      </c>
      <c r="BL251">
        <v>2.2454545454545456</v>
      </c>
      <c r="BM251">
        <v>2.3594231080862098</v>
      </c>
      <c r="BN251" t="s">
        <v>160</v>
      </c>
    </row>
    <row r="252" spans="1:66" x14ac:dyDescent="0.25">
      <c r="A252" s="31"/>
      <c r="B252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3</v>
      </c>
      <c r="C252" s="32">
        <f>IF(EffortOutcomesAG1_1DayShiftAB[[#This Row],[Ai]]=0,3,  IF(EffortOutcomesAG1_1DayShiftAB[[#This Row],[Ai]]&lt;ABGoal,1,    IF(EffortOutcomesAG1_1DayShiftAB[[#This Row],[Ai]]&gt;=ABGoal,2,   "???")))</f>
        <v>2</v>
      </c>
      <c r="D252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1</v>
      </c>
      <c r="E252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3</v>
      </c>
      <c r="F252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2</v>
      </c>
      <c r="G252" s="34">
        <f t="shared" si="6"/>
        <v>32132</v>
      </c>
      <c r="H252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52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52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0.67374403021092633</v>
      </c>
      <c r="K252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52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0.32467100360819279</v>
      </c>
      <c r="M252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52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0.25</v>
      </c>
      <c r="O252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52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52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0</v>
      </c>
      <c r="R252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</v>
      </c>
      <c r="S252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52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52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52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1</v>
      </c>
      <c r="W252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52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52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52" s="41" cm="1">
        <f t="array" ref="Z252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52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52" s="38">
        <f t="shared" si="7"/>
        <v>1</v>
      </c>
      <c r="AC252" s="3">
        <f>EffortOutcomesAG1_1DayShiftAB[[#This Row],[D]]*H252</f>
        <v>0</v>
      </c>
      <c r="AD252" s="3">
        <f>EffortOutcomesAG1_1DayShiftAB[[#This Row],[D]]*I252</f>
        <v>0</v>
      </c>
      <c r="AE252" s="3">
        <f>EffortOutcomesAG1_1DayShiftAB[[#This Row],[D]]*J252</f>
        <v>1.7080213903743307</v>
      </c>
      <c r="AF252" s="3">
        <f>EffortOutcomesAG1_1DayShiftAB[[#This Row],[D]]*K252</f>
        <v>0</v>
      </c>
      <c r="AG252" s="3">
        <f>EffortOutcomesAG1_1DayShiftAB[[#This Row],[D]]*L252</f>
        <v>0.8230796773419804</v>
      </c>
      <c r="AH252" s="3">
        <f>EffortOutcomesAG1_1DayShiftAB[[#This Row],[D]]*M252</f>
        <v>0</v>
      </c>
      <c r="AI252" s="3">
        <f>EffortOutcomesAG1_1DayShiftAB[[#This Row],[D]]*N252</f>
        <v>0.6337797864567376</v>
      </c>
      <c r="AJ252" s="3">
        <f>EffortOutcomesAG1_1DayShiftAB[[#This Row],[D]]*O252</f>
        <v>0</v>
      </c>
      <c r="AK252" s="3">
        <f>EffortOutcomesAG1_1DayShiftAB[[#This Row],[D]]*P252</f>
        <v>0</v>
      </c>
      <c r="AL252" s="3">
        <f>EffortOutcomesAG1_1DayShiftAB[[#This Row],[D]]*Q252</f>
        <v>0</v>
      </c>
      <c r="AM252" s="3">
        <f>EffortOutcomesAG1_1DayShiftAB[[#This Row],[D]]*R252</f>
        <v>0</v>
      </c>
      <c r="AN252" s="3">
        <f>EffortOutcomesAG1_1DayShiftAB[[#This Row],[D]]*S252</f>
        <v>0</v>
      </c>
      <c r="AO252" s="3">
        <f>EffortOutcomesAG1_1DayShiftAB[[#This Row],[D]]*T252</f>
        <v>0</v>
      </c>
      <c r="AP252" s="3">
        <f>EffortOutcomesAG1_1DayShiftAB[[#This Row],[D]]*U252</f>
        <v>0</v>
      </c>
      <c r="AQ252" s="3">
        <f>EffortOutcomesAG1_1DayShiftAB[[#This Row],[D]]*V252</f>
        <v>2.5351191458269504</v>
      </c>
      <c r="AR252" s="3">
        <f>EffortOutcomesAG1_1DayShiftAB[[#This Row],[D]]*W252</f>
        <v>0</v>
      </c>
      <c r="AS252" s="3">
        <f>EffortOutcomesAG1_1DayShiftAB[[#This Row],[D]]*X252</f>
        <v>0</v>
      </c>
      <c r="AT252" s="3">
        <f>EffortOutcomesAG1_1DayShiftAB[[#This Row],[D]]*Y252</f>
        <v>0</v>
      </c>
      <c r="AU252" s="3">
        <f>EffortOutcomesAG1_1DayShiftAB[[#This Row],[D]]*Z252</f>
        <v>0</v>
      </c>
      <c r="AV252" s="3">
        <f>EffortOutcomesAG1_1DayShiftAB[[#This Row],[D]]*AA252</f>
        <v>0</v>
      </c>
      <c r="AW252" s="3"/>
      <c r="AX252" s="3"/>
      <c r="AY252" t="s">
        <v>217</v>
      </c>
      <c r="AZ252" t="s">
        <v>215</v>
      </c>
      <c r="BA252" t="s">
        <v>70</v>
      </c>
      <c r="BB252">
        <v>2.5351191458269504</v>
      </c>
      <c r="BC252">
        <v>5.6999999999999993</v>
      </c>
      <c r="BD252">
        <v>10</v>
      </c>
      <c r="BE252">
        <v>5.6999999999999993</v>
      </c>
      <c r="BF252">
        <v>3.9919786096256682</v>
      </c>
      <c r="BG252" t="s">
        <v>212</v>
      </c>
      <c r="BI252" s="25">
        <v>45585</v>
      </c>
      <c r="BJ252">
        <v>45585</v>
      </c>
      <c r="BK252">
        <v>2.2484150338191191</v>
      </c>
      <c r="BL252">
        <v>2.2484150338191191</v>
      </c>
      <c r="BM252">
        <v>1.5746710036081928</v>
      </c>
      <c r="BN252" t="s">
        <v>160</v>
      </c>
    </row>
    <row r="253" spans="1:66" x14ac:dyDescent="0.25">
      <c r="A253" s="31"/>
      <c r="B253" s="32">
        <f>IF(ABGoal&gt;EffortOutcomesAG1_1DayShiftAB[[#This Row],[Apx]],1,   IF(AND(EffortOutcomesAG1_1DayShiftAB[[#This Row],[Apx]]&gt;=ABGoal,1&gt;EffortOutcomesAG1_1DayShiftAB[[#This Row],[Apn]]),2,   IF(EffortOutcomesAG1_1DayShiftAB[[#This Row],[Apn]]&gt;=ABGoal,3,"??")))</f>
        <v>1</v>
      </c>
      <c r="C253" s="32">
        <f>IF(EffortOutcomesAG1_1DayShiftAB[[#This Row],[Ai]]=0,3,  IF(EffortOutcomesAG1_1DayShiftAB[[#This Row],[Ai]]&lt;ABGoal,1,    IF(EffortOutcomesAG1_1DayShiftAB[[#This Row],[Ai]]&gt;=ABGoal,2,   "???")))</f>
        <v>1</v>
      </c>
      <c r="D253" s="32">
        <f>IF(EffortOutcomesAG1_1DayShiftAB[[#This Row],[Ai]]&lt;=EffortOutcomesAG1_1DayShiftAB[[#This Row],[Apn]],1,   IF(AND(EffortOutcomesAG1_1DayShiftAB[[#This Row],[Apn]]&lt;=EffortOutcomesAG1_1DayShiftAB[[#This Row],[Ai]],EffortOutcomesAG1_1DayShiftAB[[#This Row],[Ai]]&lt;=EffortOutcomesAG1_1DayShiftAB[[#This Row],[Apx]]),2,    IF(EffortOutcomesAG1_1DayShiftAB[[#This Row],[Apx]]&lt;=EffortOutcomesAG1_1DayShiftAB[[#This Row],[Ai]],3,"??")))</f>
        <v>3</v>
      </c>
      <c r="E253" s="32">
        <f>IF(ABCap&gt;EffortOutcomesAG1_1DayShiftAB[[#This Row],[Apx]],                       1,    IF(AND(EffortOutcomesAG1_1DayShiftAB[[#This Row],[Apx]]                        &gt;=ABCap,    ABCap&gt;=EffortOutcomesAG1_1DayShiftAB[[#This Row],[Apn]]),                           2,   IF(AND(EffortOutcomesAG1_1DayShiftAB[[#This Row],[Apx]]                        &gt;=EffortOutcomesAG1_1DayShiftAB[[#This Row],[Apn]],                        EffortOutcomesAG1_1DayShiftAB[[#This Row],[Apn]]                        &gt;ABCap), 3,      "??")))</f>
        <v>1</v>
      </c>
      <c r="F253" s="32">
        <f xml:space="preserve"> IF(OR(EffortOutcomesAG1_1DayShiftAB[[#This Row],[Ai]]=0,EffortOutcomesAG1_1DayShiftAB[[#This Row],[Apx]]&lt;ABGoal),0,               IF(EffortOutcomesAG1_1DayShiftAB[[#This Row],[Ai]]&lt;=ABCap,  1,     IF(ABCap&lt;EffortOutcomesAG1_1DayShiftAB[[#This Row],[Ai]],2,    "??")))</f>
        <v>0</v>
      </c>
      <c r="G253" s="34">
        <f t="shared" si="6"/>
        <v>11310</v>
      </c>
      <c r="H253" s="36">
        <f>IF(EffortOutcomesAG1_1DayShiftAB[[#This Row],[Block]]=12310, EffortOutcomesAG1_1DayShiftAB[[#This Row],[Ai]]-ABGoal, IF(OR(EffortOutcomesAG1_1DayShiftAB[[#This Row],[Block]]=22312, EffortOutcomesAG1_1DayShiftAB[[#This Row],[Block]]=22311,EffortOutcomesAG1_1DayShiftAB[[#This Row],[Block]]=32322,EffortOutcomesAG1_1DayShiftAB[[#This Row],[Block]]=32332,EffortOutcomesAG1_1DayShiftAB[[#This Row],[Block]]=32311,EffortOutcomesAG1_1DayShiftAB[[#This Row],[Block]]=32312,EffortOutcomesAG1_1DayShiftAB[[#This Row],[Block]]=22322), EffortOutcomesAG1_1DayShiftAB[[#This Row],[Ai]]-EffortOutcomesAG1_1DayShiftAB[[#This Row],[Apx]],     0))</f>
        <v>0</v>
      </c>
      <c r="I253" s="36">
        <f>IF(OR(EffortOutcomesAG1_1DayShiftAB[[#This Row],[Block]]=21121,EffortOutcomesAG1_1DayShiftAB[[#This Row],[Block]]=21222,EffortOutcomesAG1_1DayShiftAB[[#This Row],[Block]]=21221,EffortOutcomesAG1_1DayShiftAB[[#This Row],[Block]]=22221,EffortOutcomesAG1_1DayShiftAB[[#This Row],[Block]]=31121,EffortOutcomesAG1_1DayShiftAB[[#This Row],[Block]]=32121,EffortOutcomesAG1_1DayShiftAB[[#This Row],[Block]]=32221,,EffortOutcomesAG1_1DayShiftAB[[#This Row],[Block]]=33120),EffortOutcomesAG1_1DayShiftAB[[#This Row],[Apx]]-ABCap,     IF(OR(EffortOutcomesAG1_1DayShiftAB[[#This Row],[Block]]=31131,EffortOutcomesAG1_1DayShiftAB[[#This Row],[Block]]=32131,EffortOutcomesAG1_1DayShiftAB[[#This Row],[Block]]=32132),EffortOutcomesAG1_1DayShiftAB[[#This Row],[Apx]]-EffortOutcomesAG1_1DayShiftAB[[#This Row],[Apn]],IF(OR(EffortOutcomesAG1_1DayShiftAB[[#This Row],[Block]]=32222,EffortOutcomesAG1_1DayShiftAB[[#This Row],[Block]]=32232,EffortOutcomesAG1_1DayShiftAB[[#This Row],[Block]]=22222),EffortOutcomesAG1_1DayShiftAB[[#This Row],[Apx]]-EffortOutcomesAG1_1DayShiftAB[[#This Row],[Ai]],0)))</f>
        <v>0</v>
      </c>
      <c r="J253" s="36">
        <f>IF(OR(EffortOutcomesAG1_1DayShiftAB[[#This Row],[Block]]=31131,EffortOutcomesAG1_1DayShiftAB[[#This Row],[Block]]=32131),EffortOutcomesAG1_1DayShiftAB[[#This Row],[Apn]]-ABCap,IF(EffortOutcomesAG1_1DayShiftAB[[#This Row],[Block]]=32132,EffortOutcomesAG1_1DayShiftAB[[#This Row],[Apn]]-EffortOutcomesAG1_1DayShiftAB[[#This Row],[Ai]],0))</f>
        <v>0</v>
      </c>
      <c r="K253" s="36">
        <f>IF(OR(EffortOutcomesAG1_1DayShiftAB[[#This Row],[Block]]=32222,EffortOutcomesAG1_1DayShiftAB[[#This Row],[Block]]=22222),EffortOutcomesAG1_1DayShiftAB[[#This Row],[Ai]]-ABCap,
IF(EffortOutcomesAG1_1DayShiftAB[[#This Row],[Block]]=32232,EffortOutcomesAG1_1DayShiftAB[[#This Row],[Ai]]-EffortOutcomesAG1_1DayShiftAB[[#This Row],[Apn]],IF(OR(EffortOutcomesAG1_1DayShiftAB[[#This Row],[Block]]=32322,EffortOutcomesAG1_1DayShiftAB[[#This Row],[Block]]=22322),EffortOutcomesAG1_1DayShiftAB[[#This Row],[Apx]]-ABCap,
IF(EffortOutcomesAG1_1DayShiftAB[[#This Row],[Block]]=32332, EffortOutcomesAG1_1DayShiftAB[[#This Row],[Apx]]-EffortOutcomesAG1_1DayShiftAB[[#This Row],[Apn]],0))))</f>
        <v>0</v>
      </c>
      <c r="L253" s="36">
        <f>IF(EffortOutcomesAG1_1DayShiftAB[[#This Row],[Block]]=32132,EffortOutcomesAG1_1DayShiftAB[[#This Row],[Ai]]-ABCap,IF(OR(EffortOutcomesAG1_1DayShiftAB[[#This Row],[Block]]=32232,EffortOutcomesAG1_1DayShiftAB[[#This Row],[Block]]=32332), EffortOutcomesAG1_1DayShiftAB[[#This Row],[Apn]]-ABCap,0))</f>
        <v>0</v>
      </c>
      <c r="M253" s="36">
        <f>IF(EffortOutcomesAG1_1DayShiftAB[[#This Row],[Block]]=22211,EffortOutcomesAG1_1DayShiftAB[[#This Row],[Ai]]-ABGoal,    IF(OR(EffortOutcomesAG1_1DayShiftAB[[#This Row],[Block]]=22311,EffortOutcomesAG1_1DayShiftAB[[#This Row],[Block]]=22312),EffortOutcomesAG1_1DayShiftAB[[#This Row],[Apx]]-ABGoal,       IF(OR(EffortOutcomesAG1_1DayShiftAB[[#This Row],[Block]]=32211,EffortOutcomesAG1_1DayShiftAB[[#This Row],[Block]]=32221),EffortOutcomesAG1_1DayShiftAB[[#This Row],[Ai]]-EffortOutcomesAG1_1DayShiftAB[[#This Row],[Apn]],IF(EffortOutcomesAG1_1DayShiftAB[[#This Row],[Block]]=32311,EffortOutcomesAG1_1DayShiftAB[[#This Row],[Apx]]-EffortOutcomesAG1_1DayShiftAB[[#This Row],[Apn]],IF(OR(EffortOutcomesAG1_1DayShiftAB[[#This Row],[Block]]=32222,EffortOutcomesAG1_1DayShiftAB[[#This Row],[Block]]=32322),ABCap-EffortOutcomesAG1_1DayShiftAB[[#This Row],[Apn]],    IF(EffortOutcomesAG1_1DayShiftAB[[#This Row],[Block]]=32312, ABCap-EffortOutcomesAG1_1DayShiftAB[[#This Row],[Apx]],
IF(OR(EffortOutcomesAG1_1DayShiftAB[[#This Row],[Block]]=22222,EffortOutcomesAG1_1DayShiftAB[[#This Row],[Block]]=22322),ABCap-ABGoal,0)))))))</f>
        <v>0</v>
      </c>
      <c r="N253" s="36">
        <f>IF(OR(EffortOutcomesAG1_1DayShiftAB[[#This Row],[Block]]=32111,EffortOutcomesAG1_1DayShiftAB[[#This Row],[Block]]=32131,EffortOutcomesAG1_1DayShiftAB[[#This Row],[Block]]=32121),EffortOutcomesAG1_1DayShiftAB[[#This Row],[Ai]]-ABGoal,             IF(OR(EffortOutcomesAG1_1DayShiftAB[[#This Row],[Block]]=32211,EffortOutcomesAG1_1DayShiftAB[[#This Row],[Block]]=32311,EffortOutcomesAG1_1DayShiftAB[[#This Row],[Block]]=32221,EffortOutcomesAG1_1DayShiftAB[[#This Row],[Block]]=32222,EffortOutcomesAG1_1DayShiftAB[[#This Row],[Block]]=32312,  EffortOutcomesAG1_1DayShiftAB[[#This Row],[Block]]=32322),EffortOutcomesAG1_1DayShiftAB[[#This Row],[Apn]]-ABGoal,           IF(OR(EffortOutcomesAG1_1DayShiftAB[[#This Row],[Block]]=32132,EffortOutcomesAG1_1DayShiftAB[[#This Row],[Block]]=32232,EffortOutcomesAG1_1DayShiftAB[[#This Row],[Block]]=32332),ABCap-ABGoal,0)))</f>
        <v>0</v>
      </c>
      <c r="O253" s="36">
        <f>IF(OR(EffortOutcomesAG1_1DayShiftAB[[#This Row],[Block]]=21111, EffortOutcomesAG1_1DayShiftAB[[#This Row],[Block]]=21211,EffortOutcomesAG1_1DayShiftAB[[#This Row],[Block]]=23111),EffortOutcomesAG1_1DayShiftAB[[#This Row],[Apx]]-ABGoal,              IF(OR(EffortOutcomesAG1_1DayShiftAB[[#This Row],[Block]]=22211,EffortOutcomesAG1_1DayShiftAB[[#This Row],[Block]]=32211),EffortOutcomesAG1_1DayShiftAB[[#This Row],[Apx]]-EffortOutcomesAG1_1DayShiftAB[[#This Row],[Ai]],IF(OR(EffortOutcomesAG1_1DayShiftAB[[#This Row],[Block]]=31111,EffortOutcomesAG1_1DayShiftAB[[#This Row],[Block]]=32111,EffortOutcomesAG1_1DayShiftAB[[#This Row],[Block]]=33110),EffortOutcomesAG1_1DayShiftAB[[#This Row],[Apx]]-EffortOutcomesAG1_1DayShiftAB[[#This Row],[Apn]],     IF(OR(EffortOutcomesAG1_1DayShiftAB[[#This Row],[Block]]=21121,EffortOutcomesAG1_1DayShiftAB[[#This Row],[Block]]=21222,EffortOutcomesAG1_1DayShiftAB[[#This Row],[Block]]=21221,),ABCap-ABGoal,IF(OR(EffortOutcomesAG1_1DayShiftAB[[#This Row],[Block]]=31121,EffortOutcomesAG1_1DayShiftAB[[#This Row],[Block]]=32121,EffortOutcomesAG1_1DayShiftAB[[#This Row],[Block]]=33120),ABCap-EffortOutcomesAG1_1DayShiftAB[[#This Row],[Apn]],    IF(OR(EffortOutcomesAG1_1DayShiftAB[[#This Row],[Block]]=22221,EffortOutcomesAG1_1DayShiftAB[[#This Row],[Block]]=32221), ABCap-EffortOutcomesAG1_1DayShiftAB[[#This Row],[Ai]],0))))))</f>
        <v>0</v>
      </c>
      <c r="P253" s="36">
        <f>IF(OR(EffortOutcomesAG1_1DayShiftAB[[#This Row],[Block]]=31111,EffortOutcomesAG1_1DayShiftAB[[#This Row],[Block]]=33110,EffortOutcomesAG1_1DayShiftAB[[#This Row],[Block]]=31121,EffortOutcomesAG1_1DayShiftAB[[#This Row],[Block]]=33120), EffortOutcomesAG1_1DayShiftAB[[#This Row],[Apn]]-ABGoal,IF(OR(EffortOutcomesAG1_1DayShiftAB[[#This Row],[Block]]=32111,EffortOutcomesAG1_1DayShiftAB[[#This Row],[Block]]=32121),EffortOutcomesAG1_1DayShiftAB[[#This Row],[Apn]]-EffortOutcomesAG1_1DayShiftAB[[#This Row],[Ai]],IF(EffortOutcomesAG1_1DayShiftAB[[#This Row],[Block]]=31131,ABCap-ABGoal,IF(EffortOutcomesAG1_1DayShiftAB[[#This Row],[Block]]=32131,ABCap-EffortOutcomesAG1_1DayShiftAB[[#This Row],[Ai]],0))))</f>
        <v>0</v>
      </c>
      <c r="Q253" s="38">
        <f xml:space="preserve"> IF(EffortOutcomesAG1_1DayShiftAB[[#This Row],[Block]]=11310, EffortOutcomesAG1_1DayShiftAB[[#This Row],[Ai]]-EffortOutcomesAG1_1DayShiftAB[[#This Row],[Apx]],
IF(EffortOutcomesAG1_1DayShiftAB[[#This Row],[Block]]=12310,  IF(EffortOutcomesAG1_1DayShiftAB[[#This Row],[Apn]]&lt;&gt;0, ABGoal-EffortOutcomesAG1_1DayShiftAB[[#This Row],[Apx]],0),
IF(OR(EffortOutcomesAG1_1DayShiftAB[[#This Row],[Block]]=22221,EffortOutcomesAG1_1DayShiftAB[[#This Row],[Block]]=22222),1-EffortOutcomesAG1_1DayShiftAB[[#This Row],[Apn]],
0)))</f>
        <v>1.8613836607248579E-3</v>
      </c>
      <c r="R253" s="36">
        <f>IF(OR(EffortOutcomesAG1_1DayShiftAB[[#This Row],[Block]]=11110,EffortOutcomesAG1_1DayShiftAB[[#This Row],[Block]]=11210),ABGoal-EffortOutcomesAG1_1DayShiftAB[[#This Row],[Apx]],IF(OR(EffortOutcomesAG1_1DayShiftAB[[#This Row],[Block]]=21222,EffortOutcomesAG1_1DayShiftAB[[#This Row],[Block]]=21221,EffortOutcomesAG1_1DayShiftAB[[#This Row],[Block]]=11310),ABGoal-EffortOutcomesAG1_1DayShiftAB[[#This Row],[Ai]],                         IF(EffortOutcomesAG1_1DayShiftAB[[#This Row],[Block]]=13110,                     IF(EffortOutcomesAG1_1DayShiftAB[[#This Row],[Ai]]=0,  ABGoal-EffortOutcomesAG1_1DayShiftAB[[#This Row],[Apx]]),                0)))</f>
        <v>0.44315991872621208</v>
      </c>
      <c r="S253" s="36">
        <f>IF(OR(EffortOutcomesAG1_1DayShiftAB[[#This Row],[Block]]=11110,EffortOutcomesAG1_1DayShiftAB[[#This Row],[Block]]=13110),EffortOutcomesAG1_1DayShiftAB[[#This Row],[Apx]]-EffortOutcomesAG1_1DayShiftAB[[#This Row],[Apn]],    IF(EffortOutcomesAG1_1DayShiftAB[[#This Row],[Block]]=11210,EffortOutcomesAG1_1DayShiftAB[[#This Row],[Apx]]-EffortOutcomesAG1_1DayShiftAB[[#This Row],[Ai]],     IF(OR(EffortOutcomesAG1_1DayShiftAB[[#This Row],[Block]]=21111,EffortOutcomesAG1_1DayShiftAB[[#This Row],[Block]]=23110,EffortOutcomesAG1_1DayShiftAB[[#This Row],[Block]]=21121),ABGoal-EffortOutcomesAG1_1DayShiftAB[[#This Row],[Apn]],  IF(EffortOutcomesAG1_1DayShiftAB[[#This Row],[Block]]=21211,ABGoal-EffortOutcomesAG1_1DayShiftAB[[#This Row],[Ai]],0))))</f>
        <v>0</v>
      </c>
      <c r="T253" s="36">
        <f>IF(OR(EffortOutcomesAG1_1DayShiftAB[[#This Row],[Block]]=11110,EffortOutcomesAG1_1DayShiftAB[[#This Row],[Block]]=21111,EffortOutcomesAG1_1DayShiftAB[[#This Row],[Block]]=21121),EffortOutcomesAG1_1DayShiftAB[[#This Row],[Apn]]-EffortOutcomesAG1_1DayShiftAB[[#This Row],[Ai]],IF(OR(EffortOutcomesAG1_1DayShiftAB[[#This Row],[Block]]=31111,EffortOutcomesAG1_1DayShiftAB[[#This Row],[Block]]=31121,EffortOutcomesAG1_1DayShiftAB[[#This Row],[Block]]=31131),ABGoal-EffortOutcomesAG1_1DayShiftAB[[#This Row],[Ai]],IF(EffortOutcomesAG1_1DayShiftAB[[#This Row],[Block]]=23110,EffortOutcomesAG1_1DayShiftAB[[#This Row],[Apn]],                    IF(OR(EffortOutcomesAG1_1DayShiftAB[[#This Row],[Block]]=31131),ABGoal,0))))</f>
        <v>0</v>
      </c>
      <c r="U253" s="36">
        <f>IF(OR(EffortOutcomesAG1_1DayShiftAB[[#This Row],[Block]]=11310,EffortOutcomesAG1_1DayShiftAB[[#This Row],[Block]]=12310),EffortOutcomesAG1_1DayShiftAB[[#This Row],[Apx]]-EffortOutcomesAG1_1DayShiftAB[[#This Row],[Apn]],             IF(OR(EffortOutcomesAG1_1DayShiftAB[[#This Row],[Block]]=11210,EffortOutcomesAG1_1DayShiftAB[[#This Row],[Block]]=21211,EffortOutcomesAG1_1DayShiftAB[[#This Row],[Block]]=21222,EffortOutcomesAG1_1DayShiftAB[[#This Row],[Block]]=21221,),EffortOutcomesAG1_1DayShiftAB[[#This Row],[Ai]]-EffortOutcomesAG1_1DayShiftAB[[#This Row],[Apn]],    IF(OR(EffortOutcomesAG1_1DayShiftAB[[#This Row],[Block]]=22311,EffortOutcomesAG1_1DayShiftAB[[#This Row],[Block]]=22312, EffortOutcomesAG1_1DayShiftAB[[#This Row],[Block]]=22211,EffortOutcomesAG1_1DayShiftAB[[#This Row],[Block]]=22322),ABGoal-EffortOutcomesAG1_1DayShiftAB[[#This Row],[Apn]],0)))</f>
        <v>0</v>
      </c>
      <c r="V253" s="36">
        <f>IF(OR(EffortOutcomesAG1_1DayShiftAB[[#This Row],[Block]]=11110,EffortOutcomesAG1_1DayShiftAB[[#This Row],[Block]]=21111,EffortOutcomesAG1_1DayShiftAB[[#This Row],[Block]]=31111,EffortOutcomesAG1_1DayShiftAB[[#This Row],[Block]]=21121,EffortOutcomesAG1_1DayShiftAB[[#This Row],[Block]]=31121,EffortOutcomesAG1_1DayShiftAB[[#This Row],[Block]]=31131,),EffortOutcomesAG1_1DayShiftAB[[#This Row],[Ai]],                                  IF(OR(EffortOutcomesAG1_1DayShiftAB[[#This Row],[Block]]=11210,EffortOutcomesAG1_1DayShiftAB[[#This Row],[Block]]=11310,EffortOutcomesAG1_1DayShiftAB[[#This Row],[Block]]=12310,EffortOutcomesAG1_1DayShiftAB[[#This Row],[Block]]=21211,EffortOutcomesAG1_1DayShiftAB[[#This Row],[Block]]=21211,EffortOutcomesAG1_1DayShiftAB[[#This Row],[Block]]=21222,EffortOutcomesAG1_1DayShiftAB[[#This Row],[Block]]=21221,EffortOutcomesAG1_1DayShiftAB[[#This Row],[Block]]=22211,EffortOutcomesAG1_1DayShiftAB[[#This Row],[Block]]=22221,EffortOutcomesAG1_1DayShiftAB[[#This Row],[Block]]=22311,EffortOutcomesAG1_1DayShiftAB[[#This Row],[Block]]=22312,EffortOutcomesAG1_1DayShiftAB[[#This Row],[Block]]=22222,EffortOutcomesAG1_1DayShiftAB[[#This Row],[Block]]=22322),EffortOutcomesAG1_1DayShiftAB[[#This Row],[Apn]],                                                IF(OR(EffortOutcomesAG1_1DayShiftAB[[#This Row],[Block]]=32111,EffortOutcomesAG1_1DayShiftAB[[#This Row],[Block]]=32211,EffortOutcomesAG1_1DayShiftAB[[#This Row],[Block]]=32311,EffortOutcomesAG1_1DayShiftAB[[#This Row],[Block]]=32121,EffortOutcomesAG1_1DayShiftAB[[#This Row],[Block]]=32131,EffortOutcomesAG1_1DayShiftAB[[#This Row],[Block]]=32132,EffortOutcomesAG1_1DayShiftAB[[#This Row],[Block]]=32221,EffortOutcomesAG1_1DayShiftAB[[#This Row],[Block]]=32222,EffortOutcomesAG1_1DayShiftAB[[#This Row],[Block]]=32232,EffortOutcomesAG1_1DayShiftAB[[#This Row],[Block]]=32322,EffortOutcomesAG1_1DayShiftAB[[#This Row],[Block]]=32332), ABGoal,                                        0)))</f>
        <v>0.55497869761306307</v>
      </c>
      <c r="W253" s="39">
        <f>IF(OR(EffortOutcomesAG1_1DayShiftAB[[#This Row],[Block]]=33110,EffortOutcomesAG1_1DayShiftAB[[#This Row],[Block]]=33120,EffortOutcomesAG1_1DayShiftAB[[#This Row],[Block]]=33130),ABGoal,                IF(AND(EffortOutcomesAG1_1DayShiftAB[[#This Row],[Block]]=13110,EffortOutcomesAG1_1DayShiftAB[[#This Row],[Ai]]&lt;&gt;0),ABGoal,                            IF(EffortOutcomesAG1_1DayShiftAB[[#This Row],[Block]]=23110,EffortOutcomesAG1_1DayShiftAB[[#This Row],[Ai]],      IF(EffortOutcomesAG1_1DayShiftAB[[#This Row],[Block]]=13110,   EffortOutcomesAG1_1DayShiftAB[[#This Row],[Apn]],     0))))</f>
        <v>0</v>
      </c>
      <c r="X253" s="40">
        <f>IF(EffortOutcomesAG1_1DayShiftAB[[#This Row],[D]]=0,    IF(EffortOutcomesAG1_1DayShiftAB[[#This Row],[A]]&lt;EffortOutcomesAG1_1DayShiftAB[[#This Row],[Cs]], ABGoal-EffortOutcomesAG1_1DayShiftAB[[#This Row],[A]]/EffortOutcomesAG1_1DayShiftAB[[#This Row],[Cs]],   0), 0)</f>
        <v>0</v>
      </c>
      <c r="Y253" s="41">
        <f>IF(EffortOutcomesAG1_1DayShiftAB[[#This Row],[D]]=0,      IF(EffortOutcomesAG1_1DayShiftAB[[#This Row],[A]]=0,0,    IF(EffortOutcomesAG1_1DayShiftAB[[#This Row],[A]]&lt;EffortOutcomesAG1_1DayShiftAB[[#This Row],[Cs]],EffortOutcomesAG1_1DayShiftAB[[#This Row],[A]]/   EffortOutcomesAG1_1DayShiftAB[[#This Row],[Cs]],                 IF(EffortOutcomesAG1_1DayShiftAB[[#This Row],[A]]&gt;=EffortOutcomesAG1_1DayShiftAB[[#This Row],[Cs]], ABGoal,    0))),0)</f>
        <v>0</v>
      </c>
      <c r="Z253" s="41" cm="1">
        <f t="array" ref="Z253">IF(EffortOutcomesAG1_1DayShiftAB[[#This Row],[D]]=0,
    IF(EffortOutcomesAG1_1DayShiftAB[Cs]=0,
       0,
       IF(EffortOutcomesAG1_1DayShiftAB[[#This Row],[A]]=EffortOutcomesAG1_1DayShiftAB[[#This Row],[Cs]],
          EffortOutcomesAG1_1DayShiftAB[[#This Row],[A]]/EffortOutcomesAG1_1DayShiftAB[[#This Row],[Cs]]-ABGoal,
          0)
    ),
    IF(AND(EffortOutcomesAG1_1DayShiftAB[[#This Row],[D]]&lt;&gt;0, EffortOutcomesAG1_1DayShiftAB[[#This Row],[Cs]]=0, EffortOutcomesAG1_1DayShiftAB[[#This Row],[A]]&gt;=ABGoal),
       1-SUM(EffortOutcomesAG1_1DayShiftAB[[#This Row],[POTENTIAL SHORTFALL (OVER-ALLOCATED)]:[UNALLOCATED SLACK]]),
       0
    )
)</f>
        <v>0</v>
      </c>
      <c r="AA253" s="39">
        <f>IF(SUM(EffortOutcomesAG1_1DayShiftAB[[#This Row],[POTENTIAL SHORTFALL (OVER-ALLOCATED)]:[UNALLOCATED SLACK]])&gt;0,                   0,IF(SUM(EffortOutcomesAG1_1DayShiftAB[[#This Row],[LATENT]:[LATENT.OVERALLOCATED]])&gt;0,0,1))</f>
        <v>0</v>
      </c>
      <c r="AB253" s="38">
        <f t="shared" si="7"/>
        <v>1</v>
      </c>
      <c r="AC253" s="3">
        <f>EffortOutcomesAG1_1DayShiftAB[[#This Row],[D]]*H253</f>
        <v>0</v>
      </c>
      <c r="AD253" s="3">
        <f>EffortOutcomesAG1_1DayShiftAB[[#This Row],[D]]*I253</f>
        <v>0</v>
      </c>
      <c r="AE253" s="3">
        <f>EffortOutcomesAG1_1DayShiftAB[[#This Row],[D]]*J253</f>
        <v>0</v>
      </c>
      <c r="AF253" s="3">
        <f>EffortOutcomesAG1_1DayShiftAB[[#This Row],[D]]*K253</f>
        <v>0</v>
      </c>
      <c r="AG253" s="3">
        <f>EffortOutcomesAG1_1DayShiftAB[[#This Row],[D]]*L253</f>
        <v>0</v>
      </c>
      <c r="AH253" s="3">
        <f>EffortOutcomesAG1_1DayShiftAB[[#This Row],[D]]*M253</f>
        <v>0</v>
      </c>
      <c r="AI253" s="3">
        <f>EffortOutcomesAG1_1DayShiftAB[[#This Row],[D]]*N253</f>
        <v>0</v>
      </c>
      <c r="AJ253" s="3">
        <f>EffortOutcomesAG1_1DayShiftAB[[#This Row],[D]]*O253</f>
        <v>0</v>
      </c>
      <c r="AK253" s="3">
        <f>EffortOutcomesAG1_1DayShiftAB[[#This Row],[D]]*P253</f>
        <v>0</v>
      </c>
      <c r="AL253" s="3">
        <f>EffortOutcomesAG1_1DayShiftAB[[#This Row],[D]]*Q253</f>
        <v>1.2745098039215207E-2</v>
      </c>
      <c r="AM253" s="3">
        <f>EffortOutcomesAG1_1DayShiftAB[[#This Row],[D]]*R253</f>
        <v>3.0343645592208177</v>
      </c>
      <c r="AN253" s="3">
        <f>EffortOutcomesAG1_1DayShiftAB[[#This Row],[D]]*S253</f>
        <v>0</v>
      </c>
      <c r="AO253" s="3">
        <f>EffortOutcomesAG1_1DayShiftAB[[#This Row],[D]]*T253</f>
        <v>0</v>
      </c>
      <c r="AP253" s="3">
        <f>EffortOutcomesAG1_1DayShiftAB[[#This Row],[D]]*U253</f>
        <v>0</v>
      </c>
      <c r="AQ253" s="3">
        <f>EffortOutcomesAG1_1DayShiftAB[[#This Row],[D]]*V253</f>
        <v>3.7999999999999994</v>
      </c>
      <c r="AR253" s="3">
        <f>EffortOutcomesAG1_1DayShiftAB[[#This Row],[D]]*W253</f>
        <v>0</v>
      </c>
      <c r="AS253" s="3">
        <f>EffortOutcomesAG1_1DayShiftAB[[#This Row],[D]]*X253</f>
        <v>0</v>
      </c>
      <c r="AT253" s="3">
        <f>EffortOutcomesAG1_1DayShiftAB[[#This Row],[D]]*Y253</f>
        <v>0</v>
      </c>
      <c r="AU253" s="3">
        <f>EffortOutcomesAG1_1DayShiftAB[[#This Row],[D]]*Z253</f>
        <v>0</v>
      </c>
      <c r="AV253" s="3">
        <f>EffortOutcomesAG1_1DayShiftAB[[#This Row],[D]]*AA253</f>
        <v>0</v>
      </c>
      <c r="AW253" s="3"/>
      <c r="AX253" s="3"/>
      <c r="AY253" t="s">
        <v>217</v>
      </c>
      <c r="AZ253" t="s">
        <v>215</v>
      </c>
      <c r="BA253" t="s">
        <v>68</v>
      </c>
      <c r="BB253">
        <v>6.8471096572600327</v>
      </c>
      <c r="BC253">
        <v>3.8</v>
      </c>
      <c r="BD253">
        <v>10</v>
      </c>
      <c r="BE253">
        <v>3.8</v>
      </c>
      <c r="BF253">
        <v>3.812745098039215</v>
      </c>
      <c r="BG253" t="s">
        <v>214</v>
      </c>
      <c r="BI253" s="25">
        <v>45585</v>
      </c>
      <c r="BJ253">
        <v>45585</v>
      </c>
      <c r="BK253">
        <v>0.55497869761306307</v>
      </c>
      <c r="BL253">
        <v>0.55497869761306307</v>
      </c>
      <c r="BM253">
        <v>0.55684008127378792</v>
      </c>
      <c r="BN253" t="s">
        <v>160</v>
      </c>
    </row>
  </sheetData>
  <phoneticPr fontId="8" type="noConversion"/>
  <conditionalFormatting sqref="AB2:AV2 Y2:AA6 H2:W253 AB3:AX6 Y7:AX253">
    <cfRule type="cellIs" dxfId="3" priority="4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5D57-2F0D-4D59-9531-8D1E8E3FD00E}">
  <sheetPr>
    <tabColor rgb="FFC00000"/>
  </sheetPr>
  <dimension ref="A1:CM253"/>
  <sheetViews>
    <sheetView workbookViewId="0">
      <pane xSplit="42390" topLeftCell="BC1"/>
      <selection activeCell="M105" sqref="M105"/>
      <selection pane="topRight" activeCell="Y20" sqref="Y20"/>
    </sheetView>
  </sheetViews>
  <sheetFormatPr defaultColWidth="8.85546875" defaultRowHeight="15" x14ac:dyDescent="0.25"/>
  <cols>
    <col min="1" max="1" width="10.28515625" bestFit="1" customWidth="1"/>
    <col min="2" max="6" width="7.7109375" bestFit="1" customWidth="1"/>
    <col min="7" max="10" width="8.42578125" bestFit="1" customWidth="1"/>
    <col min="11" max="11" width="8.42578125" style="4" bestFit="1" customWidth="1"/>
    <col min="12" max="13" width="8.42578125" bestFit="1" customWidth="1"/>
    <col min="14" max="18" width="8.42578125" style="5" bestFit="1" customWidth="1"/>
    <col min="19" max="23" width="8.42578125" bestFit="1" customWidth="1"/>
    <col min="24" max="24" width="7.7109375" bestFit="1" customWidth="1"/>
    <col min="25" max="26" width="5.42578125" bestFit="1" customWidth="1"/>
    <col min="27" max="28" width="8.42578125" bestFit="1" customWidth="1"/>
    <col min="29" max="29" width="12" style="4" bestFit="1" customWidth="1"/>
    <col min="30" max="34" width="8.42578125" bestFit="1" customWidth="1"/>
    <col min="35" max="35" width="12" bestFit="1" customWidth="1"/>
    <col min="36" max="36" width="8.42578125" bestFit="1" customWidth="1"/>
    <col min="37" max="37" width="12" bestFit="1" customWidth="1"/>
    <col min="38" max="38" width="8.42578125" bestFit="1" customWidth="1"/>
    <col min="39" max="39" width="12" bestFit="1" customWidth="1"/>
    <col min="40" max="40" width="8.42578125" bestFit="1" customWidth="1"/>
    <col min="41" max="41" width="12" bestFit="1" customWidth="1"/>
    <col min="42" max="42" width="8.42578125" bestFit="1" customWidth="1"/>
    <col min="43" max="43" width="12" bestFit="1" customWidth="1"/>
    <col min="44" max="44" width="8.42578125" bestFit="1" customWidth="1"/>
    <col min="45" max="45" width="7.7109375" bestFit="1" customWidth="1"/>
    <col min="46" max="46" width="5.42578125" bestFit="1" customWidth="1"/>
    <col min="47" max="49" width="12" bestFit="1" customWidth="1"/>
    <col min="50" max="50" width="5.42578125" bestFit="1" customWidth="1"/>
    <col min="51" max="51" width="9.5703125" bestFit="1" customWidth="1"/>
    <col min="52" max="52" width="6.7109375" style="4" bestFit="1" customWidth="1"/>
    <col min="53" max="53" width="6.7109375" bestFit="1" customWidth="1"/>
    <col min="54" max="54" width="12" bestFit="1" customWidth="1"/>
    <col min="55" max="55" width="6" bestFit="1" customWidth="1"/>
    <col min="56" max="56" width="17.140625" bestFit="1" customWidth="1"/>
    <col min="57" max="57" width="6" bestFit="1" customWidth="1"/>
    <col min="58" max="58" width="12" bestFit="1" customWidth="1"/>
    <col min="59" max="59" width="16.42578125" bestFit="1" customWidth="1"/>
    <col min="60" max="60" width="29" bestFit="1" customWidth="1"/>
    <col min="61" max="61" width="10.7109375" bestFit="1" customWidth="1"/>
    <col min="62" max="62" width="8.5703125" bestFit="1" customWidth="1"/>
    <col min="63" max="63" width="12" customWidth="1"/>
    <col min="64" max="65" width="12" bestFit="1" customWidth="1"/>
    <col min="66" max="67" width="10.140625" customWidth="1"/>
    <col min="68" max="85" width="12" customWidth="1"/>
    <col min="86" max="86" width="5.42578125" bestFit="1" customWidth="1"/>
    <col min="87" max="91" width="5.42578125" style="3" bestFit="1" customWidth="1"/>
    <col min="92" max="92" width="10.7109375" bestFit="1" customWidth="1"/>
    <col min="93" max="94" width="8.28515625" bestFit="1" customWidth="1"/>
    <col min="95" max="95" width="8" bestFit="1" customWidth="1"/>
    <col min="96" max="97" width="12" bestFit="1" customWidth="1"/>
    <col min="98" max="98" width="9" bestFit="1" customWidth="1"/>
    <col min="99" max="103" width="12" bestFit="1" customWidth="1"/>
    <col min="104" max="107" width="12" customWidth="1"/>
    <col min="108" max="108" width="12" bestFit="1" customWidth="1"/>
    <col min="109" max="114" width="12.140625" bestFit="1" customWidth="1"/>
    <col min="115" max="116" width="12" bestFit="1" customWidth="1"/>
  </cols>
  <sheetData>
    <row r="1" spans="1:91" ht="192" x14ac:dyDescent="0.25">
      <c r="A1" s="6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8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9" t="s">
        <v>17</v>
      </c>
      <c r="N1" s="9" t="s">
        <v>18</v>
      </c>
      <c r="O1" s="9" t="s">
        <v>19</v>
      </c>
      <c r="P1" s="9" t="s">
        <v>20</v>
      </c>
      <c r="Q1" s="10" t="s">
        <v>21</v>
      </c>
      <c r="R1" s="9" t="s">
        <v>22</v>
      </c>
      <c r="S1" s="9" t="s">
        <v>23</v>
      </c>
      <c r="T1" s="9" t="s">
        <v>24</v>
      </c>
      <c r="U1" s="9" t="s">
        <v>25</v>
      </c>
      <c r="V1" s="9" t="s">
        <v>26</v>
      </c>
      <c r="W1" s="9" t="s">
        <v>27</v>
      </c>
      <c r="X1" s="11" t="s">
        <v>28</v>
      </c>
      <c r="Y1" s="11" t="s">
        <v>29</v>
      </c>
      <c r="Z1" s="11" t="s">
        <v>30</v>
      </c>
      <c r="AA1" s="1" t="s">
        <v>73</v>
      </c>
      <c r="AB1" s="9" t="s">
        <v>32</v>
      </c>
      <c r="AC1" s="12" t="s">
        <v>33</v>
      </c>
      <c r="AD1" s="13" t="s">
        <v>34</v>
      </c>
      <c r="AE1" s="14" t="s">
        <v>35</v>
      </c>
      <c r="AF1" s="14" t="s">
        <v>36</v>
      </c>
      <c r="AG1" s="15" t="s">
        <v>37</v>
      </c>
      <c r="AH1" s="16" t="s">
        <v>38</v>
      </c>
      <c r="AI1" s="12" t="s">
        <v>39</v>
      </c>
      <c r="AJ1" s="12" t="s">
        <v>40</v>
      </c>
      <c r="AK1" s="12" t="s">
        <v>41</v>
      </c>
      <c r="AL1" s="17" t="s">
        <v>42</v>
      </c>
      <c r="AM1" s="12" t="s">
        <v>43</v>
      </c>
      <c r="AN1" s="12" t="s">
        <v>44</v>
      </c>
      <c r="AO1" s="12" t="s">
        <v>45</v>
      </c>
      <c r="AP1" s="12" t="s">
        <v>46</v>
      </c>
      <c r="AQ1" s="12" t="s">
        <v>47</v>
      </c>
      <c r="AR1" s="12" t="s">
        <v>115</v>
      </c>
      <c r="AS1" s="12" t="s">
        <v>48</v>
      </c>
      <c r="AT1" s="12" t="s">
        <v>49</v>
      </c>
      <c r="AU1" s="12" t="s">
        <v>50</v>
      </c>
      <c r="AV1" s="18" t="s">
        <v>51</v>
      </c>
      <c r="AW1" s="2" t="s">
        <v>71</v>
      </c>
      <c r="AX1" s="2" t="s">
        <v>72</v>
      </c>
      <c r="AY1" t="s">
        <v>142</v>
      </c>
      <c r="AZ1" t="s">
        <v>53</v>
      </c>
      <c r="BA1" t="s">
        <v>54</v>
      </c>
      <c r="BB1" t="s">
        <v>2</v>
      </c>
      <c r="BC1" t="s">
        <v>4</v>
      </c>
      <c r="BD1" t="s">
        <v>139</v>
      </c>
      <c r="BE1" t="s">
        <v>5</v>
      </c>
      <c r="BF1" t="s">
        <v>3</v>
      </c>
      <c r="BG1" t="s">
        <v>141</v>
      </c>
      <c r="BH1" t="s">
        <v>169</v>
      </c>
      <c r="BI1" t="s">
        <v>1</v>
      </c>
      <c r="BJ1" t="s">
        <v>171</v>
      </c>
      <c r="BK1" t="s">
        <v>62</v>
      </c>
      <c r="BL1" t="s">
        <v>63</v>
      </c>
      <c r="BM1" t="s">
        <v>64</v>
      </c>
      <c r="BN1" t="s">
        <v>154</v>
      </c>
      <c r="CI1"/>
      <c r="CJ1"/>
      <c r="CK1"/>
      <c r="CL1"/>
      <c r="CM1"/>
    </row>
    <row r="2" spans="1:91" hidden="1" x14ac:dyDescent="0.25">
      <c r="A2" s="31" t="s">
        <v>52</v>
      </c>
      <c r="B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" s="32">
        <f>IF(EffortOutcomesAG1_1DayShiftEF[[#This Row],[Ein]]=0,3,  IF(EffortOutcomesAG1_1DayShiftEF[[#This Row],[Ein]]&lt;EFGoal,1,    IF(EffortOutcomesAG1_1DayShiftEF[[#This Row],[Ein]]&gt;=EFGoal,2,   "???")))</f>
        <v>2</v>
      </c>
      <c r="D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" s="34">
        <f t="shared" ref="G2:G65" si="0">B2*10000+1000*C2+D2*100+E2*10+F2</f>
        <v>12310</v>
      </c>
      <c r="H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1.6561010369060103E-2</v>
      </c>
      <c r="I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" s="36" cm="1">
        <f t="array" ref="O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" s="38">
        <f xml:space="preserve">      IF(OR(EffortOutcomesAG1_1DayShiftEF[[#This Row],[Block]]=22221,EffortOutcomesAG1_1DayShiftEF[[#This Row],[Block]]=22222),1-EffortOutcomesAG1_1DayShiftEF[[#This Row],[Epn]],
0)</f>
        <v>0</v>
      </c>
      <c r="R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0.94145137279288471</v>
      </c>
      <c r="W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" s="41" cm="1">
        <f t="array" ref="Z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" s="38">
        <f t="shared" ref="AB2:AB65" si="1">SUM($Q2:$AA2)</f>
        <v>0.94145137279288471</v>
      </c>
      <c r="AC2" s="3">
        <f>EffortOutcomesAG1_1DayShiftEF[[#This Row],[Cs]]*H2</f>
        <v>9.4397759103642578E-2</v>
      </c>
      <c r="AD2" s="3">
        <f>EffortOutcomesAG1_1DayShiftEF[[#This Row],[Cs]]*I2</f>
        <v>0</v>
      </c>
      <c r="AE2" s="3">
        <f>EffortOutcomesAG1_1DayShiftEF[[#This Row],[Cs]]*J2</f>
        <v>0</v>
      </c>
      <c r="AF2" s="3">
        <f>EffortOutcomesAG1_1DayShiftEF[[#This Row],[Cs]]*K2</f>
        <v>0</v>
      </c>
      <c r="AG2" s="3">
        <f>EffortOutcomesAG1_1DayShiftEF[[#This Row],[Cs]]*L2</f>
        <v>0</v>
      </c>
      <c r="AH2" s="3">
        <f>EffortOutcomesAG1_1DayShiftEF[[#This Row],[Cs]]*M2</f>
        <v>0</v>
      </c>
      <c r="AI2" s="3">
        <f>EffortOutcomesAG1_1DayShiftEF[[#This Row],[Cs]]*N2</f>
        <v>0</v>
      </c>
      <c r="AJ2" s="3">
        <f>EffortOutcomesAG1_1DayShiftEF[[#This Row],[Cs]]*O2</f>
        <v>0</v>
      </c>
      <c r="AK2" s="3">
        <f>EffortOutcomesAG1_1DayShiftEF[[#This Row],[Cs]]*P2</f>
        <v>0</v>
      </c>
      <c r="AL2" s="3">
        <f>EffortOutcomesAG1_1DayShiftEF[[#This Row],[Cs]]*Q2</f>
        <v>0</v>
      </c>
      <c r="AM2" s="3">
        <f>EffortOutcomesAG1_1DayShiftEF[[#This Row],[Cs]]*R2</f>
        <v>0</v>
      </c>
      <c r="AN2" s="3">
        <f>EffortOutcomesAG1_1DayShiftEF[[#This Row],[Cs]]*S2</f>
        <v>0</v>
      </c>
      <c r="AO2" s="3">
        <f>EffortOutcomesAG1_1DayShiftEF[[#This Row],[Cs]]*T2</f>
        <v>0</v>
      </c>
      <c r="AP2" s="3">
        <f>EffortOutcomesAG1_1DayShiftEF[[#This Row],[Cs]]*U2</f>
        <v>0</v>
      </c>
      <c r="AQ2" s="3">
        <f>EffortOutcomesAG1_1DayShiftEF[[#This Row],[Cs]]*V2</f>
        <v>5.3662728249194425</v>
      </c>
      <c r="AR2" s="3">
        <f>EffortOutcomesAG1_1DayShiftEF[[#This Row],[Cs]]*W2</f>
        <v>0</v>
      </c>
      <c r="AS2" s="3">
        <f>EffortOutcomesAG1_1DayShiftIN[[#This Row],[A]]*X2</f>
        <v>0</v>
      </c>
      <c r="AT2" s="3">
        <f>EffortOutcomesAG1_1DayShiftIN[[#This Row],[A]]*Y2</f>
        <v>0</v>
      </c>
      <c r="AU2" s="3">
        <f>EffortOutcomesAG1_1DayShiftIN[[#This Row],[A]]*Z2</f>
        <v>0</v>
      </c>
      <c r="AV2" s="3">
        <f>EffortOutcomesAG1_1DayShiftIN[[#This Row],[A]]*AA2</f>
        <v>0</v>
      </c>
      <c r="AW2" s="3">
        <f>EffortOutcomesAG1_1DayShiftIN[[#This Row],[A]]*AB2</f>
        <v>5.4551437248161392</v>
      </c>
      <c r="AX2" s="3"/>
      <c r="AY2" t="s">
        <v>170</v>
      </c>
      <c r="AZ2" t="s">
        <v>172</v>
      </c>
      <c r="BA2" t="s">
        <v>69</v>
      </c>
      <c r="BB2">
        <v>5.3662728249194425</v>
      </c>
      <c r="BC2">
        <v>5.6999999999999993</v>
      </c>
      <c r="BD2">
        <v>10</v>
      </c>
      <c r="BE2">
        <v>5.6999999999999993</v>
      </c>
      <c r="BF2">
        <v>5.7943977591036422</v>
      </c>
      <c r="BG2" t="s">
        <v>174</v>
      </c>
      <c r="BH2">
        <v>1</v>
      </c>
      <c r="BI2" s="25">
        <v>45572</v>
      </c>
      <c r="BJ2">
        <v>45572</v>
      </c>
      <c r="BK2">
        <v>0.94145137279288471</v>
      </c>
      <c r="BL2">
        <v>0.94145137279288471</v>
      </c>
      <c r="BM2">
        <v>1.0165610103690601</v>
      </c>
      <c r="BN2" t="s">
        <v>160</v>
      </c>
      <c r="CI2"/>
      <c r="CJ2"/>
      <c r="CK2"/>
      <c r="CL2"/>
      <c r="CM2"/>
    </row>
    <row r="3" spans="1:91" hidden="1" x14ac:dyDescent="0.25">
      <c r="A3" s="31" t="s">
        <v>52</v>
      </c>
      <c r="B3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" s="33">
        <f>IF(EffortOutcomesAG1_1DayShiftEF[[#This Row],[Ein]]=0,3,  IF(EffortOutcomesAG1_1DayShiftEF[[#This Row],[Ein]]&lt;EFGoal,1,    IF(EffortOutcomesAG1_1DayShiftEF[[#This Row],[Ein]]&gt;=EFGoal,2,   "???")))</f>
        <v>1</v>
      </c>
      <c r="D3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" s="35">
        <f t="shared" si="0"/>
        <v>11110</v>
      </c>
      <c r="H3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" s="37" cm="1">
        <f t="array" ref="O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" s="38">
        <f xml:space="preserve">      IF(OR(EffortOutcomesAG1_1DayShiftEF[[#This Row],[Block]]=22221,EffortOutcomesAG1_1DayShiftEF[[#This Row],[Block]]=22222),1-EffortOutcomesAG1_1DayShiftEF[[#This Row],[Epn]],
0)</f>
        <v>0</v>
      </c>
      <c r="R3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0.28006659727602923</v>
      </c>
      <c r="S3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8.2066213572234536E-2</v>
      </c>
      <c r="U3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0.63786718915173624</v>
      </c>
      <c r="W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" s="42" cm="1">
        <f t="array" ref="Z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" s="38">
        <f t="shared" si="1"/>
        <v>1</v>
      </c>
      <c r="AC3" s="43">
        <f>EffortOutcomesAG1_1DayShiftEF[[#This Row],[Cs]]*H3</f>
        <v>0</v>
      </c>
      <c r="AD3" s="43">
        <f>EffortOutcomesAG1_1DayShiftEF[[#This Row],[Cs]]*I3</f>
        <v>0</v>
      </c>
      <c r="AE3" s="43">
        <f>EffortOutcomesAG1_1DayShiftEF[[#This Row],[Cs]]*J3</f>
        <v>0</v>
      </c>
      <c r="AF3" s="43">
        <f>EffortOutcomesAG1_1DayShiftEF[[#This Row],[Cs]]*K3</f>
        <v>0</v>
      </c>
      <c r="AG3" s="43">
        <f>EffortOutcomesAG1_1DayShiftEF[[#This Row],[Cs]]*L3</f>
        <v>0</v>
      </c>
      <c r="AH3" s="43">
        <f>EffortOutcomesAG1_1DayShiftEF[[#This Row],[Cs]]*M3</f>
        <v>0</v>
      </c>
      <c r="AI3" s="43">
        <f>EffortOutcomesAG1_1DayShiftEF[[#This Row],[Cs]]*N3</f>
        <v>0</v>
      </c>
      <c r="AJ3" s="43">
        <f>EffortOutcomesAG1_1DayShiftEF[[#This Row],[Cs]]*O3</f>
        <v>0</v>
      </c>
      <c r="AK3" s="43">
        <f>EffortOutcomesAG1_1DayShiftEF[[#This Row],[Cs]]*P3</f>
        <v>0</v>
      </c>
      <c r="AL3" s="43">
        <f>EffortOutcomesAG1_1DayShiftEF[[#This Row],[Cs]]*Q3</f>
        <v>0</v>
      </c>
      <c r="AM3" s="43">
        <f>EffortOutcomesAG1_1DayShiftEF[[#This Row],[Cs]]*R3</f>
        <v>4.5230755460078713</v>
      </c>
      <c r="AN3" s="43">
        <f>EffortOutcomesAG1_1DayShiftEF[[#This Row],[Cs]]*S3</f>
        <v>0</v>
      </c>
      <c r="AO3" s="43">
        <f>EffortOutcomesAG1_1DayShiftEF[[#This Row],[Cs]]*T3</f>
        <v>1.3253693491915877</v>
      </c>
      <c r="AP3" s="43">
        <f>EffortOutcomesAG1_1DayShiftEF[[#This Row],[Cs]]*U3</f>
        <v>0</v>
      </c>
      <c r="AQ3" s="43">
        <f>EffortOutcomesAG1_1DayShiftEF[[#This Row],[Cs]]*V3</f>
        <v>10.301555104800538</v>
      </c>
      <c r="AR3" s="43">
        <f>EffortOutcomesAG1_1DayShiftEF[[#This Row],[Cs]]*W3</f>
        <v>0</v>
      </c>
      <c r="AS3" s="43">
        <f>EffortOutcomesAG1_1DayShiftIN[[#This Row],[A]]*X3</f>
        <v>0</v>
      </c>
      <c r="AT3" s="43">
        <f>EffortOutcomesAG1_1DayShiftIN[[#This Row],[A]]*Y3</f>
        <v>0</v>
      </c>
      <c r="AU3" s="43">
        <f>EffortOutcomesAG1_1DayShiftIN[[#This Row],[A]]*Z3</f>
        <v>0</v>
      </c>
      <c r="AV3" s="43">
        <f>EffortOutcomesAG1_1DayShiftIN[[#This Row],[A]]*AA3</f>
        <v>0</v>
      </c>
      <c r="AW3" s="3">
        <f>EffortOutcomesAG1_1DayShiftIN[[#This Row],[A]]*AB3</f>
        <v>10.301555104800538</v>
      </c>
      <c r="AX3" s="3"/>
      <c r="AY3" t="s">
        <v>170</v>
      </c>
      <c r="AZ3" t="s">
        <v>172</v>
      </c>
      <c r="BA3" t="s">
        <v>70</v>
      </c>
      <c r="BB3">
        <v>11.626924453992126</v>
      </c>
      <c r="BC3">
        <v>16.149999999999999</v>
      </c>
      <c r="BD3">
        <v>10</v>
      </c>
      <c r="BE3">
        <v>16.149999999999999</v>
      </c>
      <c r="BF3">
        <v>10.301555104800538</v>
      </c>
      <c r="BG3" t="s">
        <v>173</v>
      </c>
      <c r="BH3">
        <v>1</v>
      </c>
      <c r="BI3" s="25">
        <v>45572</v>
      </c>
      <c r="BJ3">
        <v>45572</v>
      </c>
      <c r="BK3">
        <v>0.71993340272397077</v>
      </c>
      <c r="BL3">
        <v>0.71993340272397077</v>
      </c>
      <c r="BM3">
        <v>0.63786718915173624</v>
      </c>
      <c r="BN3" t="s">
        <v>160</v>
      </c>
      <c r="CI3"/>
      <c r="CJ3"/>
      <c r="CK3"/>
      <c r="CL3"/>
      <c r="CM3"/>
    </row>
    <row r="4" spans="1:91" hidden="1" x14ac:dyDescent="0.25">
      <c r="A4" s="31" t="s">
        <v>52</v>
      </c>
      <c r="B4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4" s="33">
        <f>IF(EffortOutcomesAG1_1DayShiftEF[[#This Row],[Ein]]=0,3,  IF(EffortOutcomesAG1_1DayShiftEF[[#This Row],[Ein]]&lt;EFGoal,1,    IF(EffortOutcomesAG1_1DayShiftEF[[#This Row],[Ein]]&gt;=EFGoal,2,   "???")))</f>
        <v>2</v>
      </c>
      <c r="D4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4" s="35">
        <f t="shared" si="0"/>
        <v>32111</v>
      </c>
      <c r="H4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3.5744441317196118E-2</v>
      </c>
      <c r="O4" s="37" cm="1">
        <f t="array" ref="O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4.0199984731814853E-2</v>
      </c>
      <c r="Q4" s="38">
        <f xml:space="preserve">      IF(OR(EffortOutcomesAG1_1DayShiftEF[[#This Row],[Block]]=22221,EffortOutcomesAG1_1DayShiftEF[[#This Row],[Block]]=22222),1-EffortOutcomesAG1_1DayShiftEF[[#This Row],[Epn]],
0)</f>
        <v>0</v>
      </c>
      <c r="R4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4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4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" s="42" cm="1">
        <f t="array" ref="Z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" s="38">
        <f t="shared" si="1"/>
        <v>1</v>
      </c>
      <c r="AC4" s="43">
        <f>EffortOutcomesAG1_1DayShiftEF[[#This Row],[Cs]]*H4</f>
        <v>0</v>
      </c>
      <c r="AD4" s="43">
        <f>EffortOutcomesAG1_1DayShiftEF[[#This Row],[Cs]]*I4</f>
        <v>0</v>
      </c>
      <c r="AE4" s="43">
        <f>EffortOutcomesAG1_1DayShiftEF[[#This Row],[Cs]]*J4</f>
        <v>0</v>
      </c>
      <c r="AF4" s="43">
        <f>EffortOutcomesAG1_1DayShiftEF[[#This Row],[Cs]]*K4</f>
        <v>0</v>
      </c>
      <c r="AG4" s="43">
        <f>EffortOutcomesAG1_1DayShiftEF[[#This Row],[Cs]]*L4</f>
        <v>0</v>
      </c>
      <c r="AH4" s="43">
        <f>EffortOutcomesAG1_1DayShiftEF[[#This Row],[Cs]]*M4</f>
        <v>0</v>
      </c>
      <c r="AI4" s="43">
        <f>EffortOutcomesAG1_1DayShiftEF[[#This Row],[Cs]]*N4</f>
        <v>0.47540106951870842</v>
      </c>
      <c r="AJ4" s="43">
        <f>EffortOutcomesAG1_1DayShiftEF[[#This Row],[Cs]]*O4</f>
        <v>0</v>
      </c>
      <c r="AK4" s="43">
        <f>EffortOutcomesAG1_1DayShiftEF[[#This Row],[Cs]]*P4</f>
        <v>0.53465979693313759</v>
      </c>
      <c r="AL4" s="43">
        <f>EffortOutcomesAG1_1DayShiftEF[[#This Row],[Cs]]*Q4</f>
        <v>0</v>
      </c>
      <c r="AM4" s="43">
        <f>EffortOutcomesAG1_1DayShiftEF[[#This Row],[Cs]]*R4</f>
        <v>0</v>
      </c>
      <c r="AN4" s="43">
        <f>EffortOutcomesAG1_1DayShiftEF[[#This Row],[Cs]]*S4</f>
        <v>0</v>
      </c>
      <c r="AO4" s="43">
        <f>EffortOutcomesAG1_1DayShiftEF[[#This Row],[Cs]]*T4</f>
        <v>0</v>
      </c>
      <c r="AP4" s="43">
        <f>EffortOutcomesAG1_1DayShiftEF[[#This Row],[Cs]]*U4</f>
        <v>0</v>
      </c>
      <c r="AQ4" s="43">
        <f>EffortOutcomesAG1_1DayShiftEF[[#This Row],[Cs]]*V4</f>
        <v>13.3</v>
      </c>
      <c r="AR4" s="43">
        <f>EffortOutcomesAG1_1DayShiftEF[[#This Row],[Cs]]*W4</f>
        <v>0</v>
      </c>
      <c r="AS4" s="43">
        <f>EffortOutcomesAG1_1DayShiftIN[[#This Row],[A]]*X4</f>
        <v>0</v>
      </c>
      <c r="AT4" s="43">
        <f>EffortOutcomesAG1_1DayShiftIN[[#This Row],[A]]*Y4</f>
        <v>0</v>
      </c>
      <c r="AU4" s="43">
        <f>EffortOutcomesAG1_1DayShiftIN[[#This Row],[A]]*Z4</f>
        <v>0</v>
      </c>
      <c r="AV4" s="43">
        <f>EffortOutcomesAG1_1DayShiftIN[[#This Row],[A]]*AA4</f>
        <v>0</v>
      </c>
      <c r="AW4" s="3">
        <f>EffortOutcomesAG1_1DayShiftIN[[#This Row],[A]]*AB4</f>
        <v>13.775401069518708</v>
      </c>
      <c r="AX4" s="3"/>
      <c r="AY4" t="s">
        <v>170</v>
      </c>
      <c r="AZ4" t="s">
        <v>172</v>
      </c>
      <c r="BA4" t="s">
        <v>68</v>
      </c>
      <c r="BB4">
        <v>14.310060866451844</v>
      </c>
      <c r="BC4">
        <v>13.3</v>
      </c>
      <c r="BD4">
        <v>10</v>
      </c>
      <c r="BE4">
        <v>13.3</v>
      </c>
      <c r="BF4">
        <v>13.775401069518708</v>
      </c>
      <c r="BG4" t="s">
        <v>175</v>
      </c>
      <c r="BH4">
        <v>1</v>
      </c>
      <c r="BI4" s="25">
        <v>45572</v>
      </c>
      <c r="BJ4">
        <v>45572</v>
      </c>
      <c r="BK4">
        <v>1.075944426049011</v>
      </c>
      <c r="BL4">
        <v>1.075944426049011</v>
      </c>
      <c r="BM4">
        <v>1.0357444413171961</v>
      </c>
      <c r="BN4" t="s">
        <v>160</v>
      </c>
      <c r="CI4"/>
      <c r="CJ4"/>
      <c r="CK4"/>
      <c r="CL4"/>
      <c r="CM4"/>
    </row>
    <row r="5" spans="1:91" hidden="1" x14ac:dyDescent="0.25">
      <c r="A5" s="31" t="s">
        <v>52</v>
      </c>
      <c r="B5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" s="33">
        <f>IF(EffortOutcomesAG1_1DayShiftEF[[#This Row],[Ein]]=0,3,  IF(EffortOutcomesAG1_1DayShiftEF[[#This Row],[Ein]]&lt;EFGoal,1,    IF(EffortOutcomesAG1_1DayShiftEF[[#This Row],[Ein]]&gt;=EFGoal,2,   "???")))</f>
        <v>1</v>
      </c>
      <c r="D5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5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" s="35">
        <f t="shared" si="0"/>
        <v>11310</v>
      </c>
      <c r="H5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" s="37" cm="1">
        <f t="array" ref="O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" s="38">
        <f xml:space="preserve">      IF(OR(EffortOutcomesAG1_1DayShiftEF[[#This Row],[Block]]=22221,EffortOutcomesAG1_1DayShiftEF[[#This Row],[Block]]=22222),1-EffortOutcomesAG1_1DayShiftEF[[#This Row],[Epn]],
0)</f>
        <v>0</v>
      </c>
      <c r="R5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0.28548644338118034</v>
      </c>
      <c r="S5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5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0.36959659209944379</v>
      </c>
      <c r="W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" s="42" cm="1">
        <f t="array" ref="Z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" s="38">
        <f t="shared" si="1"/>
        <v>0.65508303548062408</v>
      </c>
      <c r="AC5" s="43">
        <f>EffortOutcomesAG1_1DayShiftEF[[#This Row],[Cs]]*H5</f>
        <v>0</v>
      </c>
      <c r="AD5" s="43">
        <f>EffortOutcomesAG1_1DayShiftEF[[#This Row],[Cs]]*I5</f>
        <v>0</v>
      </c>
      <c r="AE5" s="43">
        <f>EffortOutcomesAG1_1DayShiftEF[[#This Row],[Cs]]*J5</f>
        <v>0</v>
      </c>
      <c r="AF5" s="43">
        <f>EffortOutcomesAG1_1DayShiftEF[[#This Row],[Cs]]*K5</f>
        <v>0</v>
      </c>
      <c r="AG5" s="43">
        <f>EffortOutcomesAG1_1DayShiftEF[[#This Row],[Cs]]*L5</f>
        <v>0</v>
      </c>
      <c r="AH5" s="43">
        <f>EffortOutcomesAG1_1DayShiftEF[[#This Row],[Cs]]*M5</f>
        <v>0</v>
      </c>
      <c r="AI5" s="43">
        <f>EffortOutcomesAG1_1DayShiftEF[[#This Row],[Cs]]*N5</f>
        <v>0</v>
      </c>
      <c r="AJ5" s="43">
        <f>EffortOutcomesAG1_1DayShiftEF[[#This Row],[Cs]]*O5</f>
        <v>0</v>
      </c>
      <c r="AK5" s="43">
        <f>EffortOutcomesAG1_1DayShiftEF[[#This Row],[Cs]]*P5</f>
        <v>0</v>
      </c>
      <c r="AL5" s="43">
        <f>EffortOutcomesAG1_1DayShiftEF[[#This Row],[Cs]]*Q5</f>
        <v>0</v>
      </c>
      <c r="AM5" s="43">
        <f>EffortOutcomesAG1_1DayShiftEF[[#This Row],[Cs]]*R5</f>
        <v>2.7121212121212133</v>
      </c>
      <c r="AN5" s="43">
        <f>EffortOutcomesAG1_1DayShiftEF[[#This Row],[Cs]]*S5</f>
        <v>0</v>
      </c>
      <c r="AO5" s="43">
        <f>EffortOutcomesAG1_1DayShiftEF[[#This Row],[Cs]]*T5</f>
        <v>0</v>
      </c>
      <c r="AP5" s="43">
        <f>EffortOutcomesAG1_1DayShiftEF[[#This Row],[Cs]]*U5</f>
        <v>0</v>
      </c>
      <c r="AQ5" s="43">
        <f>EffortOutcomesAG1_1DayShiftEF[[#This Row],[Cs]]*V5</f>
        <v>3.5111676249447159</v>
      </c>
      <c r="AR5" s="43">
        <f>EffortOutcomesAG1_1DayShiftEF[[#This Row],[Cs]]*W5</f>
        <v>0</v>
      </c>
      <c r="AS5" s="43">
        <f>EffortOutcomesAG1_1DayShiftIN[[#This Row],[A]]*X5</f>
        <v>0</v>
      </c>
      <c r="AT5" s="43">
        <f>EffortOutcomesAG1_1DayShiftIN[[#This Row],[A]]*Y5</f>
        <v>0</v>
      </c>
      <c r="AU5" s="43">
        <f>EffortOutcomesAG1_1DayShiftIN[[#This Row],[A]]*Z5</f>
        <v>0</v>
      </c>
      <c r="AV5" s="43">
        <f>EffortOutcomesAG1_1DayShiftIN[[#This Row],[A]]*AA5</f>
        <v>0</v>
      </c>
      <c r="AW5" s="3">
        <f>EffortOutcomesAG1_1DayShiftIN[[#This Row],[A]]*AB5</f>
        <v>4.4466242408381751</v>
      </c>
      <c r="AX5" s="3"/>
      <c r="AY5" t="s">
        <v>217</v>
      </c>
      <c r="AZ5" t="s">
        <v>172</v>
      </c>
      <c r="BA5" t="s">
        <v>69</v>
      </c>
      <c r="BB5">
        <v>3.5111676249447159</v>
      </c>
      <c r="BC5">
        <v>9.5</v>
      </c>
      <c r="BD5">
        <v>10</v>
      </c>
      <c r="BE5">
        <v>9.5</v>
      </c>
      <c r="BF5">
        <v>6.7878787878787872</v>
      </c>
      <c r="BG5" t="s">
        <v>174</v>
      </c>
      <c r="BI5" s="25">
        <v>45572</v>
      </c>
      <c r="BJ5">
        <v>45572</v>
      </c>
      <c r="BK5">
        <v>0.36959659209944379</v>
      </c>
      <c r="BL5">
        <v>0.36959659209944379</v>
      </c>
      <c r="BM5">
        <v>0.71451355661881966</v>
      </c>
      <c r="BN5" t="s">
        <v>160</v>
      </c>
      <c r="CI5"/>
      <c r="CJ5"/>
      <c r="CK5"/>
      <c r="CL5"/>
      <c r="CM5"/>
    </row>
    <row r="6" spans="1:91" hidden="1" x14ac:dyDescent="0.25">
      <c r="A6" s="31" t="s">
        <v>52</v>
      </c>
      <c r="B6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6" s="33">
        <f>IF(EffortOutcomesAG1_1DayShiftEF[[#This Row],[Ein]]=0,3,  IF(EffortOutcomesAG1_1DayShiftEF[[#This Row],[Ein]]&lt;EFGoal,1,    IF(EffortOutcomesAG1_1DayShiftEF[[#This Row],[Ein]]&gt;=EFGoal,2,   "???")))</f>
        <v>2</v>
      </c>
      <c r="D6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6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6" s="35">
        <f t="shared" si="0"/>
        <v>32111</v>
      </c>
      <c r="H6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5.6162525906402472E-3</v>
      </c>
      <c r="O6" s="37" cm="1">
        <f t="array" ref="O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0.18268719899661923</v>
      </c>
      <c r="Q6" s="38">
        <f xml:space="preserve">      IF(OR(EffortOutcomesAG1_1DayShiftEF[[#This Row],[Block]]=22221,EffortOutcomesAG1_1DayShiftEF[[#This Row],[Block]]=22222),1-EffortOutcomesAG1_1DayShiftEF[[#This Row],[Epn]],
0)</f>
        <v>0</v>
      </c>
      <c r="R6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6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6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" s="42" cm="1">
        <f t="array" ref="Z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" s="38">
        <f t="shared" si="1"/>
        <v>1</v>
      </c>
      <c r="AC6" s="43">
        <f>EffortOutcomesAG1_1DayShiftEF[[#This Row],[Cs]]*H6</f>
        <v>0</v>
      </c>
      <c r="AD6" s="43">
        <f>EffortOutcomesAG1_1DayShiftEF[[#This Row],[Cs]]*I6</f>
        <v>0</v>
      </c>
      <c r="AE6" s="43">
        <f>EffortOutcomesAG1_1DayShiftEF[[#This Row],[Cs]]*J6</f>
        <v>0</v>
      </c>
      <c r="AF6" s="43">
        <f>EffortOutcomesAG1_1DayShiftEF[[#This Row],[Cs]]*K6</f>
        <v>0</v>
      </c>
      <c r="AG6" s="43">
        <f>EffortOutcomesAG1_1DayShiftEF[[#This Row],[Cs]]*L6</f>
        <v>0</v>
      </c>
      <c r="AH6" s="43">
        <f>EffortOutcomesAG1_1DayShiftEF[[#This Row],[Cs]]*M6</f>
        <v>0</v>
      </c>
      <c r="AI6" s="43">
        <f>EffortOutcomesAG1_1DayShiftEF[[#This Row],[Cs]]*N6</f>
        <v>5.868983957219058E-2</v>
      </c>
      <c r="AJ6" s="43">
        <f>EffortOutcomesAG1_1DayShiftEF[[#This Row],[Cs]]*O6</f>
        <v>0</v>
      </c>
      <c r="AK6" s="43">
        <f>EffortOutcomesAG1_1DayShiftEF[[#This Row],[Cs]]*P6</f>
        <v>1.9090812295146709</v>
      </c>
      <c r="AL6" s="43">
        <f>EffortOutcomesAG1_1DayShiftEF[[#This Row],[Cs]]*Q6</f>
        <v>0</v>
      </c>
      <c r="AM6" s="43">
        <f>EffortOutcomesAG1_1DayShiftEF[[#This Row],[Cs]]*R6</f>
        <v>0</v>
      </c>
      <c r="AN6" s="43">
        <f>EffortOutcomesAG1_1DayShiftEF[[#This Row],[Cs]]*S6</f>
        <v>0</v>
      </c>
      <c r="AO6" s="43">
        <f>EffortOutcomesAG1_1DayShiftEF[[#This Row],[Cs]]*T6</f>
        <v>0</v>
      </c>
      <c r="AP6" s="43">
        <f>EffortOutcomesAG1_1DayShiftEF[[#This Row],[Cs]]*U6</f>
        <v>0</v>
      </c>
      <c r="AQ6" s="43">
        <f>EffortOutcomesAG1_1DayShiftEF[[#This Row],[Cs]]*V6</f>
        <v>10.45</v>
      </c>
      <c r="AR6" s="43">
        <f>EffortOutcomesAG1_1DayShiftEF[[#This Row],[Cs]]*W6</f>
        <v>0</v>
      </c>
      <c r="AS6" s="43">
        <f>EffortOutcomesAG1_1DayShiftIN[[#This Row],[A]]*X6</f>
        <v>0</v>
      </c>
      <c r="AT6" s="43">
        <f>EffortOutcomesAG1_1DayShiftIN[[#This Row],[A]]*Y6</f>
        <v>0</v>
      </c>
      <c r="AU6" s="43">
        <f>EffortOutcomesAG1_1DayShiftIN[[#This Row],[A]]*Z6</f>
        <v>0</v>
      </c>
      <c r="AV6" s="43">
        <f>EffortOutcomesAG1_1DayShiftIN[[#This Row],[A]]*AA6</f>
        <v>0</v>
      </c>
      <c r="AW6" s="3">
        <f>EffortOutcomesAG1_1DayShiftIN[[#This Row],[A]]*AB6</f>
        <v>10.50868983957219</v>
      </c>
      <c r="AX6" s="3"/>
      <c r="AY6" t="s">
        <v>217</v>
      </c>
      <c r="AZ6" t="s">
        <v>172</v>
      </c>
      <c r="BA6" t="s">
        <v>70</v>
      </c>
      <c r="BB6">
        <v>12.417771069086861</v>
      </c>
      <c r="BC6">
        <v>10.45</v>
      </c>
      <c r="BD6">
        <v>10</v>
      </c>
      <c r="BE6">
        <v>10.45</v>
      </c>
      <c r="BF6">
        <v>10.50868983957219</v>
      </c>
      <c r="BG6" t="s">
        <v>173</v>
      </c>
      <c r="BI6" s="25">
        <v>45572</v>
      </c>
      <c r="BJ6">
        <v>45572</v>
      </c>
      <c r="BK6">
        <v>1.1883034515872595</v>
      </c>
      <c r="BL6">
        <v>1.1883034515872595</v>
      </c>
      <c r="BM6">
        <v>1.0056162525906402</v>
      </c>
      <c r="BN6" t="s">
        <v>160</v>
      </c>
      <c r="CI6"/>
      <c r="CJ6"/>
      <c r="CK6"/>
      <c r="CL6"/>
      <c r="CM6"/>
    </row>
    <row r="7" spans="1:91" hidden="1" x14ac:dyDescent="0.25">
      <c r="A7" s="31" t="s">
        <v>52</v>
      </c>
      <c r="B7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" s="33">
        <f>IF(EffortOutcomesAG1_1DayShiftEF[[#This Row],[Ein]]=0,3,  IF(EffortOutcomesAG1_1DayShiftEF[[#This Row],[Ein]]&lt;EFGoal,1,    IF(EffortOutcomesAG1_1DayShiftEF[[#This Row],[Ein]]&gt;=EFGoal,2,   "???")))</f>
        <v>1</v>
      </c>
      <c r="D7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" s="35">
        <f t="shared" si="0"/>
        <v>11110</v>
      </c>
      <c r="H7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" s="37" cm="1">
        <f t="array" ref="O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" s="38">
        <f xml:space="preserve">      IF(OR(EffortOutcomesAG1_1DayShiftEF[[#This Row],[Block]]=22221,EffortOutcomesAG1_1DayShiftEF[[#This Row],[Block]]=22222),1-EffortOutcomesAG1_1DayShiftEF[[#This Row],[Epn]],
0)</f>
        <v>0</v>
      </c>
      <c r="R7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0.38029752098416558</v>
      </c>
      <c r="S7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6.615715737840755E-2</v>
      </c>
      <c r="U7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0.55354532163742687</v>
      </c>
      <c r="W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" s="42" cm="1">
        <f t="array" ref="Z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" s="38">
        <f t="shared" si="1"/>
        <v>1</v>
      </c>
      <c r="AC7" s="43">
        <f>EffortOutcomesAG1_1DayShiftEF[[#This Row],[Cs]]*H7</f>
        <v>0</v>
      </c>
      <c r="AD7" s="43">
        <f>EffortOutcomesAG1_1DayShiftEF[[#This Row],[Cs]]*I7</f>
        <v>0</v>
      </c>
      <c r="AE7" s="43">
        <f>EffortOutcomesAG1_1DayShiftEF[[#This Row],[Cs]]*J7</f>
        <v>0</v>
      </c>
      <c r="AF7" s="43">
        <f>EffortOutcomesAG1_1DayShiftEF[[#This Row],[Cs]]*K7</f>
        <v>0</v>
      </c>
      <c r="AG7" s="43">
        <f>EffortOutcomesAG1_1DayShiftEF[[#This Row],[Cs]]*L7</f>
        <v>0</v>
      </c>
      <c r="AH7" s="43">
        <f>EffortOutcomesAG1_1DayShiftEF[[#This Row],[Cs]]*M7</f>
        <v>0</v>
      </c>
      <c r="AI7" s="43">
        <f>EffortOutcomesAG1_1DayShiftEF[[#This Row],[Cs]]*N7</f>
        <v>0</v>
      </c>
      <c r="AJ7" s="43">
        <f>EffortOutcomesAG1_1DayShiftEF[[#This Row],[Cs]]*O7</f>
        <v>0</v>
      </c>
      <c r="AK7" s="43">
        <f>EffortOutcomesAG1_1DayShiftEF[[#This Row],[Cs]]*P7</f>
        <v>0</v>
      </c>
      <c r="AL7" s="43">
        <f>EffortOutcomesAG1_1DayShiftEF[[#This Row],[Cs]]*Q7</f>
        <v>0</v>
      </c>
      <c r="AM7" s="43">
        <f>EffortOutcomesAG1_1DayShiftEF[[#This Row],[Cs]]*R7</f>
        <v>8.6707834784389739</v>
      </c>
      <c r="AN7" s="43">
        <f>EffortOutcomesAG1_1DayShiftEF[[#This Row],[Cs]]*S7</f>
        <v>0</v>
      </c>
      <c r="AO7" s="43">
        <f>EffortOutcomesAG1_1DayShiftEF[[#This Row],[Cs]]*T7</f>
        <v>1.5083831882276919</v>
      </c>
      <c r="AP7" s="43">
        <f>EffortOutcomesAG1_1DayShiftEF[[#This Row],[Cs]]*U7</f>
        <v>0</v>
      </c>
      <c r="AQ7" s="43">
        <f>EffortOutcomesAG1_1DayShiftEF[[#This Row],[Cs]]*V7</f>
        <v>12.620833333333332</v>
      </c>
      <c r="AR7" s="43">
        <f>EffortOutcomesAG1_1DayShiftEF[[#This Row],[Cs]]*W7</f>
        <v>0</v>
      </c>
      <c r="AS7" s="43">
        <f>EffortOutcomesAG1_1DayShiftIN[[#This Row],[A]]*X7</f>
        <v>0</v>
      </c>
      <c r="AT7" s="43">
        <f>EffortOutcomesAG1_1DayShiftIN[[#This Row],[A]]*Y7</f>
        <v>0</v>
      </c>
      <c r="AU7" s="43">
        <f>EffortOutcomesAG1_1DayShiftIN[[#This Row],[A]]*Z7</f>
        <v>0</v>
      </c>
      <c r="AV7" s="43">
        <f>EffortOutcomesAG1_1DayShiftIN[[#This Row],[A]]*AA7</f>
        <v>0</v>
      </c>
      <c r="AW7" s="3">
        <f>EffortOutcomesAG1_1DayShiftIN[[#This Row],[A]]*AB7</f>
        <v>12.620833333333332</v>
      </c>
      <c r="AX7" s="3"/>
      <c r="AY7" t="s">
        <v>217</v>
      </c>
      <c r="AZ7" t="s">
        <v>172</v>
      </c>
      <c r="BA7" t="s">
        <v>68</v>
      </c>
      <c r="BB7">
        <v>14.129216521561023</v>
      </c>
      <c r="BC7">
        <v>22.799999999999997</v>
      </c>
      <c r="BD7">
        <v>10</v>
      </c>
      <c r="BE7">
        <v>22.799999999999997</v>
      </c>
      <c r="BF7">
        <v>12.620833333333332</v>
      </c>
      <c r="BG7" t="s">
        <v>175</v>
      </c>
      <c r="BI7" s="25">
        <v>45572</v>
      </c>
      <c r="BJ7">
        <v>45572</v>
      </c>
      <c r="BK7">
        <v>0.61970247901583442</v>
      </c>
      <c r="BL7">
        <v>0.61970247901583442</v>
      </c>
      <c r="BM7">
        <v>0.55354532163742687</v>
      </c>
      <c r="BN7" t="s">
        <v>160</v>
      </c>
      <c r="CI7"/>
      <c r="CJ7"/>
      <c r="CK7"/>
      <c r="CL7"/>
      <c r="CM7"/>
    </row>
    <row r="8" spans="1:91" hidden="1" x14ac:dyDescent="0.25">
      <c r="A8" s="31" t="s">
        <v>52</v>
      </c>
      <c r="B8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" s="33">
        <f>IF(EffortOutcomesAG1_1DayShiftEF[[#This Row],[Ein]]=0,3,  IF(EffortOutcomesAG1_1DayShiftEF[[#This Row],[Ein]]&lt;EFGoal,1,    IF(EffortOutcomesAG1_1DayShiftEF[[#This Row],[Ein]]&gt;=EFGoal,2,   "???")))</f>
        <v>1</v>
      </c>
      <c r="D8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8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" s="35">
        <f t="shared" si="0"/>
        <v>11310</v>
      </c>
      <c r="H8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" s="37" cm="1">
        <f t="array" ref="O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" s="38">
        <f xml:space="preserve">      IF(OR(EffortOutcomesAG1_1DayShiftEF[[#This Row],[Block]]=22221,EffortOutcomesAG1_1DayShiftEF[[#This Row],[Block]]=22222),1-EffortOutcomesAG1_1DayShiftEF[[#This Row],[Epn]],
0)</f>
        <v>0</v>
      </c>
      <c r="R8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0.23396727111897364</v>
      </c>
      <c r="S8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8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0.70608852959466351</v>
      </c>
      <c r="W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" s="42" cm="1">
        <f t="array" ref="Z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" s="38">
        <f t="shared" si="1"/>
        <v>0.94005580071363715</v>
      </c>
      <c r="AC8" s="43">
        <f>EffortOutcomesAG1_1DayShiftEF[[#This Row],[Cs]]*H8</f>
        <v>0</v>
      </c>
      <c r="AD8" s="43">
        <f>EffortOutcomesAG1_1DayShiftEF[[#This Row],[Cs]]*I8</f>
        <v>0</v>
      </c>
      <c r="AE8" s="43">
        <f>EffortOutcomesAG1_1DayShiftEF[[#This Row],[Cs]]*J8</f>
        <v>0</v>
      </c>
      <c r="AF8" s="43">
        <f>EffortOutcomesAG1_1DayShiftEF[[#This Row],[Cs]]*K8</f>
        <v>0</v>
      </c>
      <c r="AG8" s="43">
        <f>EffortOutcomesAG1_1DayShiftEF[[#This Row],[Cs]]*L8</f>
        <v>0</v>
      </c>
      <c r="AH8" s="43">
        <f>EffortOutcomesAG1_1DayShiftEF[[#This Row],[Cs]]*M8</f>
        <v>0</v>
      </c>
      <c r="AI8" s="43">
        <f>EffortOutcomesAG1_1DayShiftEF[[#This Row],[Cs]]*N8</f>
        <v>0</v>
      </c>
      <c r="AJ8" s="43">
        <f>EffortOutcomesAG1_1DayShiftEF[[#This Row],[Cs]]*O8</f>
        <v>0</v>
      </c>
      <c r="AK8" s="43">
        <f>EffortOutcomesAG1_1DayShiftEF[[#This Row],[Cs]]*P8</f>
        <v>0</v>
      </c>
      <c r="AL8" s="43">
        <f>EffortOutcomesAG1_1DayShiftEF[[#This Row],[Cs]]*Q8</f>
        <v>0</v>
      </c>
      <c r="AM8" s="43">
        <f>EffortOutcomesAG1_1DayShiftEF[[#This Row],[Cs]]*R8</f>
        <v>1.7781512605041996</v>
      </c>
      <c r="AN8" s="43">
        <f>EffortOutcomesAG1_1DayShiftEF[[#This Row],[Cs]]*S8</f>
        <v>0</v>
      </c>
      <c r="AO8" s="43">
        <f>EffortOutcomesAG1_1DayShiftEF[[#This Row],[Cs]]*T8</f>
        <v>0</v>
      </c>
      <c r="AP8" s="43">
        <f>EffortOutcomesAG1_1DayShiftEF[[#This Row],[Cs]]*U8</f>
        <v>0</v>
      </c>
      <c r="AQ8" s="43">
        <f>EffortOutcomesAG1_1DayShiftEF[[#This Row],[Cs]]*V8</f>
        <v>5.3662728249194425</v>
      </c>
      <c r="AR8" s="43">
        <f>EffortOutcomesAG1_1DayShiftEF[[#This Row],[Cs]]*W8</f>
        <v>0</v>
      </c>
      <c r="AS8" s="43">
        <f>EffortOutcomesAG1_1DayShiftIN[[#This Row],[A]]*X8</f>
        <v>0</v>
      </c>
      <c r="AT8" s="43">
        <f>EffortOutcomesAG1_1DayShiftIN[[#This Row],[A]]*Y8</f>
        <v>0</v>
      </c>
      <c r="AU8" s="43">
        <f>EffortOutcomesAG1_1DayShiftIN[[#This Row],[A]]*Z8</f>
        <v>0</v>
      </c>
      <c r="AV8" s="43">
        <f>EffortOutcomesAG1_1DayShiftIN[[#This Row],[A]]*AA8</f>
        <v>0</v>
      </c>
      <c r="AW8" s="3">
        <f>EffortOutcomesAG1_1DayShiftIN[[#This Row],[A]]*AB8</f>
        <v>5.4728626784404035</v>
      </c>
      <c r="AX8" s="3"/>
      <c r="AY8" t="s">
        <v>170</v>
      </c>
      <c r="AZ8" t="s">
        <v>172</v>
      </c>
      <c r="BA8" t="s">
        <v>69</v>
      </c>
      <c r="BB8">
        <v>5.3662728249194425</v>
      </c>
      <c r="BC8">
        <v>7.6</v>
      </c>
      <c r="BD8">
        <v>10</v>
      </c>
      <c r="BE8">
        <v>7.6</v>
      </c>
      <c r="BF8">
        <v>5.8218487394957998</v>
      </c>
      <c r="BG8" t="s">
        <v>176</v>
      </c>
      <c r="BH8">
        <v>1</v>
      </c>
      <c r="BI8" s="25">
        <v>45573</v>
      </c>
      <c r="BJ8">
        <v>45573</v>
      </c>
      <c r="BK8">
        <v>0.70608852959466351</v>
      </c>
      <c r="BL8">
        <v>0.70608852959466351</v>
      </c>
      <c r="BM8">
        <v>0.76603272888102636</v>
      </c>
      <c r="BN8" t="s">
        <v>160</v>
      </c>
      <c r="CI8"/>
      <c r="CJ8"/>
      <c r="CK8"/>
      <c r="CL8"/>
      <c r="CM8"/>
    </row>
    <row r="9" spans="1:91" hidden="1" x14ac:dyDescent="0.25">
      <c r="A9" s="31" t="s">
        <v>52</v>
      </c>
      <c r="B9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9" s="33">
        <f>IF(EffortOutcomesAG1_1DayShiftEF[[#This Row],[Ein]]=0,3,  IF(EffortOutcomesAG1_1DayShiftEF[[#This Row],[Ein]]&lt;EFGoal,1,    IF(EffortOutcomesAG1_1DayShiftEF[[#This Row],[Ein]]&gt;=EFGoal,2,   "???")))</f>
        <v>1</v>
      </c>
      <c r="D9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9" s="35">
        <f t="shared" si="0"/>
        <v>11110</v>
      </c>
      <c r="H9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" s="37" cm="1">
        <f t="array" ref="O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" s="38">
        <f xml:space="preserve">      IF(OR(EffortOutcomesAG1_1DayShiftEF[[#This Row],[Block]]=22221,EffortOutcomesAG1_1DayShiftEF[[#This Row],[Block]]=22222),1-EffortOutcomesAG1_1DayShiftEF[[#This Row],[Epn]],
0)</f>
        <v>0</v>
      </c>
      <c r="R9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0.18407547691283332</v>
      </c>
      <c r="S9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8.3025338004785287E-2</v>
      </c>
      <c r="U9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0.73289918508238139</v>
      </c>
      <c r="W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" s="42" cm="1">
        <f t="array" ref="Z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9" s="38">
        <f t="shared" si="1"/>
        <v>1</v>
      </c>
      <c r="AC9" s="43">
        <f>EffortOutcomesAG1_1DayShiftEF[[#This Row],[Cs]]*H9</f>
        <v>0</v>
      </c>
      <c r="AD9" s="43">
        <f>EffortOutcomesAG1_1DayShiftEF[[#This Row],[Cs]]*I9</f>
        <v>0</v>
      </c>
      <c r="AE9" s="43">
        <f>EffortOutcomesAG1_1DayShiftEF[[#This Row],[Cs]]*J9</f>
        <v>0</v>
      </c>
      <c r="AF9" s="43">
        <f>EffortOutcomesAG1_1DayShiftEF[[#This Row],[Cs]]*K9</f>
        <v>0</v>
      </c>
      <c r="AG9" s="43">
        <f>EffortOutcomesAG1_1DayShiftEF[[#This Row],[Cs]]*L9</f>
        <v>0</v>
      </c>
      <c r="AH9" s="43">
        <f>EffortOutcomesAG1_1DayShiftEF[[#This Row],[Cs]]*M9</f>
        <v>0</v>
      </c>
      <c r="AI9" s="43">
        <f>EffortOutcomesAG1_1DayShiftEF[[#This Row],[Cs]]*N9</f>
        <v>0</v>
      </c>
      <c r="AJ9" s="43">
        <f>EffortOutcomesAG1_1DayShiftEF[[#This Row],[Cs]]*O9</f>
        <v>0</v>
      </c>
      <c r="AK9" s="43">
        <f>EffortOutcomesAG1_1DayShiftEF[[#This Row],[Cs]]*P9</f>
        <v>0</v>
      </c>
      <c r="AL9" s="43">
        <f>EffortOutcomesAG1_1DayShiftEF[[#This Row],[Cs]]*Q9</f>
        <v>0</v>
      </c>
      <c r="AM9" s="43">
        <f>EffortOutcomesAG1_1DayShiftEF[[#This Row],[Cs]]*R9</f>
        <v>2.623075546007875</v>
      </c>
      <c r="AN9" s="43">
        <f>EffortOutcomesAG1_1DayShiftEF[[#This Row],[Cs]]*S9</f>
        <v>0</v>
      </c>
      <c r="AO9" s="43">
        <f>EffortOutcomesAG1_1DayShiftEF[[#This Row],[Cs]]*T9</f>
        <v>1.1831110665681903</v>
      </c>
      <c r="AP9" s="43">
        <f>EffortOutcomesAG1_1DayShiftEF[[#This Row],[Cs]]*U9</f>
        <v>0</v>
      </c>
      <c r="AQ9" s="43">
        <f>EffortOutcomesAG1_1DayShiftEF[[#This Row],[Cs]]*V9</f>
        <v>10.443813387423935</v>
      </c>
      <c r="AR9" s="43">
        <f>EffortOutcomesAG1_1DayShiftEF[[#This Row],[Cs]]*W9</f>
        <v>0</v>
      </c>
      <c r="AS9" s="43">
        <f>EffortOutcomesAG1_1DayShiftIN[[#This Row],[A]]*X9</f>
        <v>0</v>
      </c>
      <c r="AT9" s="43">
        <f>EffortOutcomesAG1_1DayShiftIN[[#This Row],[A]]*Y9</f>
        <v>0</v>
      </c>
      <c r="AU9" s="43">
        <f>EffortOutcomesAG1_1DayShiftIN[[#This Row],[A]]*Z9</f>
        <v>0</v>
      </c>
      <c r="AV9" s="43">
        <f>EffortOutcomesAG1_1DayShiftIN[[#This Row],[A]]*AA9</f>
        <v>0</v>
      </c>
      <c r="AW9" s="3">
        <f>EffortOutcomesAG1_1DayShiftIN[[#This Row],[A]]*AB9</f>
        <v>10.443813387423935</v>
      </c>
      <c r="AX9" s="3"/>
      <c r="AY9" t="s">
        <v>170</v>
      </c>
      <c r="AZ9" t="s">
        <v>172</v>
      </c>
      <c r="BA9" t="s">
        <v>70</v>
      </c>
      <c r="BB9">
        <v>11.626924453992125</v>
      </c>
      <c r="BC9">
        <v>14.25</v>
      </c>
      <c r="BD9">
        <v>10</v>
      </c>
      <c r="BE9">
        <v>14.25</v>
      </c>
      <c r="BF9">
        <v>10.443813387423935</v>
      </c>
      <c r="BG9" t="s">
        <v>178</v>
      </c>
      <c r="BH9">
        <v>1</v>
      </c>
      <c r="BI9" s="25">
        <v>45573</v>
      </c>
      <c r="BJ9">
        <v>45573</v>
      </c>
      <c r="BK9">
        <v>0.81592452308716668</v>
      </c>
      <c r="BL9">
        <v>0.81592452308716668</v>
      </c>
      <c r="BM9">
        <v>0.73289918508238139</v>
      </c>
      <c r="BN9" t="s">
        <v>160</v>
      </c>
      <c r="CI9"/>
      <c r="CJ9"/>
      <c r="CK9"/>
      <c r="CL9"/>
      <c r="CM9"/>
    </row>
    <row r="10" spans="1:91" hidden="1" x14ac:dyDescent="0.25">
      <c r="A10" s="31" t="s">
        <v>52</v>
      </c>
      <c r="B10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0" s="33">
        <f>IF(EffortOutcomesAG1_1DayShiftEF[[#This Row],[Ein]]=0,3,  IF(EffortOutcomesAG1_1DayShiftEF[[#This Row],[Ein]]&lt;EFGoal,1,    IF(EffortOutcomesAG1_1DayShiftEF[[#This Row],[Ein]]&gt;=EFGoal,2,   "???")))</f>
        <v>1</v>
      </c>
      <c r="D10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0" s="35">
        <f t="shared" si="0"/>
        <v>11110</v>
      </c>
      <c r="H10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" s="37" cm="1">
        <f t="array" ref="O1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0" s="38">
        <f xml:space="preserve">      IF(OR(EffortOutcomesAG1_1DayShiftEF[[#This Row],[Block]]=22221,EffortOutcomesAG1_1DayShiftEF[[#This Row],[Block]]=22222),1-EffortOutcomesAG1_1DayShiftEF[[#This Row],[Epn]],
0)</f>
        <v>0</v>
      </c>
      <c r="R10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0.28270371596732613</v>
      </c>
      <c r="S10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0.10183861771255742</v>
      </c>
      <c r="U10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0.61545766632011645</v>
      </c>
      <c r="W1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" s="42" cm="1">
        <f t="array" ref="Z1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" s="38">
        <f t="shared" si="1"/>
        <v>1</v>
      </c>
      <c r="AC10" s="43">
        <f>EffortOutcomesAG1_1DayShiftEF[[#This Row],[Cs]]*H10</f>
        <v>0</v>
      </c>
      <c r="AD10" s="43">
        <f>EffortOutcomesAG1_1DayShiftEF[[#This Row],[Cs]]*I10</f>
        <v>0</v>
      </c>
      <c r="AE10" s="43">
        <f>EffortOutcomesAG1_1DayShiftEF[[#This Row],[Cs]]*J10</f>
        <v>0</v>
      </c>
      <c r="AF10" s="43">
        <f>EffortOutcomesAG1_1DayShiftEF[[#This Row],[Cs]]*K10</f>
        <v>0</v>
      </c>
      <c r="AG10" s="43">
        <f>EffortOutcomesAG1_1DayShiftEF[[#This Row],[Cs]]*L10</f>
        <v>0</v>
      </c>
      <c r="AH10" s="43">
        <f>EffortOutcomesAG1_1DayShiftEF[[#This Row],[Cs]]*M10</f>
        <v>0</v>
      </c>
      <c r="AI10" s="43">
        <f>EffortOutcomesAG1_1DayShiftEF[[#This Row],[Cs]]*N10</f>
        <v>0</v>
      </c>
      <c r="AJ10" s="43">
        <f>EffortOutcomesAG1_1DayShiftEF[[#This Row],[Cs]]*O10</f>
        <v>0</v>
      </c>
      <c r="AK10" s="43">
        <f>EffortOutcomesAG1_1DayShiftEF[[#This Row],[Cs]]*P10</f>
        <v>0</v>
      </c>
      <c r="AL10" s="43">
        <f>EffortOutcomesAG1_1DayShiftEF[[#This Row],[Cs]]*Q10</f>
        <v>0</v>
      </c>
      <c r="AM10" s="43">
        <f>EffortOutcomesAG1_1DayShiftEF[[#This Row],[Cs]]*R10</f>
        <v>5.6399391335481557</v>
      </c>
      <c r="AN10" s="43">
        <f>EffortOutcomesAG1_1DayShiftEF[[#This Row],[Cs]]*S10</f>
        <v>0</v>
      </c>
      <c r="AO10" s="43">
        <f>EffortOutcomesAG1_1DayShiftEF[[#This Row],[Cs]]*T10</f>
        <v>2.0316804233655206</v>
      </c>
      <c r="AP10" s="43">
        <f>EffortOutcomesAG1_1DayShiftEF[[#This Row],[Cs]]*U10</f>
        <v>0</v>
      </c>
      <c r="AQ10" s="43">
        <f>EffortOutcomesAG1_1DayShiftEF[[#This Row],[Cs]]*V10</f>
        <v>12.278380443086323</v>
      </c>
      <c r="AR10" s="43">
        <f>EffortOutcomesAG1_1DayShiftEF[[#This Row],[Cs]]*W10</f>
        <v>0</v>
      </c>
      <c r="AS10" s="43">
        <f>EffortOutcomesAG1_1DayShiftIN[[#This Row],[A]]*X10</f>
        <v>0</v>
      </c>
      <c r="AT10" s="43">
        <f>EffortOutcomesAG1_1DayShiftIN[[#This Row],[A]]*Y10</f>
        <v>0</v>
      </c>
      <c r="AU10" s="43">
        <f>EffortOutcomesAG1_1DayShiftIN[[#This Row],[A]]*Z10</f>
        <v>0</v>
      </c>
      <c r="AV10" s="43">
        <f>EffortOutcomesAG1_1DayShiftIN[[#This Row],[A]]*AA10</f>
        <v>0</v>
      </c>
      <c r="AW10" s="3">
        <f>EffortOutcomesAG1_1DayShiftIN[[#This Row],[A]]*AB10</f>
        <v>12.278380443086323</v>
      </c>
      <c r="AX10" s="3"/>
      <c r="AY10" t="s">
        <v>170</v>
      </c>
      <c r="AZ10" t="s">
        <v>172</v>
      </c>
      <c r="BA10" t="s">
        <v>68</v>
      </c>
      <c r="BB10">
        <v>14.310060866451844</v>
      </c>
      <c r="BC10">
        <v>19.95</v>
      </c>
      <c r="BD10">
        <v>10</v>
      </c>
      <c r="BE10">
        <v>19.95</v>
      </c>
      <c r="BF10">
        <v>12.278380443086323</v>
      </c>
      <c r="BG10" t="s">
        <v>177</v>
      </c>
      <c r="BH10">
        <v>1</v>
      </c>
      <c r="BI10" s="25">
        <v>45573</v>
      </c>
      <c r="BJ10">
        <v>45573</v>
      </c>
      <c r="BK10">
        <v>0.71729628403267387</v>
      </c>
      <c r="BL10">
        <v>0.71729628403267387</v>
      </c>
      <c r="BM10">
        <v>0.61545766632011645</v>
      </c>
      <c r="BN10" t="s">
        <v>160</v>
      </c>
      <c r="CI10"/>
      <c r="CJ10"/>
      <c r="CK10"/>
      <c r="CL10"/>
      <c r="CM10"/>
    </row>
    <row r="11" spans="1:91" hidden="1" x14ac:dyDescent="0.25">
      <c r="A11" s="31" t="s">
        <v>52</v>
      </c>
      <c r="B11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1" s="33">
        <f>IF(EffortOutcomesAG1_1DayShiftEF[[#This Row],[Ein]]=0,3,  IF(EffortOutcomesAG1_1DayShiftEF[[#This Row],[Ein]]&lt;EFGoal,1,    IF(EffortOutcomesAG1_1DayShiftEF[[#This Row],[Ein]]&gt;=EFGoal,2,   "???")))</f>
        <v>1</v>
      </c>
      <c r="D11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1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1" s="35">
        <f t="shared" si="0"/>
        <v>11310</v>
      </c>
      <c r="H11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" s="37" cm="1">
        <f t="array" ref="O1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1" s="38">
        <f xml:space="preserve">      IF(OR(EffortOutcomesAG1_1DayShiftEF[[#This Row],[Block]]=22221,EffortOutcomesAG1_1DayShiftEF[[#This Row],[Block]]=22222),1-EffortOutcomesAG1_1DayShiftEF[[#This Row],[Epn]],
0)</f>
        <v>0</v>
      </c>
      <c r="R11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0.10310535697532608</v>
      </c>
      <c r="S11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1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0.46199574012430472</v>
      </c>
      <c r="W1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" s="42" cm="1">
        <f t="array" ref="Z1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" s="38">
        <f t="shared" si="1"/>
        <v>0.56510109709963086</v>
      </c>
      <c r="AC11" s="43">
        <f>EffortOutcomesAG1_1DayShiftEF[[#This Row],[Cs]]*H11</f>
        <v>0</v>
      </c>
      <c r="AD11" s="43">
        <f>EffortOutcomesAG1_1DayShiftEF[[#This Row],[Cs]]*I11</f>
        <v>0</v>
      </c>
      <c r="AE11" s="43">
        <f>EffortOutcomesAG1_1DayShiftEF[[#This Row],[Cs]]*J11</f>
        <v>0</v>
      </c>
      <c r="AF11" s="43">
        <f>EffortOutcomesAG1_1DayShiftEF[[#This Row],[Cs]]*K11</f>
        <v>0</v>
      </c>
      <c r="AG11" s="43">
        <f>EffortOutcomesAG1_1DayShiftEF[[#This Row],[Cs]]*L11</f>
        <v>0</v>
      </c>
      <c r="AH11" s="43">
        <f>EffortOutcomesAG1_1DayShiftEF[[#This Row],[Cs]]*M11</f>
        <v>0</v>
      </c>
      <c r="AI11" s="43">
        <f>EffortOutcomesAG1_1DayShiftEF[[#This Row],[Cs]]*N11</f>
        <v>0</v>
      </c>
      <c r="AJ11" s="43">
        <f>EffortOutcomesAG1_1DayShiftEF[[#This Row],[Cs]]*O11</f>
        <v>0</v>
      </c>
      <c r="AK11" s="43">
        <f>EffortOutcomesAG1_1DayShiftEF[[#This Row],[Cs]]*P11</f>
        <v>0</v>
      </c>
      <c r="AL11" s="43">
        <f>EffortOutcomesAG1_1DayShiftEF[[#This Row],[Cs]]*Q11</f>
        <v>0</v>
      </c>
      <c r="AM11" s="43">
        <f>EffortOutcomesAG1_1DayShiftEF[[#This Row],[Cs]]*R11</f>
        <v>0.78360071301247813</v>
      </c>
      <c r="AN11" s="43">
        <f>EffortOutcomesAG1_1DayShiftEF[[#This Row],[Cs]]*S11</f>
        <v>0</v>
      </c>
      <c r="AO11" s="43">
        <f>EffortOutcomesAG1_1DayShiftEF[[#This Row],[Cs]]*T11</f>
        <v>0</v>
      </c>
      <c r="AP11" s="43">
        <f>EffortOutcomesAG1_1DayShiftEF[[#This Row],[Cs]]*U11</f>
        <v>0</v>
      </c>
      <c r="AQ11" s="43">
        <f>EffortOutcomesAG1_1DayShiftEF[[#This Row],[Cs]]*V11</f>
        <v>3.5111676249447159</v>
      </c>
      <c r="AR11" s="43">
        <f>EffortOutcomesAG1_1DayShiftEF[[#This Row],[Cs]]*W11</f>
        <v>0</v>
      </c>
      <c r="AS11" s="43">
        <f>EffortOutcomesAG1_1DayShiftIN[[#This Row],[A]]*X11</f>
        <v>0</v>
      </c>
      <c r="AT11" s="43">
        <f>EffortOutcomesAG1_1DayShiftIN[[#This Row],[A]]*Y11</f>
        <v>0</v>
      </c>
      <c r="AU11" s="43">
        <f>EffortOutcomesAG1_1DayShiftIN[[#This Row],[A]]*Z11</f>
        <v>0</v>
      </c>
      <c r="AV11" s="43">
        <f>EffortOutcomesAG1_1DayShiftIN[[#This Row],[A]]*AA11</f>
        <v>0</v>
      </c>
      <c r="AW11" s="3">
        <f>EffortOutcomesAG1_1DayShiftIN[[#This Row],[A]]*AB11</f>
        <v>3.8519547153457898</v>
      </c>
      <c r="AX11" s="3"/>
      <c r="AY11" t="s">
        <v>217</v>
      </c>
      <c r="AZ11" t="s">
        <v>172</v>
      </c>
      <c r="BA11" t="s">
        <v>69</v>
      </c>
      <c r="BB11">
        <v>3.5111676249447159</v>
      </c>
      <c r="BC11">
        <v>7.6</v>
      </c>
      <c r="BD11">
        <v>10</v>
      </c>
      <c r="BE11">
        <v>7.6</v>
      </c>
      <c r="BF11">
        <v>6.8163992869875214</v>
      </c>
      <c r="BG11" t="s">
        <v>176</v>
      </c>
      <c r="BI11" s="25">
        <v>45573</v>
      </c>
      <c r="BJ11">
        <v>45573</v>
      </c>
      <c r="BK11">
        <v>0.46199574012430472</v>
      </c>
      <c r="BL11">
        <v>0.46199574012430472</v>
      </c>
      <c r="BM11">
        <v>0.89689464302467392</v>
      </c>
      <c r="BN11" t="s">
        <v>160</v>
      </c>
      <c r="CI11"/>
      <c r="CJ11"/>
      <c r="CK11"/>
      <c r="CL11"/>
      <c r="CM11"/>
    </row>
    <row r="12" spans="1:91" hidden="1" x14ac:dyDescent="0.25">
      <c r="A12" s="31" t="s">
        <v>52</v>
      </c>
      <c r="B12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2" s="33">
        <f>IF(EffortOutcomesAG1_1DayShiftEF[[#This Row],[Ein]]=0,3,  IF(EffortOutcomesAG1_1DayShiftEF[[#This Row],[Ein]]&lt;EFGoal,1,    IF(EffortOutcomesAG1_1DayShiftEF[[#This Row],[Ein]]&gt;=EFGoal,2,   "???")))</f>
        <v>2</v>
      </c>
      <c r="D12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2" s="35">
        <f t="shared" si="0"/>
        <v>32111</v>
      </c>
      <c r="H12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0.25410451261844402</v>
      </c>
      <c r="O12" s="37" cm="1">
        <f t="array" ref="O1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0.19826637265487324</v>
      </c>
      <c r="Q12" s="38">
        <f xml:space="preserve">      IF(OR(EffortOutcomesAG1_1DayShiftEF[[#This Row],[Block]]=22221,EffortOutcomesAG1_1DayShiftEF[[#This Row],[Block]]=22222),1-EffortOutcomesAG1_1DayShiftEF[[#This Row],[Epn]],
0)</f>
        <v>0</v>
      </c>
      <c r="R12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2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" s="42" cm="1">
        <f t="array" ref="Z1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" s="38">
        <f t="shared" si="1"/>
        <v>1</v>
      </c>
      <c r="AC12" s="43">
        <f>EffortOutcomesAG1_1DayShiftEF[[#This Row],[Cs]]*H12</f>
        <v>0</v>
      </c>
      <c r="AD12" s="43">
        <f>EffortOutcomesAG1_1DayShiftEF[[#This Row],[Cs]]*I12</f>
        <v>0</v>
      </c>
      <c r="AE12" s="43">
        <f>EffortOutcomesAG1_1DayShiftEF[[#This Row],[Cs]]*J12</f>
        <v>0</v>
      </c>
      <c r="AF12" s="43">
        <f>EffortOutcomesAG1_1DayShiftEF[[#This Row],[Cs]]*K12</f>
        <v>0</v>
      </c>
      <c r="AG12" s="43">
        <f>EffortOutcomesAG1_1DayShiftEF[[#This Row],[Cs]]*L12</f>
        <v>0</v>
      </c>
      <c r="AH12" s="43">
        <f>EffortOutcomesAG1_1DayShiftEF[[#This Row],[Cs]]*M12</f>
        <v>0</v>
      </c>
      <c r="AI12" s="43">
        <f>EffortOutcomesAG1_1DayShiftEF[[#This Row],[Cs]]*N12</f>
        <v>2.1725935828876963</v>
      </c>
      <c r="AJ12" s="43">
        <f>EffortOutcomesAG1_1DayShiftEF[[#This Row],[Cs]]*O12</f>
        <v>0</v>
      </c>
      <c r="AK12" s="43">
        <f>EffortOutcomesAG1_1DayShiftEF[[#This Row],[Cs]]*P12</f>
        <v>1.695177486199166</v>
      </c>
      <c r="AL12" s="43">
        <f>EffortOutcomesAG1_1DayShiftEF[[#This Row],[Cs]]*Q12</f>
        <v>0</v>
      </c>
      <c r="AM12" s="43">
        <f>EffortOutcomesAG1_1DayShiftEF[[#This Row],[Cs]]*R12</f>
        <v>0</v>
      </c>
      <c r="AN12" s="43">
        <f>EffortOutcomesAG1_1DayShiftEF[[#This Row],[Cs]]*S12</f>
        <v>0</v>
      </c>
      <c r="AO12" s="43">
        <f>EffortOutcomesAG1_1DayShiftEF[[#This Row],[Cs]]*T12</f>
        <v>0</v>
      </c>
      <c r="AP12" s="43">
        <f>EffortOutcomesAG1_1DayShiftEF[[#This Row],[Cs]]*U12</f>
        <v>0</v>
      </c>
      <c r="AQ12" s="43">
        <f>EffortOutcomesAG1_1DayShiftEF[[#This Row],[Cs]]*V12</f>
        <v>8.5499999999999989</v>
      </c>
      <c r="AR12" s="43">
        <f>EffortOutcomesAG1_1DayShiftEF[[#This Row],[Cs]]*W12</f>
        <v>0</v>
      </c>
      <c r="AS12" s="43">
        <f>EffortOutcomesAG1_1DayShiftIN[[#This Row],[A]]*X12</f>
        <v>0</v>
      </c>
      <c r="AT12" s="43">
        <f>EffortOutcomesAG1_1DayShiftIN[[#This Row],[A]]*Y12</f>
        <v>0</v>
      </c>
      <c r="AU12" s="43">
        <f>EffortOutcomesAG1_1DayShiftIN[[#This Row],[A]]*Z12</f>
        <v>0</v>
      </c>
      <c r="AV12" s="43">
        <f>EffortOutcomesAG1_1DayShiftIN[[#This Row],[A]]*AA12</f>
        <v>0</v>
      </c>
      <c r="AW12" s="3">
        <f>EffortOutcomesAG1_1DayShiftIN[[#This Row],[A]]*AB12</f>
        <v>10.722593582887695</v>
      </c>
      <c r="AX12" s="3"/>
      <c r="AY12" t="s">
        <v>217</v>
      </c>
      <c r="AZ12" t="s">
        <v>172</v>
      </c>
      <c r="BA12" t="s">
        <v>70</v>
      </c>
      <c r="BB12">
        <v>12.417771069086861</v>
      </c>
      <c r="BC12">
        <v>8.5499999999999989</v>
      </c>
      <c r="BD12">
        <v>10</v>
      </c>
      <c r="BE12">
        <v>8.5499999999999989</v>
      </c>
      <c r="BF12">
        <v>10.722593582887695</v>
      </c>
      <c r="BG12" t="s">
        <v>178</v>
      </c>
      <c r="BI12" s="25">
        <v>45573</v>
      </c>
      <c r="BJ12">
        <v>45573</v>
      </c>
      <c r="BK12">
        <v>1.4523708852733173</v>
      </c>
      <c r="BL12">
        <v>1.4523708852733173</v>
      </c>
      <c r="BM12">
        <v>1.254104512618444</v>
      </c>
      <c r="BN12" t="s">
        <v>160</v>
      </c>
      <c r="CI12"/>
      <c r="CJ12"/>
      <c r="CK12"/>
      <c r="CL12"/>
      <c r="CM12"/>
    </row>
    <row r="13" spans="1:91" hidden="1" x14ac:dyDescent="0.25">
      <c r="A13" s="31" t="s">
        <v>52</v>
      </c>
      <c r="B13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3" s="33">
        <f>IF(EffortOutcomesAG1_1DayShiftEF[[#This Row],[Ein]]=0,3,  IF(EffortOutcomesAG1_1DayShiftEF[[#This Row],[Ein]]&lt;EFGoal,1,    IF(EffortOutcomesAG1_1DayShiftEF[[#This Row],[Ein]]&gt;=EFGoal,2,   "???")))</f>
        <v>1</v>
      </c>
      <c r="D13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3" s="35">
        <f t="shared" si="0"/>
        <v>11110</v>
      </c>
      <c r="H13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3" s="37" cm="1">
        <f t="array" ref="O1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3" s="38">
        <f xml:space="preserve">      IF(OR(EffortOutcomesAG1_1DayShiftEF[[#This Row],[Block]]=22221,EffortOutcomesAG1_1DayShiftEF[[#This Row],[Block]]=22222),1-EffortOutcomesAG1_1DayShiftEF[[#This Row],[Epn]],
0)</f>
        <v>0</v>
      </c>
      <c r="R13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0.40508562014479899</v>
      </c>
      <c r="S13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8.7948435582755446E-2</v>
      </c>
      <c r="U13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0.50696594427244557</v>
      </c>
      <c r="W1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" s="42" cm="1">
        <f t="array" ref="Z1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3" s="38">
        <f t="shared" si="1"/>
        <v>1</v>
      </c>
      <c r="AC13" s="43">
        <f>EffortOutcomesAG1_1DayShiftEF[[#This Row],[Cs]]*H13</f>
        <v>0</v>
      </c>
      <c r="AD13" s="43">
        <f>EffortOutcomesAG1_1DayShiftEF[[#This Row],[Cs]]*I13</f>
        <v>0</v>
      </c>
      <c r="AE13" s="43">
        <f>EffortOutcomesAG1_1DayShiftEF[[#This Row],[Cs]]*J13</f>
        <v>0</v>
      </c>
      <c r="AF13" s="43">
        <f>EffortOutcomesAG1_1DayShiftEF[[#This Row],[Cs]]*K13</f>
        <v>0</v>
      </c>
      <c r="AG13" s="43">
        <f>EffortOutcomesAG1_1DayShiftEF[[#This Row],[Cs]]*L13</f>
        <v>0</v>
      </c>
      <c r="AH13" s="43">
        <f>EffortOutcomesAG1_1DayShiftEF[[#This Row],[Cs]]*M13</f>
        <v>0</v>
      </c>
      <c r="AI13" s="43">
        <f>EffortOutcomesAG1_1DayShiftEF[[#This Row],[Cs]]*N13</f>
        <v>0</v>
      </c>
      <c r="AJ13" s="43">
        <f>EffortOutcomesAG1_1DayShiftEF[[#This Row],[Cs]]*O13</f>
        <v>0</v>
      </c>
      <c r="AK13" s="43">
        <f>EffortOutcomesAG1_1DayShiftEF[[#This Row],[Cs]]*P13</f>
        <v>0</v>
      </c>
      <c r="AL13" s="43">
        <f>EffortOutcomesAG1_1DayShiftEF[[#This Row],[Cs]]*Q13</f>
        <v>0</v>
      </c>
      <c r="AM13" s="43">
        <f>EffortOutcomesAG1_1DayShiftEF[[#This Row],[Cs]]*R13</f>
        <v>9.6207834784389767</v>
      </c>
      <c r="AN13" s="43">
        <f>EffortOutcomesAG1_1DayShiftEF[[#This Row],[Cs]]*S13</f>
        <v>0</v>
      </c>
      <c r="AO13" s="43">
        <f>EffortOutcomesAG1_1DayShiftEF[[#This Row],[Cs]]*T13</f>
        <v>2.088775345090442</v>
      </c>
      <c r="AP13" s="43">
        <f>EffortOutcomesAG1_1DayShiftEF[[#This Row],[Cs]]*U13</f>
        <v>0</v>
      </c>
      <c r="AQ13" s="43">
        <f>EffortOutcomesAG1_1DayShiftEF[[#This Row],[Cs]]*V13</f>
        <v>12.040441176470582</v>
      </c>
      <c r="AR13" s="43">
        <f>EffortOutcomesAG1_1DayShiftEF[[#This Row],[Cs]]*W13</f>
        <v>0</v>
      </c>
      <c r="AS13" s="43">
        <f>EffortOutcomesAG1_1DayShiftIN[[#This Row],[A]]*X13</f>
        <v>0</v>
      </c>
      <c r="AT13" s="43">
        <f>EffortOutcomesAG1_1DayShiftIN[[#This Row],[A]]*Y13</f>
        <v>0</v>
      </c>
      <c r="AU13" s="43">
        <f>EffortOutcomesAG1_1DayShiftIN[[#This Row],[A]]*Z13</f>
        <v>0</v>
      </c>
      <c r="AV13" s="43">
        <f>EffortOutcomesAG1_1DayShiftIN[[#This Row],[A]]*AA13</f>
        <v>0</v>
      </c>
      <c r="AW13" s="3">
        <f>EffortOutcomesAG1_1DayShiftIN[[#This Row],[A]]*AB13</f>
        <v>12.040441176470583</v>
      </c>
      <c r="AX13" s="3"/>
      <c r="AY13" t="s">
        <v>217</v>
      </c>
      <c r="AZ13" t="s">
        <v>172</v>
      </c>
      <c r="BA13" t="s">
        <v>68</v>
      </c>
      <c r="BB13">
        <v>14.129216521561023</v>
      </c>
      <c r="BC13">
        <v>23.75</v>
      </c>
      <c r="BD13">
        <v>10</v>
      </c>
      <c r="BE13">
        <v>23.75</v>
      </c>
      <c r="BF13">
        <v>12.040441176470583</v>
      </c>
      <c r="BG13" t="s">
        <v>177</v>
      </c>
      <c r="BI13" s="25">
        <v>45573</v>
      </c>
      <c r="BJ13">
        <v>45573</v>
      </c>
      <c r="BK13">
        <v>0.59491437985520101</v>
      </c>
      <c r="BL13">
        <v>0.59491437985520101</v>
      </c>
      <c r="BM13">
        <v>0.50696594427244557</v>
      </c>
      <c r="BN13" t="s">
        <v>160</v>
      </c>
      <c r="CI13"/>
      <c r="CJ13"/>
      <c r="CK13"/>
      <c r="CL13"/>
      <c r="CM13"/>
    </row>
    <row r="14" spans="1:91" hidden="1" x14ac:dyDescent="0.25">
      <c r="A14" s="31" t="s">
        <v>52</v>
      </c>
      <c r="B14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4" s="33">
        <f>IF(EffortOutcomesAG1_1DayShiftEF[[#This Row],[Ein]]=0,3,  IF(EffortOutcomesAG1_1DayShiftEF[[#This Row],[Ein]]&lt;EFGoal,1,    IF(EffortOutcomesAG1_1DayShiftEF[[#This Row],[Ein]]&gt;=EFGoal,2,   "???")))</f>
        <v>1</v>
      </c>
      <c r="D14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4" s="35">
        <f t="shared" si="0"/>
        <v>11110</v>
      </c>
      <c r="H14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4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4" s="37" cm="1">
        <f t="array" ref="O1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4" s="38">
        <f xml:space="preserve">      IF(OR(EffortOutcomesAG1_1DayShiftEF[[#This Row],[Block]]=22221,EffortOutcomesAG1_1DayShiftEF[[#This Row],[Block]]=22222),1-EffortOutcomesAG1_1DayShiftEF[[#This Row],[Epn]],
0)</f>
        <v>0</v>
      </c>
      <c r="R14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0.28006659727602934</v>
      </c>
      <c r="S14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8.8979690138154544E-3</v>
      </c>
      <c r="U14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0.71103543371015521</v>
      </c>
      <c r="W1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" s="42" cm="1">
        <f t="array" ref="Z1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4" s="38">
        <f t="shared" si="1"/>
        <v>1</v>
      </c>
      <c r="AC14" s="43">
        <f>EffortOutcomesAG1_1DayShiftEF[[#This Row],[Cs]]*H14</f>
        <v>0</v>
      </c>
      <c r="AD14" s="43">
        <f>EffortOutcomesAG1_1DayShiftEF[[#This Row],[Cs]]*I14</f>
        <v>0</v>
      </c>
      <c r="AE14" s="43">
        <f>EffortOutcomesAG1_1DayShiftEF[[#This Row],[Cs]]*J14</f>
        <v>0</v>
      </c>
      <c r="AF14" s="43">
        <f>EffortOutcomesAG1_1DayShiftEF[[#This Row],[Cs]]*K14</f>
        <v>0</v>
      </c>
      <c r="AG14" s="43">
        <f>EffortOutcomesAG1_1DayShiftEF[[#This Row],[Cs]]*L14</f>
        <v>0</v>
      </c>
      <c r="AH14" s="43">
        <f>EffortOutcomesAG1_1DayShiftEF[[#This Row],[Cs]]*M14</f>
        <v>0</v>
      </c>
      <c r="AI14" s="43">
        <f>EffortOutcomesAG1_1DayShiftEF[[#This Row],[Cs]]*N14</f>
        <v>0</v>
      </c>
      <c r="AJ14" s="43">
        <f>EffortOutcomesAG1_1DayShiftEF[[#This Row],[Cs]]*O14</f>
        <v>0</v>
      </c>
      <c r="AK14" s="43">
        <f>EffortOutcomesAG1_1DayShiftEF[[#This Row],[Cs]]*P14</f>
        <v>0</v>
      </c>
      <c r="AL14" s="43">
        <f>EffortOutcomesAG1_1DayShiftEF[[#This Row],[Cs]]*Q14</f>
        <v>0</v>
      </c>
      <c r="AM14" s="43">
        <f>EffortOutcomesAG1_1DayShiftEF[[#This Row],[Cs]]*R14</f>
        <v>4.5230755460078731</v>
      </c>
      <c r="AN14" s="43">
        <f>EffortOutcomesAG1_1DayShiftEF[[#This Row],[Cs]]*S14</f>
        <v>0</v>
      </c>
      <c r="AO14" s="43">
        <f>EffortOutcomesAG1_1DayShiftEF[[#This Row],[Cs]]*T14</f>
        <v>0.14370219957311958</v>
      </c>
      <c r="AP14" s="43">
        <f>EffortOutcomesAG1_1DayShiftEF[[#This Row],[Cs]]*U14</f>
        <v>0</v>
      </c>
      <c r="AQ14" s="43">
        <f>EffortOutcomesAG1_1DayShiftEF[[#This Row],[Cs]]*V14</f>
        <v>11.483222254419006</v>
      </c>
      <c r="AR14" s="43">
        <f>EffortOutcomesAG1_1DayShiftEF[[#This Row],[Cs]]*W14</f>
        <v>0</v>
      </c>
      <c r="AS14" s="43">
        <f>EffortOutcomesAG1_1DayShiftIN[[#This Row],[A]]*X14</f>
        <v>0</v>
      </c>
      <c r="AT14" s="43">
        <f>EffortOutcomesAG1_1DayShiftIN[[#This Row],[A]]*Y14</f>
        <v>0</v>
      </c>
      <c r="AU14" s="43">
        <f>EffortOutcomesAG1_1DayShiftIN[[#This Row],[A]]*Z14</f>
        <v>0</v>
      </c>
      <c r="AV14" s="43">
        <f>EffortOutcomesAG1_1DayShiftIN[[#This Row],[A]]*AA14</f>
        <v>0</v>
      </c>
      <c r="AW14" s="3">
        <f>EffortOutcomesAG1_1DayShiftIN[[#This Row],[A]]*AB14</f>
        <v>11.483222254419006</v>
      </c>
      <c r="AX14" s="3"/>
      <c r="AY14" t="s">
        <v>170</v>
      </c>
      <c r="AZ14" t="s">
        <v>172</v>
      </c>
      <c r="BA14" t="s">
        <v>70</v>
      </c>
      <c r="BB14">
        <v>11.626924453992125</v>
      </c>
      <c r="BC14">
        <v>16.149999999999999</v>
      </c>
      <c r="BD14">
        <v>10</v>
      </c>
      <c r="BE14">
        <v>16.149999999999999</v>
      </c>
      <c r="BF14">
        <v>11.483222254419006</v>
      </c>
      <c r="BG14" t="s">
        <v>179</v>
      </c>
      <c r="BH14">
        <v>1</v>
      </c>
      <c r="BI14" s="25">
        <v>45574</v>
      </c>
      <c r="BJ14">
        <v>45574</v>
      </c>
      <c r="BK14">
        <v>0.71993340272397066</v>
      </c>
      <c r="BL14">
        <v>0.71993340272397066</v>
      </c>
      <c r="BM14">
        <v>0.71103543371015521</v>
      </c>
      <c r="BN14" t="s">
        <v>160</v>
      </c>
      <c r="CI14"/>
      <c r="CJ14"/>
      <c r="CK14"/>
      <c r="CL14"/>
      <c r="CM14"/>
    </row>
    <row r="15" spans="1:91" hidden="1" x14ac:dyDescent="0.25">
      <c r="A15" s="31" t="s">
        <v>52</v>
      </c>
      <c r="B15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5" s="33">
        <f>IF(EffortOutcomesAG1_1DayShiftEF[[#This Row],[Ein]]=0,3,  IF(EffortOutcomesAG1_1DayShiftEF[[#This Row],[Ein]]&lt;EFGoal,1,    IF(EffortOutcomesAG1_1DayShiftEF[[#This Row],[Ein]]&gt;=EFGoal,2,   "???")))</f>
        <v>1</v>
      </c>
      <c r="D15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5" s="35">
        <f t="shared" si="0"/>
        <v>11110</v>
      </c>
      <c r="H15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" s="37" cm="1">
        <f t="array" ref="O1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5" s="38">
        <f xml:space="preserve">      IF(OR(EffortOutcomesAG1_1DayShiftEF[[#This Row],[Block]]=22221,EffortOutcomesAG1_1DayShiftEF[[#This Row],[Block]]=22222),1-EffortOutcomesAG1_1DayShiftEF[[#This Row],[Epn]],
0)</f>
        <v>0</v>
      </c>
      <c r="R15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0.11392811972434402</v>
      </c>
      <c r="S15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0.11481060345983551</v>
      </c>
      <c r="U15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0.77126127681582046</v>
      </c>
      <c r="W1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" s="42" cm="1">
        <f t="array" ref="Z1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5" s="38">
        <f t="shared" si="1"/>
        <v>1</v>
      </c>
      <c r="AC15" s="43">
        <f>EffortOutcomesAG1_1DayShiftEF[[#This Row],[Cs]]*H15</f>
        <v>0</v>
      </c>
      <c r="AD15" s="43">
        <f>EffortOutcomesAG1_1DayShiftEF[[#This Row],[Cs]]*I15</f>
        <v>0</v>
      </c>
      <c r="AE15" s="43">
        <f>EffortOutcomesAG1_1DayShiftEF[[#This Row],[Cs]]*J15</f>
        <v>0</v>
      </c>
      <c r="AF15" s="43">
        <f>EffortOutcomesAG1_1DayShiftEF[[#This Row],[Cs]]*K15</f>
        <v>0</v>
      </c>
      <c r="AG15" s="43">
        <f>EffortOutcomesAG1_1DayShiftEF[[#This Row],[Cs]]*L15</f>
        <v>0</v>
      </c>
      <c r="AH15" s="43">
        <f>EffortOutcomesAG1_1DayShiftEF[[#This Row],[Cs]]*M15</f>
        <v>0</v>
      </c>
      <c r="AI15" s="43">
        <f>EffortOutcomesAG1_1DayShiftEF[[#This Row],[Cs]]*N15</f>
        <v>0</v>
      </c>
      <c r="AJ15" s="43">
        <f>EffortOutcomesAG1_1DayShiftEF[[#This Row],[Cs]]*O15</f>
        <v>0</v>
      </c>
      <c r="AK15" s="43">
        <f>EffortOutcomesAG1_1DayShiftEF[[#This Row],[Cs]]*P15</f>
        <v>0</v>
      </c>
      <c r="AL15" s="43">
        <f>EffortOutcomesAG1_1DayShiftEF[[#This Row],[Cs]]*Q15</f>
        <v>0</v>
      </c>
      <c r="AM15" s="43">
        <f>EffortOutcomesAG1_1DayShiftEF[[#This Row],[Cs]]*R15</f>
        <v>1.8399391335481559</v>
      </c>
      <c r="AN15" s="43">
        <f>EffortOutcomesAG1_1DayShiftEF[[#This Row],[Cs]]*S15</f>
        <v>0</v>
      </c>
      <c r="AO15" s="43">
        <f>EffortOutcomesAG1_1DayShiftEF[[#This Row],[Cs]]*T15</f>
        <v>1.8541912458763434</v>
      </c>
      <c r="AP15" s="43">
        <f>EffortOutcomesAG1_1DayShiftEF[[#This Row],[Cs]]*U15</f>
        <v>0</v>
      </c>
      <c r="AQ15" s="43">
        <f>EffortOutcomesAG1_1DayShiftEF[[#This Row],[Cs]]*V15</f>
        <v>12.4558696205755</v>
      </c>
      <c r="AR15" s="43">
        <f>EffortOutcomesAG1_1DayShiftEF[[#This Row],[Cs]]*W15</f>
        <v>0</v>
      </c>
      <c r="AS15" s="43">
        <f>EffortOutcomesAG1_1DayShiftIN[[#This Row],[A]]*X15</f>
        <v>0</v>
      </c>
      <c r="AT15" s="43">
        <f>EffortOutcomesAG1_1DayShiftIN[[#This Row],[A]]*Y15</f>
        <v>0</v>
      </c>
      <c r="AU15" s="43">
        <f>EffortOutcomesAG1_1DayShiftIN[[#This Row],[A]]*Z15</f>
        <v>0</v>
      </c>
      <c r="AV15" s="43">
        <f>EffortOutcomesAG1_1DayShiftIN[[#This Row],[A]]*AA15</f>
        <v>0</v>
      </c>
      <c r="AW15" s="3">
        <f>EffortOutcomesAG1_1DayShiftIN[[#This Row],[A]]*AB15</f>
        <v>12.4558696205755</v>
      </c>
      <c r="AX15" s="3"/>
      <c r="AY15" t="s">
        <v>170</v>
      </c>
      <c r="AZ15" t="s">
        <v>172</v>
      </c>
      <c r="BA15" t="s">
        <v>68</v>
      </c>
      <c r="BB15">
        <v>14.310060866451844</v>
      </c>
      <c r="BC15">
        <v>16.149999999999999</v>
      </c>
      <c r="BD15">
        <v>10</v>
      </c>
      <c r="BE15">
        <v>16.149999999999999</v>
      </c>
      <c r="BF15">
        <v>12.4558696205755</v>
      </c>
      <c r="BG15" t="s">
        <v>180</v>
      </c>
      <c r="BH15">
        <v>1</v>
      </c>
      <c r="BI15" s="25">
        <v>45574</v>
      </c>
      <c r="BJ15">
        <v>45574</v>
      </c>
      <c r="BK15">
        <v>0.88607188027565598</v>
      </c>
      <c r="BL15">
        <v>0.88607188027565598</v>
      </c>
      <c r="BM15">
        <v>0.77126127681582046</v>
      </c>
      <c r="BN15" t="s">
        <v>160</v>
      </c>
      <c r="CI15"/>
      <c r="CJ15"/>
      <c r="CK15"/>
      <c r="CL15"/>
      <c r="CM15"/>
    </row>
    <row r="16" spans="1:91" hidden="1" x14ac:dyDescent="0.25">
      <c r="A16" s="31" t="s">
        <v>52</v>
      </c>
      <c r="B16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6" s="33">
        <f>IF(EffortOutcomesAG1_1DayShiftEF[[#This Row],[Ein]]=0,3,  IF(EffortOutcomesAG1_1DayShiftEF[[#This Row],[Ein]]&lt;EFGoal,1,    IF(EffortOutcomesAG1_1DayShiftEF[[#This Row],[Ein]]&gt;=EFGoal,2,   "???")))</f>
        <v>1</v>
      </c>
      <c r="D16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6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6" s="35">
        <f t="shared" si="0"/>
        <v>11310</v>
      </c>
      <c r="H16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" s="37" cm="1">
        <f t="array" ref="O1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6" s="38">
        <f xml:space="preserve">      IF(OR(EffortOutcomesAG1_1DayShiftEF[[#This Row],[Block]]=22221,EffortOutcomesAG1_1DayShiftEF[[#This Row],[Block]]=22222),1-EffortOutcomesAG1_1DayShiftEF[[#This Row],[Epn]],
0)</f>
        <v>0</v>
      </c>
      <c r="R16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0.12453402413596992</v>
      </c>
      <c r="S16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6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0.80695831953675834</v>
      </c>
      <c r="W1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" s="42" cm="1">
        <f t="array" ref="Z1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" s="38">
        <f t="shared" si="1"/>
        <v>0.93149234367272826</v>
      </c>
      <c r="AC16" s="43">
        <f>EffortOutcomesAG1_1DayShiftEF[[#This Row],[Cs]]*H16</f>
        <v>0</v>
      </c>
      <c r="AD16" s="43">
        <f>EffortOutcomesAG1_1DayShiftEF[[#This Row],[Cs]]*I16</f>
        <v>0</v>
      </c>
      <c r="AE16" s="43">
        <f>EffortOutcomesAG1_1DayShiftEF[[#This Row],[Cs]]*J16</f>
        <v>0</v>
      </c>
      <c r="AF16" s="43">
        <f>EffortOutcomesAG1_1DayShiftEF[[#This Row],[Cs]]*K16</f>
        <v>0</v>
      </c>
      <c r="AG16" s="43">
        <f>EffortOutcomesAG1_1DayShiftEF[[#This Row],[Cs]]*L16</f>
        <v>0</v>
      </c>
      <c r="AH16" s="43">
        <f>EffortOutcomesAG1_1DayShiftEF[[#This Row],[Cs]]*M16</f>
        <v>0</v>
      </c>
      <c r="AI16" s="43">
        <f>EffortOutcomesAG1_1DayShiftEF[[#This Row],[Cs]]*N16</f>
        <v>0</v>
      </c>
      <c r="AJ16" s="43">
        <f>EffortOutcomesAG1_1DayShiftEF[[#This Row],[Cs]]*O16</f>
        <v>0</v>
      </c>
      <c r="AK16" s="43">
        <f>EffortOutcomesAG1_1DayShiftEF[[#This Row],[Cs]]*P16</f>
        <v>0</v>
      </c>
      <c r="AL16" s="43">
        <f>EffortOutcomesAG1_1DayShiftEF[[#This Row],[Cs]]*Q16</f>
        <v>0</v>
      </c>
      <c r="AM16" s="43">
        <f>EffortOutcomesAG1_1DayShiftEF[[#This Row],[Cs]]*R16</f>
        <v>0.82815126050419996</v>
      </c>
      <c r="AN16" s="43">
        <f>EffortOutcomesAG1_1DayShiftEF[[#This Row],[Cs]]*S16</f>
        <v>0</v>
      </c>
      <c r="AO16" s="43">
        <f>EffortOutcomesAG1_1DayShiftEF[[#This Row],[Cs]]*T16</f>
        <v>0</v>
      </c>
      <c r="AP16" s="43">
        <f>EffortOutcomesAG1_1DayShiftEF[[#This Row],[Cs]]*U16</f>
        <v>0</v>
      </c>
      <c r="AQ16" s="43">
        <f>EffortOutcomesAG1_1DayShiftEF[[#This Row],[Cs]]*V16</f>
        <v>5.3662728249194425</v>
      </c>
      <c r="AR16" s="43">
        <f>EffortOutcomesAG1_1DayShiftEF[[#This Row],[Cs]]*W16</f>
        <v>0</v>
      </c>
      <c r="AS16" s="43">
        <f>EffortOutcomesAG1_1DayShiftIN[[#This Row],[A]]*X16</f>
        <v>0</v>
      </c>
      <c r="AT16" s="43">
        <f>EffortOutcomesAG1_1DayShiftIN[[#This Row],[A]]*Y16</f>
        <v>0</v>
      </c>
      <c r="AU16" s="43">
        <f>EffortOutcomesAG1_1DayShiftIN[[#This Row],[A]]*Z16</f>
        <v>0</v>
      </c>
      <c r="AV16" s="43">
        <f>EffortOutcomesAG1_1DayShiftIN[[#This Row],[A]]*AA16</f>
        <v>0</v>
      </c>
      <c r="AW16" s="3">
        <f>EffortOutcomesAG1_1DayShiftIN[[#This Row],[A]]*AB16</f>
        <v>5.4230075268610616</v>
      </c>
      <c r="AX16" s="3"/>
      <c r="AY16" t="s">
        <v>170</v>
      </c>
      <c r="AZ16" t="s">
        <v>172</v>
      </c>
      <c r="BA16" t="s">
        <v>69</v>
      </c>
      <c r="BB16">
        <v>5.3662728249194425</v>
      </c>
      <c r="BC16">
        <v>6.6499999999999995</v>
      </c>
      <c r="BD16">
        <v>10</v>
      </c>
      <c r="BE16">
        <v>6.6499999999999995</v>
      </c>
      <c r="BF16">
        <v>5.8218487394957998</v>
      </c>
      <c r="BG16" t="s">
        <v>181</v>
      </c>
      <c r="BH16">
        <v>1</v>
      </c>
      <c r="BI16" s="25">
        <v>45574</v>
      </c>
      <c r="BJ16">
        <v>45574</v>
      </c>
      <c r="BK16">
        <v>0.80695831953675834</v>
      </c>
      <c r="BL16">
        <v>0.80695831953675834</v>
      </c>
      <c r="BM16">
        <v>0.87546597586403008</v>
      </c>
      <c r="BN16" t="s">
        <v>160</v>
      </c>
      <c r="CI16"/>
      <c r="CJ16"/>
      <c r="CK16"/>
      <c r="CL16"/>
      <c r="CM16"/>
    </row>
    <row r="17" spans="1:91" hidden="1" x14ac:dyDescent="0.25">
      <c r="A17" s="31" t="s">
        <v>52</v>
      </c>
      <c r="B17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7" s="33">
        <f>IF(EffortOutcomesAG1_1DayShiftEF[[#This Row],[Ein]]=0,3,  IF(EffortOutcomesAG1_1DayShiftEF[[#This Row],[Ein]]&lt;EFGoal,1,    IF(EffortOutcomesAG1_1DayShiftEF[[#This Row],[Ein]]&gt;=EFGoal,2,   "???")))</f>
        <v>1</v>
      </c>
      <c r="D17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7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7" s="35">
        <f t="shared" si="0"/>
        <v>31111</v>
      </c>
      <c r="H17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7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7" s="37" cm="1">
        <f t="array" ref="O1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8.9278163954987999E-2</v>
      </c>
      <c r="Q17" s="38">
        <f xml:space="preserve">      IF(OR(EffortOutcomesAG1_1DayShiftEF[[#This Row],[Block]]=22221,EffortOutcomesAG1_1DayShiftEF[[#This Row],[Block]]=22222),1-EffortOutcomesAG1_1DayShiftEF[[#This Row],[Epn]],
0)</f>
        <v>0</v>
      </c>
      <c r="R17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7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7.3201050755230646E-2</v>
      </c>
      <c r="U17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0.92679894924476935</v>
      </c>
      <c r="W1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" s="42" cm="1">
        <f t="array" ref="Z1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7" s="38">
        <f t="shared" si="1"/>
        <v>1</v>
      </c>
      <c r="AC17" s="43">
        <f>EffortOutcomesAG1_1DayShiftEF[[#This Row],[Cs]]*H17</f>
        <v>0</v>
      </c>
      <c r="AD17" s="43">
        <f>EffortOutcomesAG1_1DayShiftEF[[#This Row],[Cs]]*I17</f>
        <v>0</v>
      </c>
      <c r="AE17" s="43">
        <f>EffortOutcomesAG1_1DayShiftEF[[#This Row],[Cs]]*J17</f>
        <v>0</v>
      </c>
      <c r="AF17" s="43">
        <f>EffortOutcomesAG1_1DayShiftEF[[#This Row],[Cs]]*K17</f>
        <v>0</v>
      </c>
      <c r="AG17" s="43">
        <f>EffortOutcomesAG1_1DayShiftEF[[#This Row],[Cs]]*L17</f>
        <v>0</v>
      </c>
      <c r="AH17" s="43">
        <f>EffortOutcomesAG1_1DayShiftEF[[#This Row],[Cs]]*M17</f>
        <v>0</v>
      </c>
      <c r="AI17" s="43">
        <f>EffortOutcomesAG1_1DayShiftEF[[#This Row],[Cs]]*N17</f>
        <v>0</v>
      </c>
      <c r="AJ17" s="43">
        <f>EffortOutcomesAG1_1DayShiftEF[[#This Row],[Cs]]*O17</f>
        <v>0</v>
      </c>
      <c r="AK17" s="43">
        <f>EffortOutcomesAG1_1DayShiftEF[[#This Row],[Cs]]*P17</f>
        <v>1.0177710690868633</v>
      </c>
      <c r="AL17" s="43">
        <f>EffortOutcomesAG1_1DayShiftEF[[#This Row],[Cs]]*Q17</f>
        <v>0</v>
      </c>
      <c r="AM17" s="43">
        <f>EffortOutcomesAG1_1DayShiftEF[[#This Row],[Cs]]*R17</f>
        <v>0</v>
      </c>
      <c r="AN17" s="43">
        <f>EffortOutcomesAG1_1DayShiftEF[[#This Row],[Cs]]*S17</f>
        <v>0</v>
      </c>
      <c r="AO17" s="43">
        <f>EffortOutcomesAG1_1DayShiftEF[[#This Row],[Cs]]*T17</f>
        <v>0.83449197860962943</v>
      </c>
      <c r="AP17" s="43">
        <f>EffortOutcomesAG1_1DayShiftEF[[#This Row],[Cs]]*U17</f>
        <v>0</v>
      </c>
      <c r="AQ17" s="43">
        <f>EffortOutcomesAG1_1DayShiftEF[[#This Row],[Cs]]*V17</f>
        <v>10.565508021390372</v>
      </c>
      <c r="AR17" s="43">
        <f>EffortOutcomesAG1_1DayShiftEF[[#This Row],[Cs]]*W17</f>
        <v>0</v>
      </c>
      <c r="AS17" s="43">
        <f>EffortOutcomesAG1_1DayShiftIN[[#This Row],[A]]*X17</f>
        <v>0</v>
      </c>
      <c r="AT17" s="43">
        <f>EffortOutcomesAG1_1DayShiftIN[[#This Row],[A]]*Y17</f>
        <v>0</v>
      </c>
      <c r="AU17" s="43">
        <f>EffortOutcomesAG1_1DayShiftIN[[#This Row],[A]]*Z17</f>
        <v>0</v>
      </c>
      <c r="AV17" s="43">
        <f>EffortOutcomesAG1_1DayShiftIN[[#This Row],[A]]*AA17</f>
        <v>0</v>
      </c>
      <c r="AW17" s="3">
        <f>EffortOutcomesAG1_1DayShiftIN[[#This Row],[A]]*AB17</f>
        <v>10.56550802139037</v>
      </c>
      <c r="AX17" s="3"/>
      <c r="AY17" t="s">
        <v>217</v>
      </c>
      <c r="AZ17" t="s">
        <v>172</v>
      </c>
      <c r="BA17" t="s">
        <v>70</v>
      </c>
      <c r="BB17">
        <v>12.417771069086861</v>
      </c>
      <c r="BC17">
        <v>11.4</v>
      </c>
      <c r="BD17">
        <v>10</v>
      </c>
      <c r="BE17">
        <v>11.4</v>
      </c>
      <c r="BF17">
        <v>10.56550802139037</v>
      </c>
      <c r="BG17" t="s">
        <v>179</v>
      </c>
      <c r="BI17" s="25">
        <v>45574</v>
      </c>
      <c r="BJ17">
        <v>45574</v>
      </c>
      <c r="BK17">
        <v>1.089278163954988</v>
      </c>
      <c r="BL17">
        <v>1.089278163954988</v>
      </c>
      <c r="BM17">
        <v>0.92679894924476935</v>
      </c>
      <c r="BN17" t="s">
        <v>160</v>
      </c>
      <c r="CI17"/>
      <c r="CJ17"/>
      <c r="CK17"/>
      <c r="CL17"/>
      <c r="CM17"/>
    </row>
    <row r="18" spans="1:91" hidden="1" x14ac:dyDescent="0.25">
      <c r="A18" s="31" t="s">
        <v>52</v>
      </c>
      <c r="B18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" s="33">
        <f>IF(EffortOutcomesAG1_1DayShiftEF[[#This Row],[Ein]]=0,3,  IF(EffortOutcomesAG1_1DayShiftEF[[#This Row],[Ein]]&lt;EFGoal,1,    IF(EffortOutcomesAG1_1DayShiftEF[[#This Row],[Ein]]&gt;=EFGoal,2,   "???")))</f>
        <v>1</v>
      </c>
      <c r="D18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8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" s="35">
        <f t="shared" si="0"/>
        <v>11110</v>
      </c>
      <c r="H18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8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" s="37" cm="1">
        <f t="array" ref="O1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" s="38">
        <f xml:space="preserve">      IF(OR(EffortOutcomesAG1_1DayShiftEF[[#This Row],[Block]]=22221,EffortOutcomesAG1_1DayShiftEF[[#This Row],[Block]]=22222),1-EffortOutcomesAG1_1DayShiftEF[[#This Row],[Epn]],
0)</f>
        <v>0</v>
      </c>
      <c r="R18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0.38029752098416558</v>
      </c>
      <c r="S18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8.5582251977650792E-2</v>
      </c>
      <c r="U18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0.53412022703818363</v>
      </c>
      <c r="W1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" s="42" cm="1">
        <f t="array" ref="Z1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8" s="38">
        <f t="shared" si="1"/>
        <v>1</v>
      </c>
      <c r="AC18" s="43">
        <f>EffortOutcomesAG1_1DayShiftEF[[#This Row],[Cs]]*H18</f>
        <v>0</v>
      </c>
      <c r="AD18" s="43">
        <f>EffortOutcomesAG1_1DayShiftEF[[#This Row],[Cs]]*I18</f>
        <v>0</v>
      </c>
      <c r="AE18" s="43">
        <f>EffortOutcomesAG1_1DayShiftEF[[#This Row],[Cs]]*J18</f>
        <v>0</v>
      </c>
      <c r="AF18" s="43">
        <f>EffortOutcomesAG1_1DayShiftEF[[#This Row],[Cs]]*K18</f>
        <v>0</v>
      </c>
      <c r="AG18" s="43">
        <f>EffortOutcomesAG1_1DayShiftEF[[#This Row],[Cs]]*L18</f>
        <v>0</v>
      </c>
      <c r="AH18" s="43">
        <f>EffortOutcomesAG1_1DayShiftEF[[#This Row],[Cs]]*M18</f>
        <v>0</v>
      </c>
      <c r="AI18" s="43">
        <f>EffortOutcomesAG1_1DayShiftEF[[#This Row],[Cs]]*N18</f>
        <v>0</v>
      </c>
      <c r="AJ18" s="43">
        <f>EffortOutcomesAG1_1DayShiftEF[[#This Row],[Cs]]*O18</f>
        <v>0</v>
      </c>
      <c r="AK18" s="43">
        <f>EffortOutcomesAG1_1DayShiftEF[[#This Row],[Cs]]*P18</f>
        <v>0</v>
      </c>
      <c r="AL18" s="43">
        <f>EffortOutcomesAG1_1DayShiftEF[[#This Row],[Cs]]*Q18</f>
        <v>0</v>
      </c>
      <c r="AM18" s="43">
        <f>EffortOutcomesAG1_1DayShiftEF[[#This Row],[Cs]]*R18</f>
        <v>8.6707834784389739</v>
      </c>
      <c r="AN18" s="43">
        <f>EffortOutcomesAG1_1DayShiftEF[[#This Row],[Cs]]*S18</f>
        <v>0</v>
      </c>
      <c r="AO18" s="43">
        <f>EffortOutcomesAG1_1DayShiftEF[[#This Row],[Cs]]*T18</f>
        <v>1.9512753450904379</v>
      </c>
      <c r="AP18" s="43">
        <f>EffortOutcomesAG1_1DayShiftEF[[#This Row],[Cs]]*U18</f>
        <v>0</v>
      </c>
      <c r="AQ18" s="43">
        <f>EffortOutcomesAG1_1DayShiftEF[[#This Row],[Cs]]*V18</f>
        <v>12.177941176470584</v>
      </c>
      <c r="AR18" s="43">
        <f>EffortOutcomesAG1_1DayShiftEF[[#This Row],[Cs]]*W18</f>
        <v>0</v>
      </c>
      <c r="AS18" s="43">
        <f>EffortOutcomesAG1_1DayShiftIN[[#This Row],[A]]*X18</f>
        <v>0</v>
      </c>
      <c r="AT18" s="43">
        <f>EffortOutcomesAG1_1DayShiftIN[[#This Row],[A]]*Y18</f>
        <v>0</v>
      </c>
      <c r="AU18" s="43">
        <f>EffortOutcomesAG1_1DayShiftIN[[#This Row],[A]]*Z18</f>
        <v>0</v>
      </c>
      <c r="AV18" s="43">
        <f>EffortOutcomesAG1_1DayShiftIN[[#This Row],[A]]*AA18</f>
        <v>0</v>
      </c>
      <c r="AW18" s="3">
        <f>EffortOutcomesAG1_1DayShiftIN[[#This Row],[A]]*AB18</f>
        <v>12.177941176470586</v>
      </c>
      <c r="AX18" s="3"/>
      <c r="AY18" t="s">
        <v>217</v>
      </c>
      <c r="AZ18" t="s">
        <v>172</v>
      </c>
      <c r="BA18" t="s">
        <v>68</v>
      </c>
      <c r="BB18">
        <v>14.129216521561023</v>
      </c>
      <c r="BC18">
        <v>22.799999999999997</v>
      </c>
      <c r="BD18">
        <v>10</v>
      </c>
      <c r="BE18">
        <v>22.799999999999997</v>
      </c>
      <c r="BF18">
        <v>12.177941176470586</v>
      </c>
      <c r="BG18" t="s">
        <v>180</v>
      </c>
      <c r="BI18" s="25">
        <v>45574</v>
      </c>
      <c r="BJ18">
        <v>45574</v>
      </c>
      <c r="BK18">
        <v>0.61970247901583442</v>
      </c>
      <c r="BL18">
        <v>0.61970247901583442</v>
      </c>
      <c r="BM18">
        <v>0.53412022703818363</v>
      </c>
      <c r="BN18" t="s">
        <v>160</v>
      </c>
      <c r="CI18"/>
      <c r="CJ18"/>
      <c r="CK18"/>
      <c r="CL18"/>
      <c r="CM18"/>
    </row>
    <row r="19" spans="1:91" hidden="1" x14ac:dyDescent="0.25">
      <c r="A19" s="31" t="s">
        <v>52</v>
      </c>
      <c r="B19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9" s="33">
        <f>IF(EffortOutcomesAG1_1DayShiftEF[[#This Row],[Ein]]=0,3,  IF(EffortOutcomesAG1_1DayShiftEF[[#This Row],[Ein]]&lt;EFGoal,1,    IF(EffortOutcomesAG1_1DayShiftEF[[#This Row],[Ein]]&gt;=EFGoal,2,   "???")))</f>
        <v>2</v>
      </c>
      <c r="D19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9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9" s="35">
        <f t="shared" si="0"/>
        <v>12310</v>
      </c>
      <c r="H19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0.35597460674860071</v>
      </c>
      <c r="I19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" s="37" cm="1">
        <f t="array" ref="O1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9" s="38">
        <f xml:space="preserve">      IF(OR(EffortOutcomesAG1_1DayShiftEF[[#This Row],[Block]]=22221,EffortOutcomesAG1_1DayShiftEF[[#This Row],[Block]]=22222),1-EffortOutcomesAG1_1DayShiftEF[[#This Row],[Epn]],
0)</f>
        <v>0</v>
      </c>
      <c r="R19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9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9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0.61599432016573974</v>
      </c>
      <c r="W1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" s="42" cm="1">
        <f t="array" ref="Z1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9" s="38">
        <f t="shared" si="1"/>
        <v>0.61599432016573974</v>
      </c>
      <c r="AC19" s="43">
        <f>EffortOutcomesAG1_1DayShiftEF[[#This Row],[Cs]]*H19</f>
        <v>2.0290552584670238</v>
      </c>
      <c r="AD19" s="43">
        <f>EffortOutcomesAG1_1DayShiftEF[[#This Row],[Cs]]*I19</f>
        <v>0</v>
      </c>
      <c r="AE19" s="43">
        <f>EffortOutcomesAG1_1DayShiftEF[[#This Row],[Cs]]*J19</f>
        <v>0</v>
      </c>
      <c r="AF19" s="43">
        <f>EffortOutcomesAG1_1DayShiftEF[[#This Row],[Cs]]*K19</f>
        <v>0</v>
      </c>
      <c r="AG19" s="43">
        <f>EffortOutcomesAG1_1DayShiftEF[[#This Row],[Cs]]*L19</f>
        <v>0</v>
      </c>
      <c r="AH19" s="43">
        <f>EffortOutcomesAG1_1DayShiftEF[[#This Row],[Cs]]*M19</f>
        <v>0</v>
      </c>
      <c r="AI19" s="43">
        <f>EffortOutcomesAG1_1DayShiftEF[[#This Row],[Cs]]*N19</f>
        <v>0</v>
      </c>
      <c r="AJ19" s="43">
        <f>EffortOutcomesAG1_1DayShiftEF[[#This Row],[Cs]]*O19</f>
        <v>0</v>
      </c>
      <c r="AK19" s="43">
        <f>EffortOutcomesAG1_1DayShiftEF[[#This Row],[Cs]]*P19</f>
        <v>0</v>
      </c>
      <c r="AL19" s="43">
        <f>EffortOutcomesAG1_1DayShiftEF[[#This Row],[Cs]]*Q19</f>
        <v>0</v>
      </c>
      <c r="AM19" s="43">
        <f>EffortOutcomesAG1_1DayShiftEF[[#This Row],[Cs]]*R19</f>
        <v>0</v>
      </c>
      <c r="AN19" s="43">
        <f>EffortOutcomesAG1_1DayShiftEF[[#This Row],[Cs]]*S19</f>
        <v>0</v>
      </c>
      <c r="AO19" s="43">
        <f>EffortOutcomesAG1_1DayShiftEF[[#This Row],[Cs]]*T19</f>
        <v>0</v>
      </c>
      <c r="AP19" s="43">
        <f>EffortOutcomesAG1_1DayShiftEF[[#This Row],[Cs]]*U19</f>
        <v>0</v>
      </c>
      <c r="AQ19" s="43">
        <f>EffortOutcomesAG1_1DayShiftEF[[#This Row],[Cs]]*V19</f>
        <v>3.5111676249447159</v>
      </c>
      <c r="AR19" s="43">
        <f>EffortOutcomesAG1_1DayShiftEF[[#This Row],[Cs]]*W19</f>
        <v>0</v>
      </c>
      <c r="AS19" s="43">
        <f>EffortOutcomesAG1_1DayShiftIN[[#This Row],[A]]*X19</f>
        <v>0</v>
      </c>
      <c r="AT19" s="43">
        <f>EffortOutcomesAG1_1DayShiftIN[[#This Row],[A]]*Y19</f>
        <v>0</v>
      </c>
      <c r="AU19" s="43">
        <f>EffortOutcomesAG1_1DayShiftIN[[#This Row],[A]]*Z19</f>
        <v>0</v>
      </c>
      <c r="AV19" s="43">
        <f>EffortOutcomesAG1_1DayShiftIN[[#This Row],[A]]*AA19</f>
        <v>0</v>
      </c>
      <c r="AW19" s="3">
        <f>EffortOutcomesAG1_1DayShiftIN[[#This Row],[A]]*AB19</f>
        <v>4.7610541394628294</v>
      </c>
      <c r="AX19" s="3"/>
      <c r="AY19" t="s">
        <v>217</v>
      </c>
      <c r="AZ19" t="s">
        <v>172</v>
      </c>
      <c r="BA19" t="s">
        <v>69</v>
      </c>
      <c r="BB19">
        <v>3.5111676249447159</v>
      </c>
      <c r="BC19">
        <v>5.6999999999999993</v>
      </c>
      <c r="BD19">
        <v>10</v>
      </c>
      <c r="BE19">
        <v>5.6999999999999993</v>
      </c>
      <c r="BF19">
        <v>7.7290552584670227</v>
      </c>
      <c r="BG19" t="s">
        <v>181</v>
      </c>
      <c r="BI19" s="25">
        <v>45574</v>
      </c>
      <c r="BJ19">
        <v>45574</v>
      </c>
      <c r="BK19">
        <v>0.61599432016573974</v>
      </c>
      <c r="BL19">
        <v>0.61599432016573974</v>
      </c>
      <c r="BM19">
        <v>1.3559746067486007</v>
      </c>
      <c r="BN19" t="s">
        <v>160</v>
      </c>
      <c r="CI19"/>
      <c r="CJ19"/>
      <c r="CK19"/>
      <c r="CL19"/>
      <c r="CM19"/>
    </row>
    <row r="20" spans="1:91" hidden="1" x14ac:dyDescent="0.25">
      <c r="A20" s="31" t="s">
        <v>52</v>
      </c>
      <c r="B20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0" s="33">
        <f>IF(EffortOutcomesAG1_1DayShiftEF[[#This Row],[Ein]]=0,3,  IF(EffortOutcomesAG1_1DayShiftEF[[#This Row],[Ein]]&lt;EFGoal,1,    IF(EffortOutcomesAG1_1DayShiftEF[[#This Row],[Ein]]&gt;=EFGoal,2,   "???")))</f>
        <v>2</v>
      </c>
      <c r="D20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0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0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0" s="35">
        <f t="shared" si="0"/>
        <v>12310</v>
      </c>
      <c r="H20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1.1745048896751875E-2</v>
      </c>
      <c r="I20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0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0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0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0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0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0" s="37" cm="1">
        <f t="array" ref="O2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0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0" s="38">
        <f xml:space="preserve">      IF(OR(EffortOutcomesAG1_1DayShiftEF[[#This Row],[Block]]=22221,EffortOutcomesAG1_1DayShiftEF[[#This Row],[Block]]=22222),1-EffortOutcomesAG1_1DayShiftEF[[#This Row],[Epn]],
0)</f>
        <v>0</v>
      </c>
      <c r="R20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0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0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0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0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0.94145137279288471</v>
      </c>
      <c r="W2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" s="42" cm="1">
        <f t="array" ref="Z2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0" s="38">
        <f t="shared" si="1"/>
        <v>0.94145137279288471</v>
      </c>
      <c r="AC20" s="43">
        <f>EffortOutcomesAG1_1DayShiftEF[[#This Row],[Cs]]*H20</f>
        <v>6.6946778711485674E-2</v>
      </c>
      <c r="AD20" s="43">
        <f>EffortOutcomesAG1_1DayShiftEF[[#This Row],[Cs]]*I20</f>
        <v>0</v>
      </c>
      <c r="AE20" s="43">
        <f>EffortOutcomesAG1_1DayShiftEF[[#This Row],[Cs]]*J20</f>
        <v>0</v>
      </c>
      <c r="AF20" s="43">
        <f>EffortOutcomesAG1_1DayShiftEF[[#This Row],[Cs]]*K20</f>
        <v>0</v>
      </c>
      <c r="AG20" s="43">
        <f>EffortOutcomesAG1_1DayShiftEF[[#This Row],[Cs]]*L20</f>
        <v>0</v>
      </c>
      <c r="AH20" s="43">
        <f>EffortOutcomesAG1_1DayShiftEF[[#This Row],[Cs]]*M20</f>
        <v>0</v>
      </c>
      <c r="AI20" s="43">
        <f>EffortOutcomesAG1_1DayShiftEF[[#This Row],[Cs]]*N20</f>
        <v>0</v>
      </c>
      <c r="AJ20" s="43">
        <f>EffortOutcomesAG1_1DayShiftEF[[#This Row],[Cs]]*O20</f>
        <v>0</v>
      </c>
      <c r="AK20" s="43">
        <f>EffortOutcomesAG1_1DayShiftEF[[#This Row],[Cs]]*P20</f>
        <v>0</v>
      </c>
      <c r="AL20" s="43">
        <f>EffortOutcomesAG1_1DayShiftEF[[#This Row],[Cs]]*Q20</f>
        <v>0</v>
      </c>
      <c r="AM20" s="43">
        <f>EffortOutcomesAG1_1DayShiftEF[[#This Row],[Cs]]*R20</f>
        <v>0</v>
      </c>
      <c r="AN20" s="43">
        <f>EffortOutcomesAG1_1DayShiftEF[[#This Row],[Cs]]*S20</f>
        <v>0</v>
      </c>
      <c r="AO20" s="43">
        <f>EffortOutcomesAG1_1DayShiftEF[[#This Row],[Cs]]*T20</f>
        <v>0</v>
      </c>
      <c r="AP20" s="43">
        <f>EffortOutcomesAG1_1DayShiftEF[[#This Row],[Cs]]*U20</f>
        <v>0</v>
      </c>
      <c r="AQ20" s="43">
        <f>EffortOutcomesAG1_1DayShiftEF[[#This Row],[Cs]]*V20</f>
        <v>5.3662728249194425</v>
      </c>
      <c r="AR20" s="43">
        <f>EffortOutcomesAG1_1DayShiftEF[[#This Row],[Cs]]*W20</f>
        <v>0</v>
      </c>
      <c r="AS20" s="43">
        <f>EffortOutcomesAG1_1DayShiftIN[[#This Row],[A]]*X20</f>
        <v>0</v>
      </c>
      <c r="AT20" s="43">
        <f>EffortOutcomesAG1_1DayShiftIN[[#This Row],[A]]*Y20</f>
        <v>0</v>
      </c>
      <c r="AU20" s="43">
        <f>EffortOutcomesAG1_1DayShiftIN[[#This Row],[A]]*Z20</f>
        <v>0</v>
      </c>
      <c r="AV20" s="43">
        <f>EffortOutcomesAG1_1DayShiftIN[[#This Row],[A]]*AA20</f>
        <v>0</v>
      </c>
      <c r="AW20" s="3">
        <f>EffortOutcomesAG1_1DayShiftIN[[#This Row],[A]]*AB20</f>
        <v>5.4292999616414326</v>
      </c>
      <c r="AX20" s="3"/>
      <c r="AY20" t="s">
        <v>170</v>
      </c>
      <c r="AZ20" t="s">
        <v>172</v>
      </c>
      <c r="BA20" t="s">
        <v>69</v>
      </c>
      <c r="BB20">
        <v>5.3662728249194425</v>
      </c>
      <c r="BC20">
        <v>5.6999999999999993</v>
      </c>
      <c r="BD20">
        <v>10</v>
      </c>
      <c r="BE20">
        <v>5.6999999999999993</v>
      </c>
      <c r="BF20">
        <v>5.7669467787114854</v>
      </c>
      <c r="BG20" t="s">
        <v>183</v>
      </c>
      <c r="BH20">
        <v>1</v>
      </c>
      <c r="BI20" s="25">
        <v>45575</v>
      </c>
      <c r="BJ20">
        <v>45575</v>
      </c>
      <c r="BK20">
        <v>0.94145137279288471</v>
      </c>
      <c r="BL20">
        <v>0.94145137279288471</v>
      </c>
      <c r="BM20">
        <v>1.0117450488967519</v>
      </c>
      <c r="BN20" t="s">
        <v>160</v>
      </c>
      <c r="CI20"/>
      <c r="CJ20"/>
      <c r="CK20"/>
      <c r="CL20"/>
      <c r="CM20"/>
    </row>
    <row r="21" spans="1:91" hidden="1" x14ac:dyDescent="0.25">
      <c r="A21" s="31" t="s">
        <v>52</v>
      </c>
      <c r="B21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" s="33">
        <f>IF(EffortOutcomesAG1_1DayShiftEF[[#This Row],[Ein]]=0,3,  IF(EffortOutcomesAG1_1DayShiftEF[[#This Row],[Ein]]&lt;EFGoal,1,    IF(EffortOutcomesAG1_1DayShiftEF[[#This Row],[Ein]]&gt;=EFGoal,2,   "???")))</f>
        <v>1</v>
      </c>
      <c r="D21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1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" s="35">
        <f t="shared" si="0"/>
        <v>11110</v>
      </c>
      <c r="H21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1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" s="37" cm="1">
        <f t="array" ref="O2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" s="38">
        <f xml:space="preserve">      IF(OR(EffortOutcomesAG1_1DayShiftEF[[#This Row],[Block]]=22221,EffortOutcomesAG1_1DayShiftEF[[#This Row],[Block]]=22222),1-EffortOutcomesAG1_1DayShiftEF[[#This Row],[Epn]],
0)</f>
        <v>0</v>
      </c>
      <c r="R21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0.18407547691283321</v>
      </c>
      <c r="S21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0.10754641080172034</v>
      </c>
      <c r="U21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0.70837811228544645</v>
      </c>
      <c r="W2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" s="42" cm="1">
        <f t="array" ref="Z2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1" s="38">
        <f t="shared" si="1"/>
        <v>1</v>
      </c>
      <c r="AC21" s="43">
        <f>EffortOutcomesAG1_1DayShiftEF[[#This Row],[Cs]]*H21</f>
        <v>0</v>
      </c>
      <c r="AD21" s="43">
        <f>EffortOutcomesAG1_1DayShiftEF[[#This Row],[Cs]]*I21</f>
        <v>0</v>
      </c>
      <c r="AE21" s="43">
        <f>EffortOutcomesAG1_1DayShiftEF[[#This Row],[Cs]]*J21</f>
        <v>0</v>
      </c>
      <c r="AF21" s="43">
        <f>EffortOutcomesAG1_1DayShiftEF[[#This Row],[Cs]]*K21</f>
        <v>0</v>
      </c>
      <c r="AG21" s="43">
        <f>EffortOutcomesAG1_1DayShiftEF[[#This Row],[Cs]]*L21</f>
        <v>0</v>
      </c>
      <c r="AH21" s="43">
        <f>EffortOutcomesAG1_1DayShiftEF[[#This Row],[Cs]]*M21</f>
        <v>0</v>
      </c>
      <c r="AI21" s="43">
        <f>EffortOutcomesAG1_1DayShiftEF[[#This Row],[Cs]]*N21</f>
        <v>0</v>
      </c>
      <c r="AJ21" s="43">
        <f>EffortOutcomesAG1_1DayShiftEF[[#This Row],[Cs]]*O21</f>
        <v>0</v>
      </c>
      <c r="AK21" s="43">
        <f>EffortOutcomesAG1_1DayShiftEF[[#This Row],[Cs]]*P21</f>
        <v>0</v>
      </c>
      <c r="AL21" s="43">
        <f>EffortOutcomesAG1_1DayShiftEF[[#This Row],[Cs]]*Q21</f>
        <v>0</v>
      </c>
      <c r="AM21" s="43">
        <f>EffortOutcomesAG1_1DayShiftEF[[#This Row],[Cs]]*R21</f>
        <v>2.6230755460078732</v>
      </c>
      <c r="AN21" s="43">
        <f>EffortOutcomesAG1_1DayShiftEF[[#This Row],[Cs]]*S21</f>
        <v>0</v>
      </c>
      <c r="AO21" s="43">
        <f>EffortOutcomesAG1_1DayShiftEF[[#This Row],[Cs]]*T21</f>
        <v>1.5325363539245149</v>
      </c>
      <c r="AP21" s="43">
        <f>EffortOutcomesAG1_1DayShiftEF[[#This Row],[Cs]]*U21</f>
        <v>0</v>
      </c>
      <c r="AQ21" s="43">
        <f>EffortOutcomesAG1_1DayShiftEF[[#This Row],[Cs]]*V21</f>
        <v>10.094388100067611</v>
      </c>
      <c r="AR21" s="43">
        <f>EffortOutcomesAG1_1DayShiftEF[[#This Row],[Cs]]*W21</f>
        <v>0</v>
      </c>
      <c r="AS21" s="43">
        <f>EffortOutcomesAG1_1DayShiftIN[[#This Row],[A]]*X21</f>
        <v>0</v>
      </c>
      <c r="AT21" s="43">
        <f>EffortOutcomesAG1_1DayShiftIN[[#This Row],[A]]*Y21</f>
        <v>0</v>
      </c>
      <c r="AU21" s="43">
        <f>EffortOutcomesAG1_1DayShiftIN[[#This Row],[A]]*Z21</f>
        <v>0</v>
      </c>
      <c r="AV21" s="43">
        <f>EffortOutcomesAG1_1DayShiftIN[[#This Row],[A]]*AA21</f>
        <v>0</v>
      </c>
      <c r="AW21" s="3">
        <f>EffortOutcomesAG1_1DayShiftIN[[#This Row],[A]]*AB21</f>
        <v>10.094388100067611</v>
      </c>
      <c r="AX21" s="3"/>
      <c r="AY21" t="s">
        <v>170</v>
      </c>
      <c r="AZ21" t="s">
        <v>172</v>
      </c>
      <c r="BA21" t="s">
        <v>70</v>
      </c>
      <c r="BB21">
        <v>11.626924453992126</v>
      </c>
      <c r="BC21">
        <v>14.25</v>
      </c>
      <c r="BD21">
        <v>10</v>
      </c>
      <c r="BE21">
        <v>14.25</v>
      </c>
      <c r="BF21">
        <v>10.094388100067611</v>
      </c>
      <c r="BG21" t="s">
        <v>182</v>
      </c>
      <c r="BH21">
        <v>1</v>
      </c>
      <c r="BI21" s="25">
        <v>45575</v>
      </c>
      <c r="BJ21">
        <v>45575</v>
      </c>
      <c r="BK21">
        <v>0.81592452308716679</v>
      </c>
      <c r="BL21">
        <v>0.81592452308716679</v>
      </c>
      <c r="BM21">
        <v>0.70837811228544645</v>
      </c>
      <c r="BN21" t="s">
        <v>160</v>
      </c>
      <c r="CI21"/>
      <c r="CJ21"/>
      <c r="CK21"/>
      <c r="CL21"/>
      <c r="CM21"/>
    </row>
    <row r="22" spans="1:91" hidden="1" x14ac:dyDescent="0.25">
      <c r="A22" s="31" t="s">
        <v>52</v>
      </c>
      <c r="B22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2" s="33">
        <f>IF(EffortOutcomesAG1_1DayShiftEF[[#This Row],[Ein]]=0,3,  IF(EffortOutcomesAG1_1DayShiftEF[[#This Row],[Ein]]&lt;EFGoal,1,    IF(EffortOutcomesAG1_1DayShiftEF[[#This Row],[Ein]]&gt;=EFGoal,2,   "???")))</f>
        <v>1</v>
      </c>
      <c r="D22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2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2" s="35">
        <f t="shared" si="0"/>
        <v>11110</v>
      </c>
      <c r="H22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2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2" s="37" cm="1">
        <f t="array" ref="O2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" s="38">
        <f xml:space="preserve">      IF(OR(EffortOutcomesAG1_1DayShiftEF[[#This Row],[Block]]=22221,EffortOutcomesAG1_1DayShiftEF[[#This Row],[Block]]=22222),1-EffortOutcomesAG1_1DayShiftEF[[#This Row],[Epn]],
0)</f>
        <v>0</v>
      </c>
      <c r="R22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0.20719884396388677</v>
      </c>
      <c r="S22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0.19314270791750587</v>
      </c>
      <c r="U22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0.59965844811860736</v>
      </c>
      <c r="W2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" s="42" cm="1">
        <f t="array" ref="Z2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2" s="38">
        <f t="shared" si="1"/>
        <v>1</v>
      </c>
      <c r="AC22" s="43">
        <f>EffortOutcomesAG1_1DayShiftEF[[#This Row],[Cs]]*H22</f>
        <v>0</v>
      </c>
      <c r="AD22" s="43">
        <f>EffortOutcomesAG1_1DayShiftEF[[#This Row],[Cs]]*I22</f>
        <v>0</v>
      </c>
      <c r="AE22" s="43">
        <f>EffortOutcomesAG1_1DayShiftEF[[#This Row],[Cs]]*J22</f>
        <v>0</v>
      </c>
      <c r="AF22" s="43">
        <f>EffortOutcomesAG1_1DayShiftEF[[#This Row],[Cs]]*K22</f>
        <v>0</v>
      </c>
      <c r="AG22" s="43">
        <f>EffortOutcomesAG1_1DayShiftEF[[#This Row],[Cs]]*L22</f>
        <v>0</v>
      </c>
      <c r="AH22" s="43">
        <f>EffortOutcomesAG1_1DayShiftEF[[#This Row],[Cs]]*M22</f>
        <v>0</v>
      </c>
      <c r="AI22" s="43">
        <f>EffortOutcomesAG1_1DayShiftEF[[#This Row],[Cs]]*N22</f>
        <v>0</v>
      </c>
      <c r="AJ22" s="43">
        <f>EffortOutcomesAG1_1DayShiftEF[[#This Row],[Cs]]*O22</f>
        <v>0</v>
      </c>
      <c r="AK22" s="43">
        <f>EffortOutcomesAG1_1DayShiftEF[[#This Row],[Cs]]*P22</f>
        <v>0</v>
      </c>
      <c r="AL22" s="43">
        <f>EffortOutcomesAG1_1DayShiftEF[[#This Row],[Cs]]*Q22</f>
        <v>0</v>
      </c>
      <c r="AM22" s="43">
        <f>EffortOutcomesAG1_1DayShiftEF[[#This Row],[Cs]]*R22</f>
        <v>3.7399391335481562</v>
      </c>
      <c r="AN22" s="43">
        <f>EffortOutcomesAG1_1DayShiftEF[[#This Row],[Cs]]*S22</f>
        <v>0</v>
      </c>
      <c r="AO22" s="43">
        <f>EffortOutcomesAG1_1DayShiftEF[[#This Row],[Cs]]*T22</f>
        <v>3.4862258779109814</v>
      </c>
      <c r="AP22" s="43">
        <f>EffortOutcomesAG1_1DayShiftEF[[#This Row],[Cs]]*U22</f>
        <v>0</v>
      </c>
      <c r="AQ22" s="43">
        <f>EffortOutcomesAG1_1DayShiftEF[[#This Row],[Cs]]*V22</f>
        <v>10.823834988540863</v>
      </c>
      <c r="AR22" s="43">
        <f>EffortOutcomesAG1_1DayShiftEF[[#This Row],[Cs]]*W22</f>
        <v>0</v>
      </c>
      <c r="AS22" s="43">
        <f>EffortOutcomesAG1_1DayShiftIN[[#This Row],[A]]*X22</f>
        <v>0</v>
      </c>
      <c r="AT22" s="43">
        <f>EffortOutcomesAG1_1DayShiftIN[[#This Row],[A]]*Y22</f>
        <v>0</v>
      </c>
      <c r="AU22" s="43">
        <f>EffortOutcomesAG1_1DayShiftIN[[#This Row],[A]]*Z22</f>
        <v>0</v>
      </c>
      <c r="AV22" s="43">
        <f>EffortOutcomesAG1_1DayShiftIN[[#This Row],[A]]*AA22</f>
        <v>0</v>
      </c>
      <c r="AW22" s="3">
        <f>EffortOutcomesAG1_1DayShiftIN[[#This Row],[A]]*AB22</f>
        <v>10.823834988540863</v>
      </c>
      <c r="AX22" s="3"/>
      <c r="AY22" t="s">
        <v>170</v>
      </c>
      <c r="AZ22" t="s">
        <v>172</v>
      </c>
      <c r="BA22" t="s">
        <v>68</v>
      </c>
      <c r="BB22">
        <v>14.310060866451844</v>
      </c>
      <c r="BC22">
        <v>18.05</v>
      </c>
      <c r="BD22">
        <v>10</v>
      </c>
      <c r="BE22">
        <v>18.05</v>
      </c>
      <c r="BF22">
        <v>10.823834988540863</v>
      </c>
      <c r="BG22" t="s">
        <v>184</v>
      </c>
      <c r="BH22">
        <v>1</v>
      </c>
      <c r="BI22" s="25">
        <v>45575</v>
      </c>
      <c r="BJ22">
        <v>45575</v>
      </c>
      <c r="BK22">
        <v>0.79280115603611323</v>
      </c>
      <c r="BL22">
        <v>0.79280115603611323</v>
      </c>
      <c r="BM22">
        <v>0.59965844811860736</v>
      </c>
      <c r="BN22" t="s">
        <v>160</v>
      </c>
      <c r="CI22"/>
      <c r="CJ22"/>
      <c r="CK22"/>
      <c r="CL22"/>
      <c r="CM22"/>
    </row>
    <row r="23" spans="1:91" hidden="1" x14ac:dyDescent="0.25">
      <c r="A23" s="31" t="s">
        <v>52</v>
      </c>
      <c r="B23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3" s="33">
        <f>IF(EffortOutcomesAG1_1DayShiftEF[[#This Row],[Ein]]=0,3,  IF(EffortOutcomesAG1_1DayShiftEF[[#This Row],[Ein]]&lt;EFGoal,1,    IF(EffortOutcomesAG1_1DayShiftEF[[#This Row],[Ein]]&gt;=EFGoal,2,   "???")))</f>
        <v>1</v>
      </c>
      <c r="D23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3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3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3" s="35">
        <f t="shared" si="0"/>
        <v>11310</v>
      </c>
      <c r="H23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3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3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3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3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3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3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3" s="37" cm="1">
        <f t="array" ref="O2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3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3" s="38">
        <f xml:space="preserve">      IF(OR(EffortOutcomesAG1_1DayShiftEF[[#This Row],[Block]]=22221,EffortOutcomesAG1_1DayShiftEF[[#This Row],[Block]]=22222),1-EffortOutcomesAG1_1DayShiftEF[[#This Row],[Epn]],
0)</f>
        <v>0</v>
      </c>
      <c r="R23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0.12508544087491447</v>
      </c>
      <c r="S23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3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3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3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0.52799513157063405</v>
      </c>
      <c r="W2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" s="42" cm="1">
        <f t="array" ref="Z2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3" s="38">
        <f t="shared" si="1"/>
        <v>0.65308057244554851</v>
      </c>
      <c r="AC23" s="43">
        <f>EffortOutcomesAG1_1DayShiftEF[[#This Row],[Cs]]*H23</f>
        <v>0</v>
      </c>
      <c r="AD23" s="43">
        <f>EffortOutcomesAG1_1DayShiftEF[[#This Row],[Cs]]*I23</f>
        <v>0</v>
      </c>
      <c r="AE23" s="43">
        <f>EffortOutcomesAG1_1DayShiftEF[[#This Row],[Cs]]*J23</f>
        <v>0</v>
      </c>
      <c r="AF23" s="43">
        <f>EffortOutcomesAG1_1DayShiftEF[[#This Row],[Cs]]*K23</f>
        <v>0</v>
      </c>
      <c r="AG23" s="43">
        <f>EffortOutcomesAG1_1DayShiftEF[[#This Row],[Cs]]*L23</f>
        <v>0</v>
      </c>
      <c r="AH23" s="43">
        <f>EffortOutcomesAG1_1DayShiftEF[[#This Row],[Cs]]*M23</f>
        <v>0</v>
      </c>
      <c r="AI23" s="43">
        <f>EffortOutcomesAG1_1DayShiftEF[[#This Row],[Cs]]*N23</f>
        <v>0</v>
      </c>
      <c r="AJ23" s="43">
        <f>EffortOutcomesAG1_1DayShiftEF[[#This Row],[Cs]]*O23</f>
        <v>0</v>
      </c>
      <c r="AK23" s="43">
        <f>EffortOutcomesAG1_1DayShiftEF[[#This Row],[Cs]]*P23</f>
        <v>0</v>
      </c>
      <c r="AL23" s="43">
        <f>EffortOutcomesAG1_1DayShiftEF[[#This Row],[Cs]]*Q23</f>
        <v>0</v>
      </c>
      <c r="AM23" s="43">
        <f>EffortOutcomesAG1_1DayShiftEF[[#This Row],[Cs]]*R23</f>
        <v>0.83181818181818112</v>
      </c>
      <c r="AN23" s="43">
        <f>EffortOutcomesAG1_1DayShiftEF[[#This Row],[Cs]]*S23</f>
        <v>0</v>
      </c>
      <c r="AO23" s="43">
        <f>EffortOutcomesAG1_1DayShiftEF[[#This Row],[Cs]]*T23</f>
        <v>0</v>
      </c>
      <c r="AP23" s="43">
        <f>EffortOutcomesAG1_1DayShiftEF[[#This Row],[Cs]]*U23</f>
        <v>0</v>
      </c>
      <c r="AQ23" s="43">
        <f>EffortOutcomesAG1_1DayShiftEF[[#This Row],[Cs]]*V23</f>
        <v>3.5111676249447163</v>
      </c>
      <c r="AR23" s="43">
        <f>EffortOutcomesAG1_1DayShiftEF[[#This Row],[Cs]]*W23</f>
        <v>0</v>
      </c>
      <c r="AS23" s="43">
        <f>EffortOutcomesAG1_1DayShiftIN[[#This Row],[A]]*X23</f>
        <v>0</v>
      </c>
      <c r="AT23" s="43">
        <f>EffortOutcomesAG1_1DayShiftIN[[#This Row],[A]]*Y23</f>
        <v>0</v>
      </c>
      <c r="AU23" s="43">
        <f>EffortOutcomesAG1_1DayShiftIN[[#This Row],[A]]*Z23</f>
        <v>0</v>
      </c>
      <c r="AV23" s="43">
        <f>EffortOutcomesAG1_1DayShiftIN[[#This Row],[A]]*AA23</f>
        <v>0</v>
      </c>
      <c r="AW23" s="3">
        <f>EffortOutcomesAG1_1DayShiftIN[[#This Row],[A]]*AB23</f>
        <v>3.7997415124104643</v>
      </c>
      <c r="AX23" s="3"/>
      <c r="AY23" t="s">
        <v>217</v>
      </c>
      <c r="AZ23" t="s">
        <v>172</v>
      </c>
      <c r="BA23" t="s">
        <v>69</v>
      </c>
      <c r="BB23">
        <v>3.5111676249447159</v>
      </c>
      <c r="BC23">
        <v>6.6499999999999995</v>
      </c>
      <c r="BD23">
        <v>10</v>
      </c>
      <c r="BE23">
        <v>6.6499999999999995</v>
      </c>
      <c r="BF23">
        <v>5.8181818181818183</v>
      </c>
      <c r="BG23" t="s">
        <v>183</v>
      </c>
      <c r="BI23" s="25">
        <v>45575</v>
      </c>
      <c r="BJ23">
        <v>45575</v>
      </c>
      <c r="BK23">
        <v>0.52799513157063405</v>
      </c>
      <c r="BL23">
        <v>0.52799513157063405</v>
      </c>
      <c r="BM23">
        <v>0.87491455912508553</v>
      </c>
      <c r="BN23" t="s">
        <v>160</v>
      </c>
      <c r="CI23"/>
      <c r="CJ23"/>
      <c r="CK23"/>
      <c r="CL23"/>
      <c r="CM23"/>
    </row>
    <row r="24" spans="1:91" hidden="1" x14ac:dyDescent="0.25">
      <c r="A24" s="31" t="s">
        <v>52</v>
      </c>
      <c r="B24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4" s="33">
        <f>IF(EffortOutcomesAG1_1DayShiftEF[[#This Row],[Ein]]=0,3,  IF(EffortOutcomesAG1_1DayShiftEF[[#This Row],[Ein]]&lt;EFGoal,1,    IF(EffortOutcomesAG1_1DayShiftEF[[#This Row],[Ein]]&gt;=EFGoal,2,   "???")))</f>
        <v>1</v>
      </c>
      <c r="D24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4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4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4" s="35">
        <f t="shared" si="0"/>
        <v>11110</v>
      </c>
      <c r="H24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4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4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4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4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4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4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4" s="37" cm="1">
        <f t="array" ref="O2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4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4" s="38">
        <f xml:space="preserve">      IF(OR(EffortOutcomesAG1_1DayShiftEF[[#This Row],[Block]]=22221,EffortOutcomesAG1_1DayShiftEF[[#This Row],[Block]]=22222),1-EffortOutcomesAG1_1DayShiftEF[[#This Row],[Epn]],
0)</f>
        <v>0</v>
      </c>
      <c r="R24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0.12857746883600973</v>
      </c>
      <c r="S24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4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0.14499416077277172</v>
      </c>
      <c r="U24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4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0.72642837039121855</v>
      </c>
      <c r="W2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" s="42" cm="1">
        <f t="array" ref="Z2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4" s="38">
        <f t="shared" si="1"/>
        <v>1</v>
      </c>
      <c r="AC24" s="43">
        <f>EffortOutcomesAG1_1DayShiftEF[[#This Row],[Cs]]*H24</f>
        <v>0</v>
      </c>
      <c r="AD24" s="43">
        <f>EffortOutcomesAG1_1DayShiftEF[[#This Row],[Cs]]*I24</f>
        <v>0</v>
      </c>
      <c r="AE24" s="43">
        <f>EffortOutcomesAG1_1DayShiftEF[[#This Row],[Cs]]*J24</f>
        <v>0</v>
      </c>
      <c r="AF24" s="43">
        <f>EffortOutcomesAG1_1DayShiftEF[[#This Row],[Cs]]*K24</f>
        <v>0</v>
      </c>
      <c r="AG24" s="43">
        <f>EffortOutcomesAG1_1DayShiftEF[[#This Row],[Cs]]*L24</f>
        <v>0</v>
      </c>
      <c r="AH24" s="43">
        <f>EffortOutcomesAG1_1DayShiftEF[[#This Row],[Cs]]*M24</f>
        <v>0</v>
      </c>
      <c r="AI24" s="43">
        <f>EffortOutcomesAG1_1DayShiftEF[[#This Row],[Cs]]*N24</f>
        <v>0</v>
      </c>
      <c r="AJ24" s="43">
        <f>EffortOutcomesAG1_1DayShiftEF[[#This Row],[Cs]]*O24</f>
        <v>0</v>
      </c>
      <c r="AK24" s="43">
        <f>EffortOutcomesAG1_1DayShiftEF[[#This Row],[Cs]]*P24</f>
        <v>0</v>
      </c>
      <c r="AL24" s="43">
        <f>EffortOutcomesAG1_1DayShiftEF[[#This Row],[Cs]]*Q24</f>
        <v>0</v>
      </c>
      <c r="AM24" s="43">
        <f>EffortOutcomesAG1_1DayShiftEF[[#This Row],[Cs]]*R24</f>
        <v>1.8322289309131388</v>
      </c>
      <c r="AN24" s="43">
        <f>EffortOutcomesAG1_1DayShiftEF[[#This Row],[Cs]]*S24</f>
        <v>0</v>
      </c>
      <c r="AO24" s="43">
        <f>EffortOutcomesAG1_1DayShiftEF[[#This Row],[Cs]]*T24</f>
        <v>2.0661667910119972</v>
      </c>
      <c r="AP24" s="43">
        <f>EffortOutcomesAG1_1DayShiftEF[[#This Row],[Cs]]*U24</f>
        <v>0</v>
      </c>
      <c r="AQ24" s="43">
        <f>EffortOutcomesAG1_1DayShiftEF[[#This Row],[Cs]]*V24</f>
        <v>10.351604278074864</v>
      </c>
      <c r="AR24" s="43">
        <f>EffortOutcomesAG1_1DayShiftEF[[#This Row],[Cs]]*W24</f>
        <v>0</v>
      </c>
      <c r="AS24" s="43">
        <f>EffortOutcomesAG1_1DayShiftIN[[#This Row],[A]]*X24</f>
        <v>0</v>
      </c>
      <c r="AT24" s="43">
        <f>EffortOutcomesAG1_1DayShiftIN[[#This Row],[A]]*Y24</f>
        <v>0</v>
      </c>
      <c r="AU24" s="43">
        <f>EffortOutcomesAG1_1DayShiftIN[[#This Row],[A]]*Z24</f>
        <v>0</v>
      </c>
      <c r="AV24" s="43">
        <f>EffortOutcomesAG1_1DayShiftIN[[#This Row],[A]]*AA24</f>
        <v>0</v>
      </c>
      <c r="AW24" s="3">
        <f>EffortOutcomesAG1_1DayShiftIN[[#This Row],[A]]*AB24</f>
        <v>10.351604278074864</v>
      </c>
      <c r="AX24" s="3"/>
      <c r="AY24" t="s">
        <v>217</v>
      </c>
      <c r="AZ24" t="s">
        <v>172</v>
      </c>
      <c r="BA24" t="s">
        <v>70</v>
      </c>
      <c r="BB24">
        <v>12.417771069086861</v>
      </c>
      <c r="BC24">
        <v>14.25</v>
      </c>
      <c r="BD24">
        <v>10</v>
      </c>
      <c r="BE24">
        <v>14.25</v>
      </c>
      <c r="BF24">
        <v>10.351604278074864</v>
      </c>
      <c r="BG24" t="s">
        <v>182</v>
      </c>
      <c r="BI24" s="25">
        <v>45575</v>
      </c>
      <c r="BJ24">
        <v>45575</v>
      </c>
      <c r="BK24">
        <v>0.87142253116399027</v>
      </c>
      <c r="BL24">
        <v>0.87142253116399027</v>
      </c>
      <c r="BM24">
        <v>0.72642837039121855</v>
      </c>
      <c r="BN24" t="s">
        <v>160</v>
      </c>
      <c r="CI24"/>
      <c r="CJ24"/>
      <c r="CK24"/>
      <c r="CL24"/>
      <c r="CM24"/>
    </row>
    <row r="25" spans="1:91" hidden="1" x14ac:dyDescent="0.25">
      <c r="A25" s="31" t="s">
        <v>52</v>
      </c>
      <c r="B25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5" s="33">
        <f>IF(EffortOutcomesAG1_1DayShiftEF[[#This Row],[Ein]]=0,3,  IF(EffortOutcomesAG1_1DayShiftEF[[#This Row],[Ein]]&lt;EFGoal,1,    IF(EffortOutcomesAG1_1DayShiftEF[[#This Row],[Ein]]&gt;=EFGoal,2,   "???")))</f>
        <v>1</v>
      </c>
      <c r="D25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5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5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5" s="35">
        <f t="shared" si="0"/>
        <v>11110</v>
      </c>
      <c r="H25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5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5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5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5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5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5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5" s="37" cm="1">
        <f t="array" ref="O2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5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5" s="38">
        <f xml:space="preserve">      IF(OR(EffortOutcomesAG1_1DayShiftEF[[#This Row],[Block]]=22221,EffortOutcomesAG1_1DayShiftEF[[#This Row],[Block]]=22222),1-EffortOutcomesAG1_1DayShiftEF[[#This Row],[Epn]],
0)</f>
        <v>0</v>
      </c>
      <c r="R25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0.21721792124315686</v>
      </c>
      <c r="S25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5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1.4029702460064075E-2</v>
      </c>
      <c r="U25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5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0.76875237629677906</v>
      </c>
      <c r="W2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5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5" s="42" cm="1">
        <f t="array" ref="Z2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5" s="38">
        <f t="shared" si="1"/>
        <v>1</v>
      </c>
      <c r="AC25" s="43">
        <f>EffortOutcomesAG1_1DayShiftEF[[#This Row],[Cs]]*H25</f>
        <v>0</v>
      </c>
      <c r="AD25" s="43">
        <f>EffortOutcomesAG1_1DayShiftEF[[#This Row],[Cs]]*I25</f>
        <v>0</v>
      </c>
      <c r="AE25" s="43">
        <f>EffortOutcomesAG1_1DayShiftEF[[#This Row],[Cs]]*J25</f>
        <v>0</v>
      </c>
      <c r="AF25" s="43">
        <f>EffortOutcomesAG1_1DayShiftEF[[#This Row],[Cs]]*K25</f>
        <v>0</v>
      </c>
      <c r="AG25" s="43">
        <f>EffortOutcomesAG1_1DayShiftEF[[#This Row],[Cs]]*L25</f>
        <v>0</v>
      </c>
      <c r="AH25" s="43">
        <f>EffortOutcomesAG1_1DayShiftEF[[#This Row],[Cs]]*M25</f>
        <v>0</v>
      </c>
      <c r="AI25" s="43">
        <f>EffortOutcomesAG1_1DayShiftEF[[#This Row],[Cs]]*N25</f>
        <v>0</v>
      </c>
      <c r="AJ25" s="43">
        <f>EffortOutcomesAG1_1DayShiftEF[[#This Row],[Cs]]*O25</f>
        <v>0</v>
      </c>
      <c r="AK25" s="43">
        <f>EffortOutcomesAG1_1DayShiftEF[[#This Row],[Cs]]*P25</f>
        <v>0</v>
      </c>
      <c r="AL25" s="43">
        <f>EffortOutcomesAG1_1DayShiftEF[[#This Row],[Cs]]*Q25</f>
        <v>0</v>
      </c>
      <c r="AM25" s="43">
        <f>EffortOutcomesAG1_1DayShiftEF[[#This Row],[Cs]]*R25</f>
        <v>3.9207834784389815</v>
      </c>
      <c r="AN25" s="43">
        <f>EffortOutcomesAG1_1DayShiftEF[[#This Row],[Cs]]*S25</f>
        <v>0</v>
      </c>
      <c r="AO25" s="43">
        <f>EffortOutcomesAG1_1DayShiftEF[[#This Row],[Cs]]*T25</f>
        <v>0.25323612940415657</v>
      </c>
      <c r="AP25" s="43">
        <f>EffortOutcomesAG1_1DayShiftEF[[#This Row],[Cs]]*U25</f>
        <v>0</v>
      </c>
      <c r="AQ25" s="43">
        <f>EffortOutcomesAG1_1DayShiftEF[[#This Row],[Cs]]*V25</f>
        <v>13.875980392156862</v>
      </c>
      <c r="AR25" s="43">
        <f>EffortOutcomesAG1_1DayShiftEF[[#This Row],[Cs]]*W25</f>
        <v>0</v>
      </c>
      <c r="AS25" s="43">
        <f>EffortOutcomesAG1_1DayShiftIN[[#This Row],[A]]*X25</f>
        <v>0</v>
      </c>
      <c r="AT25" s="43">
        <f>EffortOutcomesAG1_1DayShiftIN[[#This Row],[A]]*Y25</f>
        <v>0</v>
      </c>
      <c r="AU25" s="43">
        <f>EffortOutcomesAG1_1DayShiftIN[[#This Row],[A]]*Z25</f>
        <v>0</v>
      </c>
      <c r="AV25" s="43">
        <f>EffortOutcomesAG1_1DayShiftIN[[#This Row],[A]]*AA25</f>
        <v>0</v>
      </c>
      <c r="AW25" s="3">
        <f>EffortOutcomesAG1_1DayShiftIN[[#This Row],[A]]*AB25</f>
        <v>13.875980392156862</v>
      </c>
      <c r="AX25" s="3"/>
      <c r="AY25" t="s">
        <v>217</v>
      </c>
      <c r="AZ25" t="s">
        <v>172</v>
      </c>
      <c r="BA25" t="s">
        <v>68</v>
      </c>
      <c r="BB25">
        <v>14.12921652156102</v>
      </c>
      <c r="BC25">
        <v>18.05</v>
      </c>
      <c r="BD25">
        <v>10</v>
      </c>
      <c r="BE25">
        <v>18.05</v>
      </c>
      <c r="BF25">
        <v>13.875980392156862</v>
      </c>
      <c r="BG25" t="s">
        <v>184</v>
      </c>
      <c r="BI25" s="25">
        <v>45575</v>
      </c>
      <c r="BJ25">
        <v>45575</v>
      </c>
      <c r="BK25">
        <v>0.78278207875684314</v>
      </c>
      <c r="BL25">
        <v>0.78278207875684314</v>
      </c>
      <c r="BM25">
        <v>0.76875237629677906</v>
      </c>
      <c r="BN25" t="s">
        <v>160</v>
      </c>
      <c r="CI25"/>
      <c r="CJ25"/>
      <c r="CK25"/>
      <c r="CL25"/>
      <c r="CM25"/>
    </row>
    <row r="26" spans="1:91" hidden="1" x14ac:dyDescent="0.25">
      <c r="A26" s="31" t="s">
        <v>52</v>
      </c>
      <c r="B26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6" s="33">
        <f>IF(EffortOutcomesAG1_1DayShiftEF[[#This Row],[Ein]]=0,3,  IF(EffortOutcomesAG1_1DayShiftEF[[#This Row],[Ein]]&lt;EFGoal,1,    IF(EffortOutcomesAG1_1DayShiftEF[[#This Row],[Ein]]&gt;=EFGoal,2,   "???")))</f>
        <v>1</v>
      </c>
      <c r="D26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6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6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6" s="35">
        <f t="shared" si="0"/>
        <v>11110</v>
      </c>
      <c r="H26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6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6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6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6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6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6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6" s="37" cm="1">
        <f t="array" ref="O2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6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6" s="38">
        <f xml:space="preserve">      IF(OR(EffortOutcomesAG1_1DayShiftEF[[#This Row],[Block]]=22221,EffortOutcomesAG1_1DayShiftEF[[#This Row],[Block]]=22222),1-EffortOutcomesAG1_1DayShiftEF[[#This Row],[Epn]],
0)</f>
        <v>0</v>
      </c>
      <c r="R26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0.24683890176569245</v>
      </c>
      <c r="S26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6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0.33209238366714122</v>
      </c>
      <c r="U26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6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0.42106871456716632</v>
      </c>
      <c r="W2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6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6" s="42" cm="1">
        <f t="array" ref="Z2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6" s="38">
        <f t="shared" si="1"/>
        <v>1</v>
      </c>
      <c r="AC26" s="43">
        <f>EffortOutcomesAG1_1DayShiftEF[[#This Row],[Cs]]*H26</f>
        <v>0</v>
      </c>
      <c r="AD26" s="43">
        <f>EffortOutcomesAG1_1DayShiftEF[[#This Row],[Cs]]*I26</f>
        <v>0</v>
      </c>
      <c r="AE26" s="43">
        <f>EffortOutcomesAG1_1DayShiftEF[[#This Row],[Cs]]*J26</f>
        <v>0</v>
      </c>
      <c r="AF26" s="43">
        <f>EffortOutcomesAG1_1DayShiftEF[[#This Row],[Cs]]*K26</f>
        <v>0</v>
      </c>
      <c r="AG26" s="43">
        <f>EffortOutcomesAG1_1DayShiftEF[[#This Row],[Cs]]*L26</f>
        <v>0</v>
      </c>
      <c r="AH26" s="43">
        <f>EffortOutcomesAG1_1DayShiftEF[[#This Row],[Cs]]*M26</f>
        <v>0</v>
      </c>
      <c r="AI26" s="43">
        <f>EffortOutcomesAG1_1DayShiftEF[[#This Row],[Cs]]*N26</f>
        <v>0</v>
      </c>
      <c r="AJ26" s="43">
        <f>EffortOutcomesAG1_1DayShiftEF[[#This Row],[Cs]]*O26</f>
        <v>0</v>
      </c>
      <c r="AK26" s="43">
        <f>EffortOutcomesAG1_1DayShiftEF[[#This Row],[Cs]]*P26</f>
        <v>0</v>
      </c>
      <c r="AL26" s="43">
        <f>EffortOutcomesAG1_1DayShiftEF[[#This Row],[Cs]]*Q26</f>
        <v>0</v>
      </c>
      <c r="AM26" s="43">
        <f>EffortOutcomesAG1_1DayShiftEF[[#This Row],[Cs]]*R26</f>
        <v>4.6899391335481564</v>
      </c>
      <c r="AN26" s="43">
        <f>EffortOutcomesAG1_1DayShiftEF[[#This Row],[Cs]]*S26</f>
        <v>0</v>
      </c>
      <c r="AO26" s="43">
        <f>EffortOutcomesAG1_1DayShiftEF[[#This Row],[Cs]]*T26</f>
        <v>6.3097552896756834</v>
      </c>
      <c r="AP26" s="43">
        <f>EffortOutcomesAG1_1DayShiftEF[[#This Row],[Cs]]*U26</f>
        <v>0</v>
      </c>
      <c r="AQ26" s="43">
        <f>EffortOutcomesAG1_1DayShiftEF[[#This Row],[Cs]]*V26</f>
        <v>8.0003055767761602</v>
      </c>
      <c r="AR26" s="43">
        <f>EffortOutcomesAG1_1DayShiftEF[[#This Row],[Cs]]*W26</f>
        <v>0</v>
      </c>
      <c r="AS26" s="43">
        <f>EffortOutcomesAG1_1DayShiftIN[[#This Row],[A]]*X26</f>
        <v>0</v>
      </c>
      <c r="AT26" s="43">
        <f>EffortOutcomesAG1_1DayShiftIN[[#This Row],[A]]*Y26</f>
        <v>0</v>
      </c>
      <c r="AU26" s="43">
        <f>EffortOutcomesAG1_1DayShiftIN[[#This Row],[A]]*Z26</f>
        <v>0</v>
      </c>
      <c r="AV26" s="43">
        <f>EffortOutcomesAG1_1DayShiftIN[[#This Row],[A]]*AA26</f>
        <v>0</v>
      </c>
      <c r="AW26" s="3">
        <f>EffortOutcomesAG1_1DayShiftIN[[#This Row],[A]]*AB26</f>
        <v>8.0003055767761602</v>
      </c>
      <c r="AX26" s="3"/>
      <c r="AY26" t="s">
        <v>170</v>
      </c>
      <c r="AZ26" t="s">
        <v>172</v>
      </c>
      <c r="BA26" t="s">
        <v>68</v>
      </c>
      <c r="BB26">
        <v>14.310060866451844</v>
      </c>
      <c r="BC26">
        <v>19</v>
      </c>
      <c r="BD26">
        <v>10</v>
      </c>
      <c r="BE26">
        <v>19</v>
      </c>
      <c r="BF26">
        <v>8.0003055767761602</v>
      </c>
      <c r="BG26" t="s">
        <v>186</v>
      </c>
      <c r="BH26">
        <v>1</v>
      </c>
      <c r="BI26" s="25">
        <v>45576</v>
      </c>
      <c r="BJ26">
        <v>45576</v>
      </c>
      <c r="BK26">
        <v>0.75316109823430755</v>
      </c>
      <c r="BL26">
        <v>0.75316109823430755</v>
      </c>
      <c r="BM26">
        <v>0.42106871456716632</v>
      </c>
      <c r="BN26" t="s">
        <v>160</v>
      </c>
      <c r="CI26"/>
      <c r="CJ26"/>
      <c r="CK26"/>
      <c r="CL26"/>
      <c r="CM26"/>
    </row>
    <row r="27" spans="1:91" hidden="1" x14ac:dyDescent="0.25">
      <c r="A27" s="31" t="s">
        <v>52</v>
      </c>
      <c r="B27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7" s="33">
        <f>IF(EffortOutcomesAG1_1DayShiftEF[[#This Row],[Ein]]=0,3,  IF(EffortOutcomesAG1_1DayShiftEF[[#This Row],[Ein]]&lt;EFGoal,1,    IF(EffortOutcomesAG1_1DayShiftEF[[#This Row],[Ein]]&gt;=EFGoal,2,   "???")))</f>
        <v>1</v>
      </c>
      <c r="D27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7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7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7" s="35">
        <f t="shared" si="0"/>
        <v>11310</v>
      </c>
      <c r="H27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7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7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7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7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7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7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7" s="37" cm="1">
        <f t="array" ref="O2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7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7" s="38">
        <f xml:space="preserve">      IF(OR(EffortOutcomesAG1_1DayShiftEF[[#This Row],[Block]]=22221,EffortOutcomesAG1_1DayShiftEF[[#This Row],[Block]]=22222),1-EffortOutcomesAG1_1DayShiftEF[[#This Row],[Epn]],
0)</f>
        <v>0</v>
      </c>
      <c r="R27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0.1219007539219833</v>
      </c>
      <c r="S27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7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7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7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0.80695831953675834</v>
      </c>
      <c r="W2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7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7" s="42" cm="1">
        <f t="array" ref="Z2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7" s="38">
        <f t="shared" si="1"/>
        <v>0.92885907345874164</v>
      </c>
      <c r="AC27" s="43">
        <f>EffortOutcomesAG1_1DayShiftEF[[#This Row],[Cs]]*H27</f>
        <v>0</v>
      </c>
      <c r="AD27" s="43">
        <f>EffortOutcomesAG1_1DayShiftEF[[#This Row],[Cs]]*I27</f>
        <v>0</v>
      </c>
      <c r="AE27" s="43">
        <f>EffortOutcomesAG1_1DayShiftEF[[#This Row],[Cs]]*J27</f>
        <v>0</v>
      </c>
      <c r="AF27" s="43">
        <f>EffortOutcomesAG1_1DayShiftEF[[#This Row],[Cs]]*K27</f>
        <v>0</v>
      </c>
      <c r="AG27" s="43">
        <f>EffortOutcomesAG1_1DayShiftEF[[#This Row],[Cs]]*L27</f>
        <v>0</v>
      </c>
      <c r="AH27" s="43">
        <f>EffortOutcomesAG1_1DayShiftEF[[#This Row],[Cs]]*M27</f>
        <v>0</v>
      </c>
      <c r="AI27" s="43">
        <f>EffortOutcomesAG1_1DayShiftEF[[#This Row],[Cs]]*N27</f>
        <v>0</v>
      </c>
      <c r="AJ27" s="43">
        <f>EffortOutcomesAG1_1DayShiftEF[[#This Row],[Cs]]*O27</f>
        <v>0</v>
      </c>
      <c r="AK27" s="43">
        <f>EffortOutcomesAG1_1DayShiftEF[[#This Row],[Cs]]*P27</f>
        <v>0</v>
      </c>
      <c r="AL27" s="43">
        <f>EffortOutcomesAG1_1DayShiftEF[[#This Row],[Cs]]*Q27</f>
        <v>0</v>
      </c>
      <c r="AM27" s="43">
        <f>EffortOutcomesAG1_1DayShiftEF[[#This Row],[Cs]]*R27</f>
        <v>0.81064001358118887</v>
      </c>
      <c r="AN27" s="43">
        <f>EffortOutcomesAG1_1DayShiftEF[[#This Row],[Cs]]*S27</f>
        <v>0</v>
      </c>
      <c r="AO27" s="43">
        <f>EffortOutcomesAG1_1DayShiftEF[[#This Row],[Cs]]*T27</f>
        <v>0</v>
      </c>
      <c r="AP27" s="43">
        <f>EffortOutcomesAG1_1DayShiftEF[[#This Row],[Cs]]*U27</f>
        <v>0</v>
      </c>
      <c r="AQ27" s="43">
        <f>EffortOutcomesAG1_1DayShiftEF[[#This Row],[Cs]]*V27</f>
        <v>5.3662728249194425</v>
      </c>
      <c r="AR27" s="43">
        <f>EffortOutcomesAG1_1DayShiftEF[[#This Row],[Cs]]*W27</f>
        <v>0</v>
      </c>
      <c r="AS27" s="43">
        <f>EffortOutcomesAG1_1DayShiftIN[[#This Row],[A]]*X27</f>
        <v>0</v>
      </c>
      <c r="AT27" s="43">
        <f>EffortOutcomesAG1_1DayShiftIN[[#This Row],[A]]*Y27</f>
        <v>0</v>
      </c>
      <c r="AU27" s="43">
        <f>EffortOutcomesAG1_1DayShiftIN[[#This Row],[A]]*Z27</f>
        <v>0</v>
      </c>
      <c r="AV27" s="43">
        <f>EffortOutcomesAG1_1DayShiftIN[[#This Row],[A]]*AA27</f>
        <v>0</v>
      </c>
      <c r="AW27" s="3">
        <f>EffortOutcomesAG1_1DayShiftIN[[#This Row],[A]]*AB27</f>
        <v>5.4239425065770268</v>
      </c>
      <c r="AX27" s="3"/>
      <c r="AY27" t="s">
        <v>170</v>
      </c>
      <c r="AZ27" t="s">
        <v>172</v>
      </c>
      <c r="BA27" t="s">
        <v>69</v>
      </c>
      <c r="BB27">
        <v>5.3662728249194425</v>
      </c>
      <c r="BC27">
        <v>6.6499999999999995</v>
      </c>
      <c r="BD27">
        <v>10</v>
      </c>
      <c r="BE27">
        <v>6.6499999999999995</v>
      </c>
      <c r="BF27">
        <v>5.8393599864188106</v>
      </c>
      <c r="BG27" t="s">
        <v>185</v>
      </c>
      <c r="BH27">
        <v>1</v>
      </c>
      <c r="BI27" s="25">
        <v>45576</v>
      </c>
      <c r="BJ27">
        <v>45576</v>
      </c>
      <c r="BK27">
        <v>0.80695831953675834</v>
      </c>
      <c r="BL27">
        <v>0.80695831953675834</v>
      </c>
      <c r="BM27">
        <v>0.8780992460780167</v>
      </c>
      <c r="BN27" t="s">
        <v>160</v>
      </c>
      <c r="CI27"/>
      <c r="CJ27"/>
      <c r="CK27"/>
      <c r="CL27"/>
      <c r="CM27"/>
    </row>
    <row r="28" spans="1:91" hidden="1" x14ac:dyDescent="0.25">
      <c r="A28" s="31" t="s">
        <v>52</v>
      </c>
      <c r="B28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8" s="33">
        <f>IF(EffortOutcomesAG1_1DayShiftEF[[#This Row],[Ein]]=0,3,  IF(EffortOutcomesAG1_1DayShiftEF[[#This Row],[Ein]]&lt;EFGoal,1,    IF(EffortOutcomesAG1_1DayShiftEF[[#This Row],[Ein]]&gt;=EFGoal,2,   "???")))</f>
        <v>1</v>
      </c>
      <c r="D28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8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8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8" s="35">
        <f t="shared" si="0"/>
        <v>11110</v>
      </c>
      <c r="H28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8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8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8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8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8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8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8" s="37" cm="1">
        <f t="array" ref="O2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8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8" s="38">
        <f xml:space="preserve">      IF(OR(EffortOutcomesAG1_1DayShiftEF[[#This Row],[Block]]=22221,EffortOutcomesAG1_1DayShiftEF[[#This Row],[Block]]=22222),1-EffortOutcomesAG1_1DayShiftEF[[#This Row],[Epn]],
0)</f>
        <v>0</v>
      </c>
      <c r="R28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5.85486272071154E-2</v>
      </c>
      <c r="S28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8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0.16298236543522571</v>
      </c>
      <c r="U28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8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0.77846900735765889</v>
      </c>
      <c r="W2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8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8" s="42" cm="1">
        <f t="array" ref="Z2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8" s="38">
        <f t="shared" si="1"/>
        <v>1</v>
      </c>
      <c r="AC28" s="43">
        <f>EffortOutcomesAG1_1DayShiftEF[[#This Row],[Cs]]*H28</f>
        <v>0</v>
      </c>
      <c r="AD28" s="43">
        <f>EffortOutcomesAG1_1DayShiftEF[[#This Row],[Cs]]*I28</f>
        <v>0</v>
      </c>
      <c r="AE28" s="43">
        <f>EffortOutcomesAG1_1DayShiftEF[[#This Row],[Cs]]*J28</f>
        <v>0</v>
      </c>
      <c r="AF28" s="43">
        <f>EffortOutcomesAG1_1DayShiftEF[[#This Row],[Cs]]*K28</f>
        <v>0</v>
      </c>
      <c r="AG28" s="43">
        <f>EffortOutcomesAG1_1DayShiftEF[[#This Row],[Cs]]*L28</f>
        <v>0</v>
      </c>
      <c r="AH28" s="43">
        <f>EffortOutcomesAG1_1DayShiftEF[[#This Row],[Cs]]*M28</f>
        <v>0</v>
      </c>
      <c r="AI28" s="43">
        <f>EffortOutcomesAG1_1DayShiftEF[[#This Row],[Cs]]*N28</f>
        <v>0</v>
      </c>
      <c r="AJ28" s="43">
        <f>EffortOutcomesAG1_1DayShiftEF[[#This Row],[Cs]]*O28</f>
        <v>0</v>
      </c>
      <c r="AK28" s="43">
        <f>EffortOutcomesAG1_1DayShiftEF[[#This Row],[Cs]]*P28</f>
        <v>0</v>
      </c>
      <c r="AL28" s="43">
        <f>EffortOutcomesAG1_1DayShiftEF[[#This Row],[Cs]]*Q28</f>
        <v>0</v>
      </c>
      <c r="AM28" s="43">
        <f>EffortOutcomesAG1_1DayShiftEF[[#This Row],[Cs]]*R28</f>
        <v>0.72307554600787516</v>
      </c>
      <c r="AN28" s="43">
        <f>EffortOutcomesAG1_1DayShiftEF[[#This Row],[Cs]]*S28</f>
        <v>0</v>
      </c>
      <c r="AO28" s="43">
        <f>EffortOutcomesAG1_1DayShiftEF[[#This Row],[Cs]]*T28</f>
        <v>2.0128322131250376</v>
      </c>
      <c r="AP28" s="43">
        <f>EffortOutcomesAG1_1DayShiftEF[[#This Row],[Cs]]*U28</f>
        <v>0</v>
      </c>
      <c r="AQ28" s="43">
        <f>EffortOutcomesAG1_1DayShiftEF[[#This Row],[Cs]]*V28</f>
        <v>9.6140922408670875</v>
      </c>
      <c r="AR28" s="43">
        <f>EffortOutcomesAG1_1DayShiftEF[[#This Row],[Cs]]*W28</f>
        <v>0</v>
      </c>
      <c r="AS28" s="43">
        <f>EffortOutcomesAG1_1DayShiftIN[[#This Row],[A]]*X28</f>
        <v>0</v>
      </c>
      <c r="AT28" s="43">
        <f>EffortOutcomesAG1_1DayShiftIN[[#This Row],[A]]*Y28</f>
        <v>0</v>
      </c>
      <c r="AU28" s="43">
        <f>EffortOutcomesAG1_1DayShiftIN[[#This Row],[A]]*Z28</f>
        <v>0</v>
      </c>
      <c r="AV28" s="43">
        <f>EffortOutcomesAG1_1DayShiftIN[[#This Row],[A]]*AA28</f>
        <v>0</v>
      </c>
      <c r="AW28" s="3">
        <f>EffortOutcomesAG1_1DayShiftIN[[#This Row],[A]]*AB28</f>
        <v>9.6140922408670875</v>
      </c>
      <c r="AX28" s="3"/>
      <c r="AY28" t="s">
        <v>170</v>
      </c>
      <c r="AZ28" t="s">
        <v>172</v>
      </c>
      <c r="BA28" t="s">
        <v>70</v>
      </c>
      <c r="BB28">
        <v>11.626924453992125</v>
      </c>
      <c r="BC28">
        <v>12.35</v>
      </c>
      <c r="BD28">
        <v>10</v>
      </c>
      <c r="BE28">
        <v>12.35</v>
      </c>
      <c r="BF28">
        <v>9.6140922408670875</v>
      </c>
      <c r="BG28" t="s">
        <v>187</v>
      </c>
      <c r="BH28">
        <v>1</v>
      </c>
      <c r="BI28" s="25">
        <v>45576</v>
      </c>
      <c r="BJ28">
        <v>45576</v>
      </c>
      <c r="BK28">
        <v>0.9414513727928846</v>
      </c>
      <c r="BL28">
        <v>0.9414513727928846</v>
      </c>
      <c r="BM28">
        <v>0.77846900735765889</v>
      </c>
      <c r="BN28" t="s">
        <v>160</v>
      </c>
      <c r="CI28"/>
      <c r="CJ28"/>
      <c r="CK28"/>
      <c r="CL28"/>
      <c r="CM28"/>
    </row>
    <row r="29" spans="1:91" hidden="1" x14ac:dyDescent="0.25">
      <c r="A29" s="31" t="s">
        <v>52</v>
      </c>
      <c r="B29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9" s="33">
        <f>IF(EffortOutcomesAG1_1DayShiftEF[[#This Row],[Ein]]=0,3,  IF(EffortOutcomesAG1_1DayShiftEF[[#This Row],[Ein]]&lt;EFGoal,1,    IF(EffortOutcomesAG1_1DayShiftEF[[#This Row],[Ein]]&gt;=EFGoal,2,   "???")))</f>
        <v>1</v>
      </c>
      <c r="D29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9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9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9" s="35">
        <f t="shared" si="0"/>
        <v>11110</v>
      </c>
      <c r="H29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9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9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9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9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9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9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9" s="37" cm="1">
        <f t="array" ref="O2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9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9" s="38">
        <f xml:space="preserve">      IF(OR(EffortOutcomesAG1_1DayShiftEF[[#This Row],[Block]]=22221,EffortOutcomesAG1_1DayShiftEF[[#This Row],[Block]]=22222),1-EffortOutcomesAG1_1DayShiftEF[[#This Row],[Epn]],
0)</f>
        <v>0</v>
      </c>
      <c r="R29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0.42796694244692213</v>
      </c>
      <c r="S29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9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8.5835947129961454E-2</v>
      </c>
      <c r="U29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9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0.48619711042311642</v>
      </c>
      <c r="W2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9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9" s="42" cm="1">
        <f t="array" ref="Z2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9" s="38">
        <f t="shared" si="1"/>
        <v>1</v>
      </c>
      <c r="AC29" s="43">
        <f>EffortOutcomesAG1_1DayShiftEF[[#This Row],[Cs]]*H29</f>
        <v>0</v>
      </c>
      <c r="AD29" s="43">
        <f>EffortOutcomesAG1_1DayShiftEF[[#This Row],[Cs]]*I29</f>
        <v>0</v>
      </c>
      <c r="AE29" s="43">
        <f>EffortOutcomesAG1_1DayShiftEF[[#This Row],[Cs]]*J29</f>
        <v>0</v>
      </c>
      <c r="AF29" s="43">
        <f>EffortOutcomesAG1_1DayShiftEF[[#This Row],[Cs]]*K29</f>
        <v>0</v>
      </c>
      <c r="AG29" s="43">
        <f>EffortOutcomesAG1_1DayShiftEF[[#This Row],[Cs]]*L29</f>
        <v>0</v>
      </c>
      <c r="AH29" s="43">
        <f>EffortOutcomesAG1_1DayShiftEF[[#This Row],[Cs]]*M29</f>
        <v>0</v>
      </c>
      <c r="AI29" s="43">
        <f>EffortOutcomesAG1_1DayShiftEF[[#This Row],[Cs]]*N29</f>
        <v>0</v>
      </c>
      <c r="AJ29" s="43">
        <f>EffortOutcomesAG1_1DayShiftEF[[#This Row],[Cs]]*O29</f>
        <v>0</v>
      </c>
      <c r="AK29" s="43">
        <f>EffortOutcomesAG1_1DayShiftEF[[#This Row],[Cs]]*P29</f>
        <v>0</v>
      </c>
      <c r="AL29" s="43">
        <f>EffortOutcomesAG1_1DayShiftEF[[#This Row],[Cs]]*Q29</f>
        <v>0</v>
      </c>
      <c r="AM29" s="43">
        <f>EffortOutcomesAG1_1DayShiftEF[[#This Row],[Cs]]*R29</f>
        <v>10.570783478438976</v>
      </c>
      <c r="AN29" s="43">
        <f>EffortOutcomesAG1_1DayShiftEF[[#This Row],[Cs]]*S29</f>
        <v>0</v>
      </c>
      <c r="AO29" s="43">
        <f>EffortOutcomesAG1_1DayShiftEF[[#This Row],[Cs]]*T29</f>
        <v>2.120147894110048</v>
      </c>
      <c r="AP29" s="43">
        <f>EffortOutcomesAG1_1DayShiftEF[[#This Row],[Cs]]*U29</f>
        <v>0</v>
      </c>
      <c r="AQ29" s="43">
        <f>EffortOutcomesAG1_1DayShiftEF[[#This Row],[Cs]]*V29</f>
        <v>12.009068627450976</v>
      </c>
      <c r="AR29" s="43">
        <f>EffortOutcomesAG1_1DayShiftEF[[#This Row],[Cs]]*W29</f>
        <v>0</v>
      </c>
      <c r="AS29" s="43">
        <f>EffortOutcomesAG1_1DayShiftIN[[#This Row],[A]]*X29</f>
        <v>0</v>
      </c>
      <c r="AT29" s="43">
        <f>EffortOutcomesAG1_1DayShiftIN[[#This Row],[A]]*Y29</f>
        <v>0</v>
      </c>
      <c r="AU29" s="43">
        <f>EffortOutcomesAG1_1DayShiftIN[[#This Row],[A]]*Z29</f>
        <v>0</v>
      </c>
      <c r="AV29" s="43">
        <f>EffortOutcomesAG1_1DayShiftIN[[#This Row],[A]]*AA29</f>
        <v>0</v>
      </c>
      <c r="AW29" s="3">
        <f>EffortOutcomesAG1_1DayShiftIN[[#This Row],[A]]*AB29</f>
        <v>12.009068627450976</v>
      </c>
      <c r="AX29" s="3"/>
      <c r="AY29" t="s">
        <v>217</v>
      </c>
      <c r="AZ29" t="s">
        <v>172</v>
      </c>
      <c r="BA29" t="s">
        <v>68</v>
      </c>
      <c r="BB29">
        <v>14.129216521561023</v>
      </c>
      <c r="BC29">
        <v>24.7</v>
      </c>
      <c r="BD29">
        <v>10</v>
      </c>
      <c r="BE29">
        <v>24.7</v>
      </c>
      <c r="BF29">
        <v>12.009068627450976</v>
      </c>
      <c r="BG29" t="s">
        <v>186</v>
      </c>
      <c r="BI29" s="25">
        <v>45576</v>
      </c>
      <c r="BJ29">
        <v>45576</v>
      </c>
      <c r="BK29">
        <v>0.57203305755307787</v>
      </c>
      <c r="BL29">
        <v>0.57203305755307787</v>
      </c>
      <c r="BM29">
        <v>0.48619711042311642</v>
      </c>
      <c r="BN29" t="s">
        <v>160</v>
      </c>
      <c r="CI29"/>
      <c r="CJ29"/>
      <c r="CK29"/>
      <c r="CL29"/>
      <c r="CM29"/>
    </row>
    <row r="30" spans="1:91" hidden="1" x14ac:dyDescent="0.25">
      <c r="A30" s="31" t="s">
        <v>52</v>
      </c>
      <c r="B30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0" s="33">
        <f>IF(EffortOutcomesAG1_1DayShiftEF[[#This Row],[Ein]]=0,3,  IF(EffortOutcomesAG1_1DayShiftEF[[#This Row],[Ein]]&lt;EFGoal,1,    IF(EffortOutcomesAG1_1DayShiftEF[[#This Row],[Ein]]&gt;=EFGoal,2,   "???")))</f>
        <v>2</v>
      </c>
      <c r="D30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30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0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0" s="35">
        <f t="shared" si="0"/>
        <v>12310</v>
      </c>
      <c r="H30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2.0733652312599604E-2</v>
      </c>
      <c r="I30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0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0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0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0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0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0" s="37" cm="1">
        <f t="array" ref="O3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0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0" s="38">
        <f xml:space="preserve">      IF(OR(EffortOutcomesAG1_1DayShiftEF[[#This Row],[Block]]=22221,EffortOutcomesAG1_1DayShiftEF[[#This Row],[Block]]=22222),1-EffortOutcomesAG1_1DayShiftEF[[#This Row],[Epn]],
0)</f>
        <v>0</v>
      </c>
      <c r="R30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30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0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30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0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0.46199574012430472</v>
      </c>
      <c r="W3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0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0" s="42" cm="1">
        <f t="array" ref="Z3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0" s="38">
        <f t="shared" si="1"/>
        <v>0.46199574012430472</v>
      </c>
      <c r="AC30" s="43">
        <f>EffortOutcomesAG1_1DayShiftEF[[#This Row],[Cs]]*H30</f>
        <v>0.15757575757575698</v>
      </c>
      <c r="AD30" s="43">
        <f>EffortOutcomesAG1_1DayShiftEF[[#This Row],[Cs]]*I30</f>
        <v>0</v>
      </c>
      <c r="AE30" s="43">
        <f>EffortOutcomesAG1_1DayShiftEF[[#This Row],[Cs]]*J30</f>
        <v>0</v>
      </c>
      <c r="AF30" s="43">
        <f>EffortOutcomesAG1_1DayShiftEF[[#This Row],[Cs]]*K30</f>
        <v>0</v>
      </c>
      <c r="AG30" s="43">
        <f>EffortOutcomesAG1_1DayShiftEF[[#This Row],[Cs]]*L30</f>
        <v>0</v>
      </c>
      <c r="AH30" s="43">
        <f>EffortOutcomesAG1_1DayShiftEF[[#This Row],[Cs]]*M30</f>
        <v>0</v>
      </c>
      <c r="AI30" s="43">
        <f>EffortOutcomesAG1_1DayShiftEF[[#This Row],[Cs]]*N30</f>
        <v>0</v>
      </c>
      <c r="AJ30" s="43">
        <f>EffortOutcomesAG1_1DayShiftEF[[#This Row],[Cs]]*O30</f>
        <v>0</v>
      </c>
      <c r="AK30" s="43">
        <f>EffortOutcomesAG1_1DayShiftEF[[#This Row],[Cs]]*P30</f>
        <v>0</v>
      </c>
      <c r="AL30" s="43">
        <f>EffortOutcomesAG1_1DayShiftEF[[#This Row],[Cs]]*Q30</f>
        <v>0</v>
      </c>
      <c r="AM30" s="43">
        <f>EffortOutcomesAG1_1DayShiftEF[[#This Row],[Cs]]*R30</f>
        <v>0</v>
      </c>
      <c r="AN30" s="43">
        <f>EffortOutcomesAG1_1DayShiftEF[[#This Row],[Cs]]*S30</f>
        <v>0</v>
      </c>
      <c r="AO30" s="43">
        <f>EffortOutcomesAG1_1DayShiftEF[[#This Row],[Cs]]*T30</f>
        <v>0</v>
      </c>
      <c r="AP30" s="43">
        <f>EffortOutcomesAG1_1DayShiftEF[[#This Row],[Cs]]*U30</f>
        <v>0</v>
      </c>
      <c r="AQ30" s="43">
        <f>EffortOutcomesAG1_1DayShiftEF[[#This Row],[Cs]]*V30</f>
        <v>3.5111676249447159</v>
      </c>
      <c r="AR30" s="43">
        <f>EffortOutcomesAG1_1DayShiftEF[[#This Row],[Cs]]*W30</f>
        <v>0</v>
      </c>
      <c r="AS30" s="43">
        <f>EffortOutcomesAG1_1DayShiftIN[[#This Row],[A]]*X30</f>
        <v>0</v>
      </c>
      <c r="AT30" s="43">
        <f>EffortOutcomesAG1_1DayShiftIN[[#This Row],[A]]*Y30</f>
        <v>0</v>
      </c>
      <c r="AU30" s="43">
        <f>EffortOutcomesAG1_1DayShiftIN[[#This Row],[A]]*Z30</f>
        <v>0</v>
      </c>
      <c r="AV30" s="43">
        <f>EffortOutcomesAG1_1DayShiftIN[[#This Row],[A]]*AA30</f>
        <v>0</v>
      </c>
      <c r="AW30" s="3">
        <f>EffortOutcomesAG1_1DayShiftIN[[#This Row],[A]]*AB30</f>
        <v>3.5839669536915753</v>
      </c>
      <c r="AX30" s="3"/>
      <c r="AY30" t="s">
        <v>217</v>
      </c>
      <c r="AZ30" t="s">
        <v>172</v>
      </c>
      <c r="BA30" t="s">
        <v>69</v>
      </c>
      <c r="BB30">
        <v>3.5111676249447159</v>
      </c>
      <c r="BC30">
        <v>7.6</v>
      </c>
      <c r="BD30">
        <v>10</v>
      </c>
      <c r="BE30">
        <v>7.6</v>
      </c>
      <c r="BF30">
        <v>7.757575757575756</v>
      </c>
      <c r="BG30" t="s">
        <v>185</v>
      </c>
      <c r="BI30" s="25">
        <v>45576</v>
      </c>
      <c r="BJ30">
        <v>45576</v>
      </c>
      <c r="BK30">
        <v>0.46199574012430472</v>
      </c>
      <c r="BL30">
        <v>0.46199574012430472</v>
      </c>
      <c r="BM30">
        <v>1.0207336523125996</v>
      </c>
      <c r="BN30" t="s">
        <v>160</v>
      </c>
      <c r="CI30"/>
      <c r="CJ30"/>
      <c r="CK30"/>
      <c r="CL30"/>
      <c r="CM30"/>
    </row>
    <row r="31" spans="1:91" hidden="1" x14ac:dyDescent="0.25">
      <c r="A31" s="31" t="s">
        <v>52</v>
      </c>
      <c r="B31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31" s="33">
        <f>IF(EffortOutcomesAG1_1DayShiftEF[[#This Row],[Ein]]=0,3,  IF(EffortOutcomesAG1_1DayShiftEF[[#This Row],[Ein]]&lt;EFGoal,1,    IF(EffortOutcomesAG1_1DayShiftEF[[#This Row],[Ein]]&gt;=EFGoal,2,   "???")))</f>
        <v>2</v>
      </c>
      <c r="D31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1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1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31" s="35">
        <f t="shared" si="0"/>
        <v>32111</v>
      </c>
      <c r="H31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1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1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1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1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1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1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0.10955530537573832</v>
      </c>
      <c r="O31" s="37" cm="1">
        <f t="array" ref="O3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1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0.19757849137024697</v>
      </c>
      <c r="Q31" s="38">
        <f xml:space="preserve">      IF(OR(EffortOutcomesAG1_1DayShiftEF[[#This Row],[Block]]=22221,EffortOutcomesAG1_1DayShiftEF[[#This Row],[Block]]=22222),1-EffortOutcomesAG1_1DayShiftEF[[#This Row],[Epn]],
0)</f>
        <v>0</v>
      </c>
      <c r="R31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31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1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31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1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3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1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1" s="42" cm="1">
        <f t="array" ref="Z3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1" s="38">
        <f t="shared" si="1"/>
        <v>1</v>
      </c>
      <c r="AC31" s="43">
        <f>EffortOutcomesAG1_1DayShiftEF[[#This Row],[Cs]]*H31</f>
        <v>0</v>
      </c>
      <c r="AD31" s="43">
        <f>EffortOutcomesAG1_1DayShiftEF[[#This Row],[Cs]]*I31</f>
        <v>0</v>
      </c>
      <c r="AE31" s="43">
        <f>EffortOutcomesAG1_1DayShiftEF[[#This Row],[Cs]]*J31</f>
        <v>0</v>
      </c>
      <c r="AF31" s="43">
        <f>EffortOutcomesAG1_1DayShiftEF[[#This Row],[Cs]]*K31</f>
        <v>0</v>
      </c>
      <c r="AG31" s="43">
        <f>EffortOutcomesAG1_1DayShiftEF[[#This Row],[Cs]]*L31</f>
        <v>0</v>
      </c>
      <c r="AH31" s="43">
        <f>EffortOutcomesAG1_1DayShiftEF[[#This Row],[Cs]]*M31</f>
        <v>0</v>
      </c>
      <c r="AI31" s="43">
        <f>EffortOutcomesAG1_1DayShiftEF[[#This Row],[Cs]]*N31</f>
        <v>1.0407754010695141</v>
      </c>
      <c r="AJ31" s="43">
        <f>EffortOutcomesAG1_1DayShiftEF[[#This Row],[Cs]]*O31</f>
        <v>0</v>
      </c>
      <c r="AK31" s="43">
        <f>EffortOutcomesAG1_1DayShiftEF[[#This Row],[Cs]]*P31</f>
        <v>1.8769956680173463</v>
      </c>
      <c r="AL31" s="43">
        <f>EffortOutcomesAG1_1DayShiftEF[[#This Row],[Cs]]*Q31</f>
        <v>0</v>
      </c>
      <c r="AM31" s="43">
        <f>EffortOutcomesAG1_1DayShiftEF[[#This Row],[Cs]]*R31</f>
        <v>0</v>
      </c>
      <c r="AN31" s="43">
        <f>EffortOutcomesAG1_1DayShiftEF[[#This Row],[Cs]]*S31</f>
        <v>0</v>
      </c>
      <c r="AO31" s="43">
        <f>EffortOutcomesAG1_1DayShiftEF[[#This Row],[Cs]]*T31</f>
        <v>0</v>
      </c>
      <c r="AP31" s="43">
        <f>EffortOutcomesAG1_1DayShiftEF[[#This Row],[Cs]]*U31</f>
        <v>0</v>
      </c>
      <c r="AQ31" s="43">
        <f>EffortOutcomesAG1_1DayShiftEF[[#This Row],[Cs]]*V31</f>
        <v>9.5</v>
      </c>
      <c r="AR31" s="43">
        <f>EffortOutcomesAG1_1DayShiftEF[[#This Row],[Cs]]*W31</f>
        <v>0</v>
      </c>
      <c r="AS31" s="43">
        <f>EffortOutcomesAG1_1DayShiftIN[[#This Row],[A]]*X31</f>
        <v>0</v>
      </c>
      <c r="AT31" s="43">
        <f>EffortOutcomesAG1_1DayShiftIN[[#This Row],[A]]*Y31</f>
        <v>0</v>
      </c>
      <c r="AU31" s="43">
        <f>EffortOutcomesAG1_1DayShiftIN[[#This Row],[A]]*Z31</f>
        <v>0</v>
      </c>
      <c r="AV31" s="43">
        <f>EffortOutcomesAG1_1DayShiftIN[[#This Row],[A]]*AA31</f>
        <v>0</v>
      </c>
      <c r="AW31" s="3">
        <f>EffortOutcomesAG1_1DayShiftIN[[#This Row],[A]]*AB31</f>
        <v>10.540775401069514</v>
      </c>
      <c r="AX31" s="3"/>
      <c r="AY31" t="s">
        <v>217</v>
      </c>
      <c r="AZ31" t="s">
        <v>172</v>
      </c>
      <c r="BA31" t="s">
        <v>70</v>
      </c>
      <c r="BB31">
        <v>12.417771069086861</v>
      </c>
      <c r="BC31">
        <v>9.5</v>
      </c>
      <c r="BD31">
        <v>10</v>
      </c>
      <c r="BE31">
        <v>9.5</v>
      </c>
      <c r="BF31">
        <v>10.540775401069514</v>
      </c>
      <c r="BG31" t="s">
        <v>187</v>
      </c>
      <c r="BI31" s="25">
        <v>45576</v>
      </c>
      <c r="BJ31">
        <v>45576</v>
      </c>
      <c r="BK31">
        <v>1.3071337967459853</v>
      </c>
      <c r="BL31">
        <v>1.3071337967459853</v>
      </c>
      <c r="BM31">
        <v>1.1095553053757383</v>
      </c>
      <c r="BN31" t="s">
        <v>160</v>
      </c>
      <c r="CI31"/>
      <c r="CJ31"/>
      <c r="CK31"/>
      <c r="CL31"/>
      <c r="CM31"/>
    </row>
    <row r="32" spans="1:91" hidden="1" x14ac:dyDescent="0.25">
      <c r="A32" s="31" t="s">
        <v>52</v>
      </c>
      <c r="B32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2" s="33">
        <f>IF(EffortOutcomesAG1_1DayShiftEF[[#This Row],[Ein]]=0,3,  IF(EffortOutcomesAG1_1DayShiftEF[[#This Row],[Ein]]&lt;EFGoal,1,    IF(EffortOutcomesAG1_1DayShiftEF[[#This Row],[Ein]]&gt;=EFGoal,2,   "???")))</f>
        <v>1</v>
      </c>
      <c r="D32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2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2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2" s="35">
        <f t="shared" si="0"/>
        <v>11110</v>
      </c>
      <c r="H32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2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2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2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2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2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2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2" s="37" cm="1">
        <f t="array" ref="O3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2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2" s="38">
        <f xml:space="preserve">      IF(OR(EffortOutcomesAG1_1DayShiftEF[[#This Row],[Block]]=22221,EffortOutcomesAG1_1DayShiftEF[[#This Row],[Block]]=22222),1-EffortOutcomesAG1_1DayShiftEF[[#This Row],[Epn]],
0)</f>
        <v>0</v>
      </c>
      <c r="R32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0.28270371596732613</v>
      </c>
      <c r="S32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2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7.5735775692918672E-2</v>
      </c>
      <c r="U32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2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0.6415605083397552</v>
      </c>
      <c r="W3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2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2" s="42" cm="1">
        <f t="array" ref="Z3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2" s="38">
        <f t="shared" si="1"/>
        <v>1</v>
      </c>
      <c r="AC32" s="43">
        <f>EffortOutcomesAG1_1DayShiftEF[[#This Row],[Cs]]*H32</f>
        <v>0</v>
      </c>
      <c r="AD32" s="43">
        <f>EffortOutcomesAG1_1DayShiftEF[[#This Row],[Cs]]*I32</f>
        <v>0</v>
      </c>
      <c r="AE32" s="43">
        <f>EffortOutcomesAG1_1DayShiftEF[[#This Row],[Cs]]*J32</f>
        <v>0</v>
      </c>
      <c r="AF32" s="43">
        <f>EffortOutcomesAG1_1DayShiftEF[[#This Row],[Cs]]*K32</f>
        <v>0</v>
      </c>
      <c r="AG32" s="43">
        <f>EffortOutcomesAG1_1DayShiftEF[[#This Row],[Cs]]*L32</f>
        <v>0</v>
      </c>
      <c r="AH32" s="43">
        <f>EffortOutcomesAG1_1DayShiftEF[[#This Row],[Cs]]*M32</f>
        <v>0</v>
      </c>
      <c r="AI32" s="43">
        <f>EffortOutcomesAG1_1DayShiftEF[[#This Row],[Cs]]*N32</f>
        <v>0</v>
      </c>
      <c r="AJ32" s="43">
        <f>EffortOutcomesAG1_1DayShiftEF[[#This Row],[Cs]]*O32</f>
        <v>0</v>
      </c>
      <c r="AK32" s="43">
        <f>EffortOutcomesAG1_1DayShiftEF[[#This Row],[Cs]]*P32</f>
        <v>0</v>
      </c>
      <c r="AL32" s="43">
        <f>EffortOutcomesAG1_1DayShiftEF[[#This Row],[Cs]]*Q32</f>
        <v>0</v>
      </c>
      <c r="AM32" s="43">
        <f>EffortOutcomesAG1_1DayShiftEF[[#This Row],[Cs]]*R32</f>
        <v>5.6399391335481557</v>
      </c>
      <c r="AN32" s="43">
        <f>EffortOutcomesAG1_1DayShiftEF[[#This Row],[Cs]]*S32</f>
        <v>0</v>
      </c>
      <c r="AO32" s="43">
        <f>EffortOutcomesAG1_1DayShiftEF[[#This Row],[Cs]]*T32</f>
        <v>1.5109287250737276</v>
      </c>
      <c r="AP32" s="43">
        <f>EffortOutcomesAG1_1DayShiftEF[[#This Row],[Cs]]*U32</f>
        <v>0</v>
      </c>
      <c r="AQ32" s="43">
        <f>EffortOutcomesAG1_1DayShiftEF[[#This Row],[Cs]]*V32</f>
        <v>12.799132141378117</v>
      </c>
      <c r="AR32" s="43">
        <f>EffortOutcomesAG1_1DayShiftEF[[#This Row],[Cs]]*W32</f>
        <v>0</v>
      </c>
      <c r="AS32" s="43">
        <f>EffortOutcomesAG1_1DayShiftIN[[#This Row],[A]]*X32</f>
        <v>0</v>
      </c>
      <c r="AT32" s="43">
        <f>EffortOutcomesAG1_1DayShiftIN[[#This Row],[A]]*Y32</f>
        <v>0</v>
      </c>
      <c r="AU32" s="43">
        <f>EffortOutcomesAG1_1DayShiftIN[[#This Row],[A]]*Z32</f>
        <v>0</v>
      </c>
      <c r="AV32" s="43">
        <f>EffortOutcomesAG1_1DayShiftIN[[#This Row],[A]]*AA32</f>
        <v>0</v>
      </c>
      <c r="AW32" s="3">
        <f>EffortOutcomesAG1_1DayShiftIN[[#This Row],[A]]*AB32</f>
        <v>12.799132141378117</v>
      </c>
      <c r="AX32" s="3"/>
      <c r="AY32" t="s">
        <v>170</v>
      </c>
      <c r="AZ32" t="s">
        <v>172</v>
      </c>
      <c r="BA32" t="s">
        <v>68</v>
      </c>
      <c r="BB32">
        <v>14.310060866451844</v>
      </c>
      <c r="BC32">
        <v>19.95</v>
      </c>
      <c r="BD32">
        <v>10</v>
      </c>
      <c r="BE32">
        <v>19.95</v>
      </c>
      <c r="BF32">
        <v>12.799132141378117</v>
      </c>
      <c r="BG32" t="s">
        <v>189</v>
      </c>
      <c r="BH32">
        <v>1</v>
      </c>
      <c r="BI32" s="25">
        <v>45577</v>
      </c>
      <c r="BJ32">
        <v>45577</v>
      </c>
      <c r="BK32">
        <v>0.71729628403267387</v>
      </c>
      <c r="BL32">
        <v>0.71729628403267387</v>
      </c>
      <c r="BM32">
        <v>0.6415605083397552</v>
      </c>
      <c r="BN32" t="s">
        <v>160</v>
      </c>
      <c r="CI32"/>
      <c r="CJ32"/>
      <c r="CK32"/>
      <c r="CL32"/>
      <c r="CM32"/>
    </row>
    <row r="33" spans="1:91" hidden="1" x14ac:dyDescent="0.25">
      <c r="A33" s="31" t="s">
        <v>52</v>
      </c>
      <c r="B33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3" s="33">
        <f>IF(EffortOutcomesAG1_1DayShiftEF[[#This Row],[Ein]]=0,3,  IF(EffortOutcomesAG1_1DayShiftEF[[#This Row],[Ein]]&lt;EFGoal,1,    IF(EffortOutcomesAG1_1DayShiftEF[[#This Row],[Ein]]&gt;=EFGoal,2,   "???")))</f>
        <v>1</v>
      </c>
      <c r="D33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33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3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3" s="35">
        <f t="shared" si="0"/>
        <v>11310</v>
      </c>
      <c r="H33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3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3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3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3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3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3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3" s="37" cm="1">
        <f t="array" ref="O3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3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3" s="38">
        <f xml:space="preserve">      IF(OR(EffortOutcomesAG1_1DayShiftEF[[#This Row],[Block]]=22221,EffortOutcomesAG1_1DayShiftEF[[#This Row],[Block]]=22222),1-EffortOutcomesAG1_1DayShiftEF[[#This Row],[Epn]],
0)</f>
        <v>0</v>
      </c>
      <c r="R33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0.23757924222320492</v>
      </c>
      <c r="S33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3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33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3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0.70608852959466351</v>
      </c>
      <c r="W3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3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3" s="42" cm="1">
        <f t="array" ref="Z3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3" s="38">
        <f t="shared" si="1"/>
        <v>0.94366777181786843</v>
      </c>
      <c r="AC33" s="43">
        <f>EffortOutcomesAG1_1DayShiftEF[[#This Row],[Cs]]*H33</f>
        <v>0</v>
      </c>
      <c r="AD33" s="43">
        <f>EffortOutcomesAG1_1DayShiftEF[[#This Row],[Cs]]*I33</f>
        <v>0</v>
      </c>
      <c r="AE33" s="43">
        <f>EffortOutcomesAG1_1DayShiftEF[[#This Row],[Cs]]*J33</f>
        <v>0</v>
      </c>
      <c r="AF33" s="43">
        <f>EffortOutcomesAG1_1DayShiftEF[[#This Row],[Cs]]*K33</f>
        <v>0</v>
      </c>
      <c r="AG33" s="43">
        <f>EffortOutcomesAG1_1DayShiftEF[[#This Row],[Cs]]*L33</f>
        <v>0</v>
      </c>
      <c r="AH33" s="43">
        <f>EffortOutcomesAG1_1DayShiftEF[[#This Row],[Cs]]*M33</f>
        <v>0</v>
      </c>
      <c r="AI33" s="43">
        <f>EffortOutcomesAG1_1DayShiftEF[[#This Row],[Cs]]*N33</f>
        <v>0</v>
      </c>
      <c r="AJ33" s="43">
        <f>EffortOutcomesAG1_1DayShiftEF[[#This Row],[Cs]]*O33</f>
        <v>0</v>
      </c>
      <c r="AK33" s="43">
        <f>EffortOutcomesAG1_1DayShiftEF[[#This Row],[Cs]]*P33</f>
        <v>0</v>
      </c>
      <c r="AL33" s="43">
        <f>EffortOutcomesAG1_1DayShiftEF[[#This Row],[Cs]]*Q33</f>
        <v>0</v>
      </c>
      <c r="AM33" s="43">
        <f>EffortOutcomesAG1_1DayShiftEF[[#This Row],[Cs]]*R33</f>
        <v>1.8056022408963572</v>
      </c>
      <c r="AN33" s="43">
        <f>EffortOutcomesAG1_1DayShiftEF[[#This Row],[Cs]]*S33</f>
        <v>0</v>
      </c>
      <c r="AO33" s="43">
        <f>EffortOutcomesAG1_1DayShiftEF[[#This Row],[Cs]]*T33</f>
        <v>0</v>
      </c>
      <c r="AP33" s="43">
        <f>EffortOutcomesAG1_1DayShiftEF[[#This Row],[Cs]]*U33</f>
        <v>0</v>
      </c>
      <c r="AQ33" s="43">
        <f>EffortOutcomesAG1_1DayShiftEF[[#This Row],[Cs]]*V33</f>
        <v>5.3662728249194425</v>
      </c>
      <c r="AR33" s="43">
        <f>EffortOutcomesAG1_1DayShiftEF[[#This Row],[Cs]]*W33</f>
        <v>0</v>
      </c>
      <c r="AS33" s="43">
        <f>EffortOutcomesAG1_1DayShiftIN[[#This Row],[A]]*X33</f>
        <v>0</v>
      </c>
      <c r="AT33" s="43">
        <f>EffortOutcomesAG1_1DayShiftIN[[#This Row],[A]]*Y33</f>
        <v>0</v>
      </c>
      <c r="AU33" s="43">
        <f>EffortOutcomesAG1_1DayShiftIN[[#This Row],[A]]*Z33</f>
        <v>0</v>
      </c>
      <c r="AV33" s="43">
        <f>EffortOutcomesAG1_1DayShiftIN[[#This Row],[A]]*AA33</f>
        <v>0</v>
      </c>
      <c r="AW33" s="3">
        <f>EffortOutcomesAG1_1DayShiftIN[[#This Row],[A]]*AB33</f>
        <v>5.4679864223597843</v>
      </c>
      <c r="AX33" s="3"/>
      <c r="AY33" t="s">
        <v>170</v>
      </c>
      <c r="AZ33" t="s">
        <v>172</v>
      </c>
      <c r="BA33" t="s">
        <v>69</v>
      </c>
      <c r="BB33">
        <v>5.3662728249194425</v>
      </c>
      <c r="BC33">
        <v>7.6</v>
      </c>
      <c r="BD33">
        <v>10</v>
      </c>
      <c r="BE33">
        <v>7.6</v>
      </c>
      <c r="BF33">
        <v>5.7943977591036422</v>
      </c>
      <c r="BG33" t="s">
        <v>188</v>
      </c>
      <c r="BH33">
        <v>1</v>
      </c>
      <c r="BI33" s="25">
        <v>45577</v>
      </c>
      <c r="BJ33">
        <v>45577</v>
      </c>
      <c r="BK33">
        <v>0.70608852959466351</v>
      </c>
      <c r="BL33">
        <v>0.70608852959466351</v>
      </c>
      <c r="BM33">
        <v>0.76242075777679508</v>
      </c>
      <c r="BN33" t="s">
        <v>160</v>
      </c>
      <c r="CI33"/>
      <c r="CJ33"/>
      <c r="CK33"/>
      <c r="CL33"/>
      <c r="CM33"/>
    </row>
    <row r="34" spans="1:91" hidden="1" x14ac:dyDescent="0.25">
      <c r="A34" s="31" t="s">
        <v>52</v>
      </c>
      <c r="B34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4" s="33">
        <f>IF(EffortOutcomesAG1_1DayShiftEF[[#This Row],[Ein]]=0,3,  IF(EffortOutcomesAG1_1DayShiftEF[[#This Row],[Ein]]&lt;EFGoal,1,    IF(EffortOutcomesAG1_1DayShiftEF[[#This Row],[Ein]]&gt;=EFGoal,2,   "???")))</f>
        <v>1</v>
      </c>
      <c r="D34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4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4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4" s="35">
        <f t="shared" si="0"/>
        <v>11110</v>
      </c>
      <c r="H34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4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4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4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4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4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4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4" s="37" cm="1">
        <f t="array" ref="O3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4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4" s="38">
        <f xml:space="preserve">      IF(OR(EffortOutcomesAG1_1DayShiftEF[[#This Row],[Block]]=22221,EffortOutcomesAG1_1DayShiftEF[[#This Row],[Block]]=22222),1-EffortOutcomesAG1_1DayShiftEF[[#This Row],[Epn]],
0)</f>
        <v>0</v>
      </c>
      <c r="R34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0.35584906072065781</v>
      </c>
      <c r="S34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4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8.7009179146116944E-2</v>
      </c>
      <c r="U34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4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0.55714176013322525</v>
      </c>
      <c r="W3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4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4" s="42" cm="1">
        <f t="array" ref="Z3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4" s="38">
        <f t="shared" si="1"/>
        <v>1</v>
      </c>
      <c r="AC34" s="43">
        <f>EffortOutcomesAG1_1DayShiftEF[[#This Row],[Cs]]*H34</f>
        <v>0</v>
      </c>
      <c r="AD34" s="43">
        <f>EffortOutcomesAG1_1DayShiftEF[[#This Row],[Cs]]*I34</f>
        <v>0</v>
      </c>
      <c r="AE34" s="43">
        <f>EffortOutcomesAG1_1DayShiftEF[[#This Row],[Cs]]*J34</f>
        <v>0</v>
      </c>
      <c r="AF34" s="43">
        <f>EffortOutcomesAG1_1DayShiftEF[[#This Row],[Cs]]*K34</f>
        <v>0</v>
      </c>
      <c r="AG34" s="43">
        <f>EffortOutcomesAG1_1DayShiftEF[[#This Row],[Cs]]*L34</f>
        <v>0</v>
      </c>
      <c r="AH34" s="43">
        <f>EffortOutcomesAG1_1DayShiftEF[[#This Row],[Cs]]*M34</f>
        <v>0</v>
      </c>
      <c r="AI34" s="43">
        <f>EffortOutcomesAG1_1DayShiftEF[[#This Row],[Cs]]*N34</f>
        <v>0</v>
      </c>
      <c r="AJ34" s="43">
        <f>EffortOutcomesAG1_1DayShiftEF[[#This Row],[Cs]]*O34</f>
        <v>0</v>
      </c>
      <c r="AK34" s="43">
        <f>EffortOutcomesAG1_1DayShiftEF[[#This Row],[Cs]]*P34</f>
        <v>0</v>
      </c>
      <c r="AL34" s="43">
        <f>EffortOutcomesAG1_1DayShiftEF[[#This Row],[Cs]]*Q34</f>
        <v>0</v>
      </c>
      <c r="AM34" s="43">
        <f>EffortOutcomesAG1_1DayShiftEF[[#This Row],[Cs]]*R34</f>
        <v>6.4230755460078734</v>
      </c>
      <c r="AN34" s="43">
        <f>EffortOutcomesAG1_1DayShiftEF[[#This Row],[Cs]]*S34</f>
        <v>0</v>
      </c>
      <c r="AO34" s="43">
        <f>EffortOutcomesAG1_1DayShiftEF[[#This Row],[Cs]]*T34</f>
        <v>1.570515683587411</v>
      </c>
      <c r="AP34" s="43">
        <f>EffortOutcomesAG1_1DayShiftEF[[#This Row],[Cs]]*U34</f>
        <v>0</v>
      </c>
      <c r="AQ34" s="43">
        <f>EffortOutcomesAG1_1DayShiftEF[[#This Row],[Cs]]*V34</f>
        <v>10.056408770404715</v>
      </c>
      <c r="AR34" s="43">
        <f>EffortOutcomesAG1_1DayShiftEF[[#This Row],[Cs]]*W34</f>
        <v>0</v>
      </c>
      <c r="AS34" s="43">
        <f>EffortOutcomesAG1_1DayShiftIN[[#This Row],[A]]*X34</f>
        <v>0</v>
      </c>
      <c r="AT34" s="43">
        <f>EffortOutcomesAG1_1DayShiftIN[[#This Row],[A]]*Y34</f>
        <v>0</v>
      </c>
      <c r="AU34" s="43">
        <f>EffortOutcomesAG1_1DayShiftIN[[#This Row],[A]]*Z34</f>
        <v>0</v>
      </c>
      <c r="AV34" s="43">
        <f>EffortOutcomesAG1_1DayShiftIN[[#This Row],[A]]*AA34</f>
        <v>0</v>
      </c>
      <c r="AW34" s="3">
        <f>EffortOutcomesAG1_1DayShiftIN[[#This Row],[A]]*AB34</f>
        <v>10.056408770404715</v>
      </c>
      <c r="AX34" s="3"/>
      <c r="AY34" t="s">
        <v>170</v>
      </c>
      <c r="AZ34" t="s">
        <v>172</v>
      </c>
      <c r="BA34" t="s">
        <v>70</v>
      </c>
      <c r="BB34">
        <v>11.626924453992126</v>
      </c>
      <c r="BC34">
        <v>18.05</v>
      </c>
      <c r="BD34">
        <v>10</v>
      </c>
      <c r="BE34">
        <v>18.05</v>
      </c>
      <c r="BF34">
        <v>10.056408770404715</v>
      </c>
      <c r="BG34" t="s">
        <v>190</v>
      </c>
      <c r="BH34">
        <v>1</v>
      </c>
      <c r="BI34" s="25">
        <v>45577</v>
      </c>
      <c r="BJ34">
        <v>45577</v>
      </c>
      <c r="BK34">
        <v>0.64415093927934219</v>
      </c>
      <c r="BL34">
        <v>0.64415093927934219</v>
      </c>
      <c r="BM34">
        <v>0.55714176013322525</v>
      </c>
      <c r="BN34" t="s">
        <v>160</v>
      </c>
      <c r="CI34"/>
      <c r="CJ34"/>
      <c r="CK34"/>
      <c r="CL34"/>
      <c r="CM34"/>
    </row>
    <row r="35" spans="1:91" hidden="1" x14ac:dyDescent="0.25">
      <c r="A35" s="31" t="s">
        <v>52</v>
      </c>
      <c r="B35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5" s="33">
        <f>IF(EffortOutcomesAG1_1DayShiftEF[[#This Row],[Ein]]=0,3,  IF(EffortOutcomesAG1_1DayShiftEF[[#This Row],[Ein]]&lt;EFGoal,1,    IF(EffortOutcomesAG1_1DayShiftEF[[#This Row],[Ein]]&gt;=EFGoal,2,   "???")))</f>
        <v>1</v>
      </c>
      <c r="D35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5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5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5" s="35">
        <f t="shared" si="0"/>
        <v>11110</v>
      </c>
      <c r="H35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5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5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5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5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5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5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5" s="37" cm="1">
        <f t="array" ref="O3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5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5" s="38">
        <f xml:space="preserve">      IF(OR(EffortOutcomesAG1_1DayShiftEF[[#This Row],[Block]]=22221,EffortOutcomesAG1_1DayShiftEF[[#This Row],[Block]]=22222),1-EffortOutcomesAG1_1DayShiftEF[[#This Row],[Epn]],
0)</f>
        <v>0</v>
      </c>
      <c r="R35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0.12512591197764578</v>
      </c>
      <c r="S35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5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1.5680255690659894E-2</v>
      </c>
      <c r="U35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5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0.85919383233169433</v>
      </c>
      <c r="W3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5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5" s="42" cm="1">
        <f t="array" ref="Z3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5" s="38">
        <f t="shared" si="1"/>
        <v>1</v>
      </c>
      <c r="AC35" s="43">
        <f>EffortOutcomesAG1_1DayShiftEF[[#This Row],[Cs]]*H35</f>
        <v>0</v>
      </c>
      <c r="AD35" s="43">
        <f>EffortOutcomesAG1_1DayShiftEF[[#This Row],[Cs]]*I35</f>
        <v>0</v>
      </c>
      <c r="AE35" s="43">
        <f>EffortOutcomesAG1_1DayShiftEF[[#This Row],[Cs]]*J35</f>
        <v>0</v>
      </c>
      <c r="AF35" s="43">
        <f>EffortOutcomesAG1_1DayShiftEF[[#This Row],[Cs]]*K35</f>
        <v>0</v>
      </c>
      <c r="AG35" s="43">
        <f>EffortOutcomesAG1_1DayShiftEF[[#This Row],[Cs]]*L35</f>
        <v>0</v>
      </c>
      <c r="AH35" s="43">
        <f>EffortOutcomesAG1_1DayShiftEF[[#This Row],[Cs]]*M35</f>
        <v>0</v>
      </c>
      <c r="AI35" s="43">
        <f>EffortOutcomesAG1_1DayShiftEF[[#This Row],[Cs]]*N35</f>
        <v>0</v>
      </c>
      <c r="AJ35" s="43">
        <f>EffortOutcomesAG1_1DayShiftEF[[#This Row],[Cs]]*O35</f>
        <v>0</v>
      </c>
      <c r="AK35" s="43">
        <f>EffortOutcomesAG1_1DayShiftEF[[#This Row],[Cs]]*P35</f>
        <v>0</v>
      </c>
      <c r="AL35" s="43">
        <f>EffortOutcomesAG1_1DayShiftEF[[#This Row],[Cs]]*Q35</f>
        <v>0</v>
      </c>
      <c r="AM35" s="43">
        <f>EffortOutcomesAG1_1DayShiftEF[[#This Row],[Cs]]*R35</f>
        <v>2.0207834784389793</v>
      </c>
      <c r="AN35" s="43">
        <f>EffortOutcomesAG1_1DayShiftEF[[#This Row],[Cs]]*S35</f>
        <v>0</v>
      </c>
      <c r="AO35" s="43">
        <f>EffortOutcomesAG1_1DayShiftEF[[#This Row],[Cs]]*T35</f>
        <v>0.2532361294041573</v>
      </c>
      <c r="AP35" s="43">
        <f>EffortOutcomesAG1_1DayShiftEF[[#This Row],[Cs]]*U35</f>
        <v>0</v>
      </c>
      <c r="AQ35" s="43">
        <f>EffortOutcomesAG1_1DayShiftEF[[#This Row],[Cs]]*V35</f>
        <v>13.875980392156862</v>
      </c>
      <c r="AR35" s="43">
        <f>EffortOutcomesAG1_1DayShiftEF[[#This Row],[Cs]]*W35</f>
        <v>0</v>
      </c>
      <c r="AS35" s="43">
        <f>EffortOutcomesAG1_1DayShiftIN[[#This Row],[A]]*X35</f>
        <v>0</v>
      </c>
      <c r="AT35" s="43">
        <f>EffortOutcomesAG1_1DayShiftIN[[#This Row],[A]]*Y35</f>
        <v>0</v>
      </c>
      <c r="AU35" s="43">
        <f>EffortOutcomesAG1_1DayShiftIN[[#This Row],[A]]*Z35</f>
        <v>0</v>
      </c>
      <c r="AV35" s="43">
        <f>EffortOutcomesAG1_1DayShiftIN[[#This Row],[A]]*AA35</f>
        <v>0</v>
      </c>
      <c r="AW35" s="3">
        <f>EffortOutcomesAG1_1DayShiftIN[[#This Row],[A]]*AB35</f>
        <v>13.875980392156862</v>
      </c>
      <c r="AX35" s="3"/>
      <c r="AY35" t="s">
        <v>217</v>
      </c>
      <c r="AZ35" t="s">
        <v>172</v>
      </c>
      <c r="BA35" t="s">
        <v>68</v>
      </c>
      <c r="BB35">
        <v>14.12921652156102</v>
      </c>
      <c r="BC35">
        <v>16.149999999999999</v>
      </c>
      <c r="BD35">
        <v>10</v>
      </c>
      <c r="BE35">
        <v>16.149999999999999</v>
      </c>
      <c r="BF35">
        <v>13.875980392156862</v>
      </c>
      <c r="BG35" t="s">
        <v>189</v>
      </c>
      <c r="BI35" s="25">
        <v>45577</v>
      </c>
      <c r="BJ35">
        <v>45577</v>
      </c>
      <c r="BK35">
        <v>0.87487408802235422</v>
      </c>
      <c r="BL35">
        <v>0.87487408802235422</v>
      </c>
      <c r="BM35">
        <v>0.85919383233169433</v>
      </c>
      <c r="BN35" t="s">
        <v>160</v>
      </c>
      <c r="CI35"/>
      <c r="CJ35"/>
      <c r="CK35"/>
      <c r="CL35"/>
      <c r="CM35"/>
    </row>
    <row r="36" spans="1:91" hidden="1" x14ac:dyDescent="0.25">
      <c r="A36" s="31" t="s">
        <v>52</v>
      </c>
      <c r="B36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6" s="33">
        <f>IF(EffortOutcomesAG1_1DayShiftEF[[#This Row],[Ein]]=0,3,  IF(EffortOutcomesAG1_1DayShiftEF[[#This Row],[Ein]]&lt;EFGoal,1,    IF(EffortOutcomesAG1_1DayShiftEF[[#This Row],[Ein]]&gt;=EFGoal,2,   "???")))</f>
        <v>2</v>
      </c>
      <c r="D36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36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6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6" s="35">
        <f t="shared" si="0"/>
        <v>12310</v>
      </c>
      <c r="H36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2.9311246029512183E-2</v>
      </c>
      <c r="I36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6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6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6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6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6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6" s="37" cm="1">
        <f t="array" ref="O3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6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6" s="38">
        <f xml:space="preserve">      IF(OR(EffortOutcomesAG1_1DayShiftEF[[#This Row],[Block]]=22221,EffortOutcomesAG1_1DayShiftEF[[#This Row],[Block]]=22222),1-EffortOutcomesAG1_1DayShiftEF[[#This Row],[Epn]],
0)</f>
        <v>0</v>
      </c>
      <c r="R36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36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6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36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6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0.52799513157063405</v>
      </c>
      <c r="W3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6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6" s="42" cm="1">
        <f t="array" ref="Z3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6" s="38">
        <f t="shared" si="1"/>
        <v>0.52799513157063405</v>
      </c>
      <c r="AC36" s="43">
        <f>EffortOutcomesAG1_1DayShiftEF[[#This Row],[Cs]]*H36</f>
        <v>0.19491978609625601</v>
      </c>
      <c r="AD36" s="43">
        <f>EffortOutcomesAG1_1DayShiftEF[[#This Row],[Cs]]*I36</f>
        <v>0</v>
      </c>
      <c r="AE36" s="43">
        <f>EffortOutcomesAG1_1DayShiftEF[[#This Row],[Cs]]*J36</f>
        <v>0</v>
      </c>
      <c r="AF36" s="43">
        <f>EffortOutcomesAG1_1DayShiftEF[[#This Row],[Cs]]*K36</f>
        <v>0</v>
      </c>
      <c r="AG36" s="43">
        <f>EffortOutcomesAG1_1DayShiftEF[[#This Row],[Cs]]*L36</f>
        <v>0</v>
      </c>
      <c r="AH36" s="43">
        <f>EffortOutcomesAG1_1DayShiftEF[[#This Row],[Cs]]*M36</f>
        <v>0</v>
      </c>
      <c r="AI36" s="43">
        <f>EffortOutcomesAG1_1DayShiftEF[[#This Row],[Cs]]*N36</f>
        <v>0</v>
      </c>
      <c r="AJ36" s="43">
        <f>EffortOutcomesAG1_1DayShiftEF[[#This Row],[Cs]]*O36</f>
        <v>0</v>
      </c>
      <c r="AK36" s="43">
        <f>EffortOutcomesAG1_1DayShiftEF[[#This Row],[Cs]]*P36</f>
        <v>0</v>
      </c>
      <c r="AL36" s="43">
        <f>EffortOutcomesAG1_1DayShiftEF[[#This Row],[Cs]]*Q36</f>
        <v>0</v>
      </c>
      <c r="AM36" s="43">
        <f>EffortOutcomesAG1_1DayShiftEF[[#This Row],[Cs]]*R36</f>
        <v>0</v>
      </c>
      <c r="AN36" s="43">
        <f>EffortOutcomesAG1_1DayShiftEF[[#This Row],[Cs]]*S36</f>
        <v>0</v>
      </c>
      <c r="AO36" s="43">
        <f>EffortOutcomesAG1_1DayShiftEF[[#This Row],[Cs]]*T36</f>
        <v>0</v>
      </c>
      <c r="AP36" s="43">
        <f>EffortOutcomesAG1_1DayShiftEF[[#This Row],[Cs]]*U36</f>
        <v>0</v>
      </c>
      <c r="AQ36" s="43">
        <f>EffortOutcomesAG1_1DayShiftEF[[#This Row],[Cs]]*V36</f>
        <v>3.5111676249447163</v>
      </c>
      <c r="AR36" s="43">
        <f>EffortOutcomesAG1_1DayShiftEF[[#This Row],[Cs]]*W36</f>
        <v>0</v>
      </c>
      <c r="AS36" s="43">
        <f>EffortOutcomesAG1_1DayShiftIN[[#This Row],[A]]*X36</f>
        <v>0</v>
      </c>
      <c r="AT36" s="43">
        <f>EffortOutcomesAG1_1DayShiftIN[[#This Row],[A]]*Y36</f>
        <v>0</v>
      </c>
      <c r="AU36" s="43">
        <f>EffortOutcomesAG1_1DayShiftIN[[#This Row],[A]]*Z36</f>
        <v>0</v>
      </c>
      <c r="AV36" s="43">
        <f>EffortOutcomesAG1_1DayShiftIN[[#This Row],[A]]*AA36</f>
        <v>0</v>
      </c>
      <c r="AW36" s="3">
        <f>EffortOutcomesAG1_1DayShiftIN[[#This Row],[A]]*AB36</f>
        <v>3.6140843230503288</v>
      </c>
      <c r="AX36" s="3"/>
      <c r="AY36" t="s">
        <v>217</v>
      </c>
      <c r="AZ36" t="s">
        <v>172</v>
      </c>
      <c r="BA36" t="s">
        <v>69</v>
      </c>
      <c r="BB36">
        <v>3.5111676249447159</v>
      </c>
      <c r="BC36">
        <v>6.6499999999999995</v>
      </c>
      <c r="BD36">
        <v>10</v>
      </c>
      <c r="BE36">
        <v>6.6499999999999995</v>
      </c>
      <c r="BF36">
        <v>6.8449197860962556</v>
      </c>
      <c r="BG36" t="s">
        <v>188</v>
      </c>
      <c r="BI36" s="25">
        <v>45577</v>
      </c>
      <c r="BJ36">
        <v>45577</v>
      </c>
      <c r="BK36">
        <v>0.52799513157063405</v>
      </c>
      <c r="BL36">
        <v>0.52799513157063405</v>
      </c>
      <c r="BM36">
        <v>1.0293112460295122</v>
      </c>
      <c r="BN36" t="s">
        <v>160</v>
      </c>
      <c r="CI36"/>
      <c r="CJ36"/>
      <c r="CK36"/>
      <c r="CL36"/>
      <c r="CM36"/>
    </row>
    <row r="37" spans="1:91" hidden="1" x14ac:dyDescent="0.25">
      <c r="A37" s="31" t="s">
        <v>52</v>
      </c>
      <c r="B37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7" s="33">
        <f>IF(EffortOutcomesAG1_1DayShiftEF[[#This Row],[Ein]]=0,3,  IF(EffortOutcomesAG1_1DayShiftEF[[#This Row],[Ein]]&lt;EFGoal,1,    IF(EffortOutcomesAG1_1DayShiftEF[[#This Row],[Ein]]&gt;=EFGoal,2,   "???")))</f>
        <v>1</v>
      </c>
      <c r="D37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7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7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7" s="35">
        <f t="shared" si="0"/>
        <v>11110</v>
      </c>
      <c r="H37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7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7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7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7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7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7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7" s="37" cm="1">
        <f t="array" ref="O3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7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7" s="38">
        <f xml:space="preserve">      IF(OR(EffortOutcomesAG1_1DayShiftEF[[#This Row],[Block]]=22221,EffortOutcomesAG1_1DayShiftEF[[#This Row],[Block]]=22222),1-EffortOutcomesAG1_1DayShiftEF[[#This Row],[Epn]],
0)</f>
        <v>0</v>
      </c>
      <c r="R37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0.34643310162700736</v>
      </c>
      <c r="S37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7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7.4971345319235549E-2</v>
      </c>
      <c r="U37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7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0.57859555305375709</v>
      </c>
      <c r="W3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7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7" s="42" cm="1">
        <f t="array" ref="Z3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7" s="38">
        <f t="shared" si="1"/>
        <v>1</v>
      </c>
      <c r="AC37" s="43">
        <f>EffortOutcomesAG1_1DayShiftEF[[#This Row],[Cs]]*H37</f>
        <v>0</v>
      </c>
      <c r="AD37" s="43">
        <f>EffortOutcomesAG1_1DayShiftEF[[#This Row],[Cs]]*I37</f>
        <v>0</v>
      </c>
      <c r="AE37" s="43">
        <f>EffortOutcomesAG1_1DayShiftEF[[#This Row],[Cs]]*J37</f>
        <v>0</v>
      </c>
      <c r="AF37" s="43">
        <f>EffortOutcomesAG1_1DayShiftEF[[#This Row],[Cs]]*K37</f>
        <v>0</v>
      </c>
      <c r="AG37" s="43">
        <f>EffortOutcomesAG1_1DayShiftEF[[#This Row],[Cs]]*L37</f>
        <v>0</v>
      </c>
      <c r="AH37" s="43">
        <f>EffortOutcomesAG1_1DayShiftEF[[#This Row],[Cs]]*M37</f>
        <v>0</v>
      </c>
      <c r="AI37" s="43">
        <f>EffortOutcomesAG1_1DayShiftEF[[#This Row],[Cs]]*N37</f>
        <v>0</v>
      </c>
      <c r="AJ37" s="43">
        <f>EffortOutcomesAG1_1DayShiftEF[[#This Row],[Cs]]*O37</f>
        <v>0</v>
      </c>
      <c r="AK37" s="43">
        <f>EffortOutcomesAG1_1DayShiftEF[[#This Row],[Cs]]*P37</f>
        <v>0</v>
      </c>
      <c r="AL37" s="43">
        <f>EffortOutcomesAG1_1DayShiftEF[[#This Row],[Cs]]*Q37</f>
        <v>0</v>
      </c>
      <c r="AM37" s="43">
        <f>EffortOutcomesAG1_1DayShiftEF[[#This Row],[Cs]]*R37</f>
        <v>6.5822289309131401</v>
      </c>
      <c r="AN37" s="43">
        <f>EffortOutcomesAG1_1DayShiftEF[[#This Row],[Cs]]*S37</f>
        <v>0</v>
      </c>
      <c r="AO37" s="43">
        <f>EffortOutcomesAG1_1DayShiftEF[[#This Row],[Cs]]*T37</f>
        <v>1.4244555610654754</v>
      </c>
      <c r="AP37" s="43">
        <f>EffortOutcomesAG1_1DayShiftEF[[#This Row],[Cs]]*U37</f>
        <v>0</v>
      </c>
      <c r="AQ37" s="43">
        <f>EffortOutcomesAG1_1DayShiftEF[[#This Row],[Cs]]*V37</f>
        <v>10.993315508021384</v>
      </c>
      <c r="AR37" s="43">
        <f>EffortOutcomesAG1_1DayShiftEF[[#This Row],[Cs]]*W37</f>
        <v>0</v>
      </c>
      <c r="AS37" s="43">
        <f>EffortOutcomesAG1_1DayShiftIN[[#This Row],[A]]*X37</f>
        <v>0</v>
      </c>
      <c r="AT37" s="43">
        <f>EffortOutcomesAG1_1DayShiftIN[[#This Row],[A]]*Y37</f>
        <v>0</v>
      </c>
      <c r="AU37" s="43">
        <f>EffortOutcomesAG1_1DayShiftIN[[#This Row],[A]]*Z37</f>
        <v>0</v>
      </c>
      <c r="AV37" s="43">
        <f>EffortOutcomesAG1_1DayShiftIN[[#This Row],[A]]*AA37</f>
        <v>0</v>
      </c>
      <c r="AW37" s="3">
        <f>EffortOutcomesAG1_1DayShiftIN[[#This Row],[A]]*AB37</f>
        <v>10.993315508021384</v>
      </c>
      <c r="AX37" s="3"/>
      <c r="AY37" t="s">
        <v>217</v>
      </c>
      <c r="AZ37" t="s">
        <v>172</v>
      </c>
      <c r="BA37" t="s">
        <v>70</v>
      </c>
      <c r="BB37">
        <v>12.417771069086861</v>
      </c>
      <c r="BC37">
        <v>19</v>
      </c>
      <c r="BD37">
        <v>10</v>
      </c>
      <c r="BE37">
        <v>19</v>
      </c>
      <c r="BF37">
        <v>10.993315508021384</v>
      </c>
      <c r="BG37" t="s">
        <v>190</v>
      </c>
      <c r="BI37" s="25">
        <v>45577</v>
      </c>
      <c r="BJ37">
        <v>45577</v>
      </c>
      <c r="BK37">
        <v>0.65356689837299264</v>
      </c>
      <c r="BL37">
        <v>0.65356689837299264</v>
      </c>
      <c r="BM37">
        <v>0.57859555305375709</v>
      </c>
      <c r="BN37" t="s">
        <v>160</v>
      </c>
      <c r="CI37"/>
      <c r="CJ37"/>
      <c r="CK37"/>
      <c r="CL37"/>
      <c r="CM37"/>
    </row>
    <row r="38" spans="1:91" hidden="1" x14ac:dyDescent="0.25">
      <c r="A38" s="31" t="s">
        <v>52</v>
      </c>
      <c r="B38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8" s="33">
        <f>IF(EffortOutcomesAG1_1DayShiftEF[[#This Row],[Ein]]=0,3,  IF(EffortOutcomesAG1_1DayShiftEF[[#This Row],[Ein]]&lt;EFGoal,1,    IF(EffortOutcomesAG1_1DayShiftEF[[#This Row],[Ein]]&gt;=EFGoal,2,   "???")))</f>
        <v>1</v>
      </c>
      <c r="D38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8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8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8" s="35">
        <f t="shared" si="0"/>
        <v>11110</v>
      </c>
      <c r="H38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8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8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8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8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8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8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8" s="37" cm="1">
        <f t="array" ref="O3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Row],[Block]]=21222),EFCap-M39:Z9EFGoal,IF(OR(EffortOutcomesAG1_1DayShiftEF[[#This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8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8" s="38">
        <f xml:space="preserve">      IF(OR(EffortOutcomesAG1_1DayShiftEF[[#This Row],[Block]]=22221,EffortOutcomesAG1_1DayShiftEF[[#This Row],[Block]]=22222),1-EffortOutcomesAG1_1DayShiftEF[[#This Row],[Epn]],
0)</f>
        <v>0</v>
      </c>
      <c r="R38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0.11392811972434402</v>
      </c>
      <c r="S38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8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5.6960361672241611E-2</v>
      </c>
      <c r="U38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8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0.82911151860341437</v>
      </c>
      <c r="W3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8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8" s="42" cm="1">
        <f t="array" ref="Z3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8" s="38">
        <f t="shared" si="1"/>
        <v>1</v>
      </c>
      <c r="AC38" s="43">
        <f>EffortOutcomesAG1_1DayShiftEF[[#This Row],[Cs]]*H38</f>
        <v>0</v>
      </c>
      <c r="AD38" s="43">
        <f>EffortOutcomesAG1_1DayShiftEF[[#This Row],[Cs]]*I38</f>
        <v>0</v>
      </c>
      <c r="AE38" s="43">
        <f>EffortOutcomesAG1_1DayShiftEF[[#This Row],[Cs]]*J38</f>
        <v>0</v>
      </c>
      <c r="AF38" s="43">
        <f>EffortOutcomesAG1_1DayShiftEF[[#This Row],[Cs]]*K38</f>
        <v>0</v>
      </c>
      <c r="AG38" s="43">
        <f>EffortOutcomesAG1_1DayShiftEF[[#This Row],[Cs]]*L38</f>
        <v>0</v>
      </c>
      <c r="AH38" s="43">
        <f>EffortOutcomesAG1_1DayShiftEF[[#This Row],[Cs]]*M38</f>
        <v>0</v>
      </c>
      <c r="AI38" s="43">
        <f>EffortOutcomesAG1_1DayShiftEF[[#This Row],[Cs]]*N38</f>
        <v>0</v>
      </c>
      <c r="AJ38" s="43">
        <f>EffortOutcomesAG1_1DayShiftEF[[#This Row],[Cs]]*O38</f>
        <v>0</v>
      </c>
      <c r="AK38" s="43">
        <f>EffortOutcomesAG1_1DayShiftEF[[#This Row],[Cs]]*P38</f>
        <v>0</v>
      </c>
      <c r="AL38" s="43">
        <f>EffortOutcomesAG1_1DayShiftEF[[#This Row],[Cs]]*Q38</f>
        <v>0</v>
      </c>
      <c r="AM38" s="43">
        <f>EffortOutcomesAG1_1DayShiftEF[[#This Row],[Cs]]*R38</f>
        <v>1.8399391335481559</v>
      </c>
      <c r="AN38" s="43">
        <f>EffortOutcomesAG1_1DayShiftEF[[#This Row],[Cs]]*S38</f>
        <v>0</v>
      </c>
      <c r="AO38" s="43">
        <f>EffortOutcomesAG1_1DayShiftEF[[#This Row],[Cs]]*T38</f>
        <v>0.91990984100670192</v>
      </c>
      <c r="AP38" s="43">
        <f>EffortOutcomesAG1_1DayShiftEF[[#This Row],[Cs]]*U38</f>
        <v>0</v>
      </c>
      <c r="AQ38" s="43">
        <f>EffortOutcomesAG1_1DayShiftEF[[#This Row],[Cs]]*V38</f>
        <v>13.390151025445141</v>
      </c>
      <c r="AR38" s="43">
        <f>EffortOutcomesAG1_1DayShiftEF[[#This Row],[Cs]]*W38</f>
        <v>0</v>
      </c>
      <c r="AS38" s="43">
        <f>EffortOutcomesAG1_1DayShiftIN[[#This Row],[A]]*X38</f>
        <v>0</v>
      </c>
      <c r="AT38" s="43">
        <f>EffortOutcomesAG1_1DayShiftIN[[#This Row],[A]]*Y38</f>
        <v>0</v>
      </c>
      <c r="AU38" s="43">
        <f>EffortOutcomesAG1_1DayShiftIN[[#This Row],[A]]*Z38</f>
        <v>0</v>
      </c>
      <c r="AV38" s="43">
        <f>EffortOutcomesAG1_1DayShiftIN[[#This Row],[A]]*AA38</f>
        <v>0</v>
      </c>
      <c r="AW38" s="3">
        <f>EffortOutcomesAG1_1DayShiftIN[[#This Row],[A]]*AB38</f>
        <v>13.390151025445141</v>
      </c>
      <c r="AX38" s="3"/>
      <c r="AY38" t="s">
        <v>170</v>
      </c>
      <c r="AZ38" t="s">
        <v>172</v>
      </c>
      <c r="BA38" t="s">
        <v>68</v>
      </c>
      <c r="BB38">
        <v>14.310060866451844</v>
      </c>
      <c r="BC38">
        <v>16.149999999999999</v>
      </c>
      <c r="BD38">
        <v>10</v>
      </c>
      <c r="BE38">
        <v>16.149999999999999</v>
      </c>
      <c r="BF38">
        <v>13.390151025445141</v>
      </c>
      <c r="BG38" t="s">
        <v>193</v>
      </c>
      <c r="BH38">
        <v>1</v>
      </c>
      <c r="BI38" s="25">
        <v>45578</v>
      </c>
      <c r="BJ38">
        <v>45578</v>
      </c>
      <c r="BK38">
        <v>0.88607188027565598</v>
      </c>
      <c r="BL38">
        <v>0.88607188027565598</v>
      </c>
      <c r="BM38">
        <v>0.82911151860341437</v>
      </c>
      <c r="BN38" t="s">
        <v>160</v>
      </c>
      <c r="CI38"/>
      <c r="CJ38"/>
      <c r="CK38"/>
      <c r="CL38"/>
      <c r="CM38"/>
    </row>
    <row r="39" spans="1:91" hidden="1" x14ac:dyDescent="0.25">
      <c r="A39" s="31" t="s">
        <v>52</v>
      </c>
      <c r="B39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39" s="33">
        <f>IF(EffortOutcomesAG1_1DayShiftEF[[#This Row],[Ein]]=0,3,  IF(EffortOutcomesAG1_1DayShiftEF[[#This Row],[Ein]]&lt;EFGoal,1,    IF(EffortOutcomesAG1_1DayShiftEF[[#This Row],[Ein]]&gt;=EFGoal,2,   "???")))</f>
        <v>1</v>
      </c>
      <c r="D39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39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39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39" s="35">
        <f t="shared" si="0"/>
        <v>11110</v>
      </c>
      <c r="H39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39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39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39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39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39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39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39" s="37" cm="1">
        <f t="array" ref="O3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39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39" s="38">
        <f xml:space="preserve">      IF(OR(EffortOutcomesAG1_1DayShiftEF[[#This Row],[Block]]=22221,EffortOutcomesAG1_1DayShiftEF[[#This Row],[Block]]=22222),1-EffortOutcomesAG1_1DayShiftEF[[#This Row],[Epn]],
0)</f>
        <v>0</v>
      </c>
      <c r="R39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0.29391147040533649</v>
      </c>
      <c r="S39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39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7.133989329803947E-2</v>
      </c>
      <c r="U39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39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0.63474863629662404</v>
      </c>
      <c r="W3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3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39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39" s="42" cm="1">
        <f t="array" ref="Z3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3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39" s="38">
        <f t="shared" si="1"/>
        <v>1</v>
      </c>
      <c r="AC39" s="43">
        <f>EffortOutcomesAG1_1DayShiftEF[[#This Row],[Cs]]*H39</f>
        <v>0</v>
      </c>
      <c r="AD39" s="43">
        <f>EffortOutcomesAG1_1DayShiftEF[[#This Row],[Cs]]*I39</f>
        <v>0</v>
      </c>
      <c r="AE39" s="43">
        <f>EffortOutcomesAG1_1DayShiftEF[[#This Row],[Cs]]*J39</f>
        <v>0</v>
      </c>
      <c r="AF39" s="43">
        <f>EffortOutcomesAG1_1DayShiftEF[[#This Row],[Cs]]*K39</f>
        <v>0</v>
      </c>
      <c r="AG39" s="43">
        <f>EffortOutcomesAG1_1DayShiftEF[[#This Row],[Cs]]*L39</f>
        <v>0</v>
      </c>
      <c r="AH39" s="43">
        <f>EffortOutcomesAG1_1DayShiftEF[[#This Row],[Cs]]*M39</f>
        <v>0</v>
      </c>
      <c r="AI39" s="43">
        <f>EffortOutcomesAG1_1DayShiftEF[[#This Row],[Cs]]*N39</f>
        <v>0</v>
      </c>
      <c r="AJ39" s="43">
        <f>EffortOutcomesAG1_1DayShiftEF[[#This Row],[Cs]]*O39</f>
        <v>0</v>
      </c>
      <c r="AK39" s="43">
        <f>EffortOutcomesAG1_1DayShiftEF[[#This Row],[Cs]]*P39</f>
        <v>0</v>
      </c>
      <c r="AL39" s="43">
        <f>EffortOutcomesAG1_1DayShiftEF[[#This Row],[Cs]]*Q39</f>
        <v>0</v>
      </c>
      <c r="AM39" s="43">
        <f>EffortOutcomesAG1_1DayShiftEF[[#This Row],[Cs]]*R39</f>
        <v>2.2337271750805572</v>
      </c>
      <c r="AN39" s="43">
        <f>EffortOutcomesAG1_1DayShiftEF[[#This Row],[Cs]]*S39</f>
        <v>0</v>
      </c>
      <c r="AO39" s="43">
        <f>EffortOutcomesAG1_1DayShiftEF[[#This Row],[Cs]]*T39</f>
        <v>0.54218318906509999</v>
      </c>
      <c r="AP39" s="43">
        <f>EffortOutcomesAG1_1DayShiftEF[[#This Row],[Cs]]*U39</f>
        <v>0</v>
      </c>
      <c r="AQ39" s="43">
        <f>EffortOutcomesAG1_1DayShiftEF[[#This Row],[Cs]]*V39</f>
        <v>4.8240896358543424</v>
      </c>
      <c r="AR39" s="43">
        <f>EffortOutcomesAG1_1DayShiftEF[[#This Row],[Cs]]*W39</f>
        <v>0</v>
      </c>
      <c r="AS39" s="43">
        <f>EffortOutcomesAG1_1DayShiftIN[[#This Row],[A]]*X39</f>
        <v>0</v>
      </c>
      <c r="AT39" s="43">
        <f>EffortOutcomesAG1_1DayShiftIN[[#This Row],[A]]*Y39</f>
        <v>0</v>
      </c>
      <c r="AU39" s="43">
        <f>EffortOutcomesAG1_1DayShiftIN[[#This Row],[A]]*Z39</f>
        <v>0</v>
      </c>
      <c r="AV39" s="43">
        <f>EffortOutcomesAG1_1DayShiftIN[[#This Row],[A]]*AA39</f>
        <v>0</v>
      </c>
      <c r="AW39" s="3">
        <f>EffortOutcomesAG1_1DayShiftIN[[#This Row],[A]]*AB39</f>
        <v>4.8240896358543424</v>
      </c>
      <c r="AX39" s="3"/>
      <c r="AY39" t="s">
        <v>170</v>
      </c>
      <c r="AZ39" t="s">
        <v>172</v>
      </c>
      <c r="BA39" t="s">
        <v>69</v>
      </c>
      <c r="BB39">
        <v>5.3662728249194425</v>
      </c>
      <c r="BC39">
        <v>7.6</v>
      </c>
      <c r="BD39">
        <v>10</v>
      </c>
      <c r="BE39">
        <v>7.6</v>
      </c>
      <c r="BF39">
        <v>4.8240896358543424</v>
      </c>
      <c r="BG39" t="s">
        <v>192</v>
      </c>
      <c r="BH39">
        <v>1</v>
      </c>
      <c r="BI39" s="25">
        <v>45578</v>
      </c>
      <c r="BJ39">
        <v>45578</v>
      </c>
      <c r="BK39">
        <v>0.70608852959466351</v>
      </c>
      <c r="BL39">
        <v>0.70608852959466351</v>
      </c>
      <c r="BM39">
        <v>0.63474863629662404</v>
      </c>
      <c r="BN39" t="s">
        <v>160</v>
      </c>
      <c r="CI39"/>
      <c r="CJ39"/>
      <c r="CK39"/>
      <c r="CL39"/>
      <c r="CM39"/>
    </row>
    <row r="40" spans="1:91" hidden="1" x14ac:dyDescent="0.25">
      <c r="A40" s="31"/>
      <c r="B40" s="33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0" s="33">
        <f>IF(EffortOutcomesAG1_1DayShiftEF[[#This Row],[Ein]]=0,3,  IF(EffortOutcomesAG1_1DayShiftEF[[#This Row],[Ein]]&lt;EFGoal,1,    IF(EffortOutcomesAG1_1DayShiftEF[[#This Row],[Ein]]&gt;=EFGoal,2,   "???")))</f>
        <v>1</v>
      </c>
      <c r="D40" s="33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0" s="33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0" s="33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0" s="35">
        <f t="shared" si="0"/>
        <v>11110</v>
      </c>
      <c r="H40" s="37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0" s="37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0" s="37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0" s="37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0" s="37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0" s="37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0" s="37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0" s="37" cm="1">
        <f t="array" ref="O4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0" s="37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0" s="38">
        <f xml:space="preserve">      IF(OR(EffortOutcomesAG1_1DayShiftEF[[#This Row],[Block]]=22221,EffortOutcomesAG1_1DayShiftEF[[#This Row],[Block]]=22222),1-EffortOutcomesAG1_1DayShiftEF[[#This Row],[Epn]],
0)</f>
        <v>0</v>
      </c>
      <c r="R40" s="37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0.12579515383517836</v>
      </c>
      <c r="S40" s="37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0" s="37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0.30368676038800058</v>
      </c>
      <c r="U40" s="37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0" s="37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0.57051808577682106</v>
      </c>
      <c r="W4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0" s="42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0" s="42" cm="1">
        <f t="array" ref="Z4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0" s="38">
        <f t="shared" si="1"/>
        <v>1</v>
      </c>
      <c r="AC40" s="43">
        <f>EffortOutcomesAG1_1DayShiftEF[[#This Row],[Cs]]*H40</f>
        <v>0</v>
      </c>
      <c r="AD40" s="43">
        <f>EffortOutcomesAG1_1DayShiftEF[[#This Row],[Cs]]*I40</f>
        <v>0</v>
      </c>
      <c r="AE40" s="43">
        <f>EffortOutcomesAG1_1DayShiftEF[[#This Row],[Cs]]*J40</f>
        <v>0</v>
      </c>
      <c r="AF40" s="43">
        <f>EffortOutcomesAG1_1DayShiftEF[[#This Row],[Cs]]*K40</f>
        <v>0</v>
      </c>
      <c r="AG40" s="43">
        <f>EffortOutcomesAG1_1DayShiftEF[[#This Row],[Cs]]*L40</f>
        <v>0</v>
      </c>
      <c r="AH40" s="43">
        <f>EffortOutcomesAG1_1DayShiftEF[[#This Row],[Cs]]*M40</f>
        <v>0</v>
      </c>
      <c r="AI40" s="43">
        <f>EffortOutcomesAG1_1DayShiftEF[[#This Row],[Cs]]*N40</f>
        <v>0</v>
      </c>
      <c r="AJ40" s="43">
        <f>EffortOutcomesAG1_1DayShiftEF[[#This Row],[Cs]]*O40</f>
        <v>0</v>
      </c>
      <c r="AK40" s="43">
        <f>EffortOutcomesAG1_1DayShiftEF[[#This Row],[Cs]]*P40</f>
        <v>0</v>
      </c>
      <c r="AL40" s="43">
        <f>EffortOutcomesAG1_1DayShiftEF[[#This Row],[Cs]]*Q40</f>
        <v>0</v>
      </c>
      <c r="AM40" s="43">
        <f>EffortOutcomesAG1_1DayShiftEF[[#This Row],[Cs]]*R40</f>
        <v>1.6730755460078723</v>
      </c>
      <c r="AN40" s="43">
        <f>EffortOutcomesAG1_1DayShiftEF[[#This Row],[Cs]]*S40</f>
        <v>0</v>
      </c>
      <c r="AO40" s="43">
        <f>EffortOutcomesAG1_1DayShiftEF[[#This Row],[Cs]]*T40</f>
        <v>4.0390339131604076</v>
      </c>
      <c r="AP40" s="43">
        <f>EffortOutcomesAG1_1DayShiftEF[[#This Row],[Cs]]*U40</f>
        <v>0</v>
      </c>
      <c r="AQ40" s="43">
        <f>EffortOutcomesAG1_1DayShiftEF[[#This Row],[Cs]]*V40</f>
        <v>7.5878905408317205</v>
      </c>
      <c r="AR40" s="43">
        <f>EffortOutcomesAG1_1DayShiftEF[[#This Row],[Cs]]*W40</f>
        <v>0</v>
      </c>
      <c r="AS40" s="43">
        <f>EffortOutcomesAG1_1DayShiftIN[[#This Row],[A]]*X40</f>
        <v>0</v>
      </c>
      <c r="AT40" s="43">
        <f>EffortOutcomesAG1_1DayShiftIN[[#This Row],[A]]*Y40</f>
        <v>0</v>
      </c>
      <c r="AU40" s="43">
        <f>EffortOutcomesAG1_1DayShiftIN[[#This Row],[A]]*Z40</f>
        <v>0</v>
      </c>
      <c r="AV40" s="43">
        <f>EffortOutcomesAG1_1DayShiftIN[[#This Row],[A]]*AA40</f>
        <v>0</v>
      </c>
      <c r="AW40" s="3">
        <f>EffortOutcomesAG1_1DayShiftIN[[#This Row],[A]]*AB40</f>
        <v>7.5878905408317197</v>
      </c>
      <c r="AX40" s="3"/>
      <c r="AY40" t="s">
        <v>170</v>
      </c>
      <c r="AZ40" t="s">
        <v>172</v>
      </c>
      <c r="BA40" t="s">
        <v>70</v>
      </c>
      <c r="BB40">
        <v>11.626924453992126</v>
      </c>
      <c r="BC40">
        <v>13.3</v>
      </c>
      <c r="BD40">
        <v>10</v>
      </c>
      <c r="BE40">
        <v>13.3</v>
      </c>
      <c r="BF40">
        <v>7.5878905408317197</v>
      </c>
      <c r="BG40" t="s">
        <v>191</v>
      </c>
      <c r="BH40">
        <v>1</v>
      </c>
      <c r="BI40" s="25">
        <v>45578</v>
      </c>
      <c r="BJ40">
        <v>45578</v>
      </c>
      <c r="BK40">
        <v>0.87420484616482164</v>
      </c>
      <c r="BL40">
        <v>0.87420484616482164</v>
      </c>
      <c r="BM40">
        <v>0.57051808577682106</v>
      </c>
      <c r="BN40" t="s">
        <v>160</v>
      </c>
      <c r="CI40"/>
      <c r="CJ40"/>
      <c r="CK40"/>
      <c r="CL40"/>
      <c r="CM40"/>
    </row>
    <row r="41" spans="1:91" hidden="1" x14ac:dyDescent="0.25">
      <c r="A41" s="31"/>
      <c r="B4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1" s="32">
        <f>IF(EffortOutcomesAG1_1DayShiftEF[[#This Row],[Ein]]=0,3,  IF(EffortOutcomesAG1_1DayShiftEF[[#This Row],[Ein]]&lt;EFGoal,1,    IF(EffortOutcomesAG1_1DayShiftEF[[#This Row],[Ein]]&gt;=EFGoal,2,   "???")))</f>
        <v>1</v>
      </c>
      <c r="D4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1" s="34">
        <f t="shared" si="0"/>
        <v>11110</v>
      </c>
      <c r="H4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1" s="36" cm="1">
        <f t="array" ref="O4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1" s="38">
        <f xml:space="preserve">      IF(OR(EffortOutcomesAG1_1DayShiftEF[[#This Row],[Block]]=22221,EffortOutcomesAG1_1DayShiftEF[[#This Row],[Block]]=22222),1-EffortOutcomesAG1_1DayShiftEF[[#This Row],[Epn]],
0)</f>
        <v>0</v>
      </c>
      <c r="R4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0.12512591197764578</v>
      </c>
      <c r="S4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1.7622828385372435E-2</v>
      </c>
      <c r="U4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0.85725125963698179</v>
      </c>
      <c r="W4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1" s="41" cm="1">
        <f t="array" ref="Z4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1" s="38">
        <f t="shared" si="1"/>
        <v>1</v>
      </c>
      <c r="AC41" s="3">
        <f>EffortOutcomesAG1_1DayShiftEF[[#This Row],[Cs]]*H41</f>
        <v>0</v>
      </c>
      <c r="AD41" s="3">
        <f>EffortOutcomesAG1_1DayShiftEF[[#This Row],[Cs]]*I41</f>
        <v>0</v>
      </c>
      <c r="AE41" s="3">
        <f>EffortOutcomesAG1_1DayShiftEF[[#This Row],[Cs]]*J41</f>
        <v>0</v>
      </c>
      <c r="AF41" s="3">
        <f>EffortOutcomesAG1_1DayShiftEF[[#This Row],[Cs]]*K41</f>
        <v>0</v>
      </c>
      <c r="AG41" s="3">
        <f>EffortOutcomesAG1_1DayShiftEF[[#This Row],[Cs]]*L41</f>
        <v>0</v>
      </c>
      <c r="AH41" s="3">
        <f>EffortOutcomesAG1_1DayShiftEF[[#This Row],[Cs]]*M41</f>
        <v>0</v>
      </c>
      <c r="AI41" s="3">
        <f>EffortOutcomesAG1_1DayShiftEF[[#This Row],[Cs]]*N41</f>
        <v>0</v>
      </c>
      <c r="AJ41" s="3">
        <f>EffortOutcomesAG1_1DayShiftEF[[#This Row],[Cs]]*O41</f>
        <v>0</v>
      </c>
      <c r="AK41" s="3">
        <f>EffortOutcomesAG1_1DayShiftEF[[#This Row],[Cs]]*P41</f>
        <v>0</v>
      </c>
      <c r="AL41" s="3">
        <f>EffortOutcomesAG1_1DayShiftEF[[#This Row],[Cs]]*Q41</f>
        <v>0</v>
      </c>
      <c r="AM41" s="3">
        <f>EffortOutcomesAG1_1DayShiftEF[[#This Row],[Cs]]*R41</f>
        <v>2.0207834784389793</v>
      </c>
      <c r="AN41" s="3">
        <f>EffortOutcomesAG1_1DayShiftEF[[#This Row],[Cs]]*S41</f>
        <v>0</v>
      </c>
      <c r="AO41" s="3">
        <f>EffortOutcomesAG1_1DayShiftEF[[#This Row],[Cs]]*T41</f>
        <v>0.2846086784237648</v>
      </c>
      <c r="AP41" s="3">
        <f>EffortOutcomesAG1_1DayShiftEF[[#This Row],[Cs]]*U41</f>
        <v>0</v>
      </c>
      <c r="AQ41" s="3">
        <f>EffortOutcomesAG1_1DayShiftEF[[#This Row],[Cs]]*V41</f>
        <v>13.844607843137254</v>
      </c>
      <c r="AR41" s="3">
        <f>EffortOutcomesAG1_1DayShiftEF[[#This Row],[Cs]]*W41</f>
        <v>0</v>
      </c>
      <c r="AS41" s="3">
        <f>EffortOutcomesAG1_1DayShiftIN[[#This Row],[A]]*X41</f>
        <v>0</v>
      </c>
      <c r="AT41" s="3">
        <f>EffortOutcomesAG1_1DayShiftIN[[#This Row],[A]]*Y41</f>
        <v>0</v>
      </c>
      <c r="AU41" s="3">
        <f>EffortOutcomesAG1_1DayShiftIN[[#This Row],[A]]*Z41</f>
        <v>0</v>
      </c>
      <c r="AV41" s="3">
        <f>EffortOutcomesAG1_1DayShiftIN[[#This Row],[A]]*AA41</f>
        <v>0</v>
      </c>
      <c r="AW41" s="3">
        <f>EffortOutcomesAG1_1DayShiftIN[[#This Row],[A]]*AB41</f>
        <v>13.844607843137254</v>
      </c>
      <c r="AX41" s="3"/>
      <c r="AY41" t="s">
        <v>217</v>
      </c>
      <c r="AZ41" t="s">
        <v>172</v>
      </c>
      <c r="BA41" t="s">
        <v>68</v>
      </c>
      <c r="BB41">
        <v>14.12921652156102</v>
      </c>
      <c r="BC41">
        <v>16.149999999999999</v>
      </c>
      <c r="BD41">
        <v>10</v>
      </c>
      <c r="BE41">
        <v>16.149999999999999</v>
      </c>
      <c r="BF41">
        <v>13.844607843137254</v>
      </c>
      <c r="BG41" t="s">
        <v>193</v>
      </c>
      <c r="BI41" s="25">
        <v>45578</v>
      </c>
      <c r="BJ41">
        <v>45578</v>
      </c>
      <c r="BK41">
        <v>0.87487408802235422</v>
      </c>
      <c r="BL41">
        <v>0.87487408802235422</v>
      </c>
      <c r="BM41">
        <v>0.85725125963698179</v>
      </c>
      <c r="BN41" t="s">
        <v>160</v>
      </c>
      <c r="CI41"/>
      <c r="CJ41"/>
      <c r="CK41"/>
      <c r="CL41"/>
      <c r="CM41"/>
    </row>
    <row r="42" spans="1:91" hidden="1" x14ac:dyDescent="0.25">
      <c r="A42" s="31"/>
      <c r="B4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2" s="32">
        <f>IF(EffortOutcomesAG1_1DayShiftEF[[#This Row],[Ein]]=0,3,  IF(EffortOutcomesAG1_1DayShiftEF[[#This Row],[Ein]]&lt;EFGoal,1,    IF(EffortOutcomesAG1_1DayShiftEF[[#This Row],[Ein]]&gt;=EFGoal,2,   "???")))</f>
        <v>2</v>
      </c>
      <c r="D4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4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2" s="34">
        <f t="shared" si="0"/>
        <v>12310</v>
      </c>
      <c r="H4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0.35597460674860071</v>
      </c>
      <c r="I4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2" s="36" cm="1">
        <f t="array" ref="O4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2" s="38">
        <f xml:space="preserve">      IF(OR(EffortOutcomesAG1_1DayShiftEF[[#This Row],[Block]]=22221,EffortOutcomesAG1_1DayShiftEF[[#This Row],[Block]]=22222),1-EffortOutcomesAG1_1DayShiftEF[[#This Row],[Epn]],
0)</f>
        <v>0</v>
      </c>
      <c r="R4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4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4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0.61599432016573974</v>
      </c>
      <c r="W4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2" s="41" cm="1">
        <f t="array" ref="Z4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2" s="38">
        <f t="shared" si="1"/>
        <v>0.61599432016573974</v>
      </c>
      <c r="AC42" s="3">
        <f>EffortOutcomesAG1_1DayShiftEF[[#This Row],[Cs]]*H42</f>
        <v>2.0290552584670238</v>
      </c>
      <c r="AD42" s="3">
        <f>EffortOutcomesAG1_1DayShiftEF[[#This Row],[Cs]]*I42</f>
        <v>0</v>
      </c>
      <c r="AE42" s="3">
        <f>EffortOutcomesAG1_1DayShiftEF[[#This Row],[Cs]]*J42</f>
        <v>0</v>
      </c>
      <c r="AF42" s="3">
        <f>EffortOutcomesAG1_1DayShiftEF[[#This Row],[Cs]]*K42</f>
        <v>0</v>
      </c>
      <c r="AG42" s="3">
        <f>EffortOutcomesAG1_1DayShiftEF[[#This Row],[Cs]]*L42</f>
        <v>0</v>
      </c>
      <c r="AH42" s="3">
        <f>EffortOutcomesAG1_1DayShiftEF[[#This Row],[Cs]]*M42</f>
        <v>0</v>
      </c>
      <c r="AI42" s="3">
        <f>EffortOutcomesAG1_1DayShiftEF[[#This Row],[Cs]]*N42</f>
        <v>0</v>
      </c>
      <c r="AJ42" s="3">
        <f>EffortOutcomesAG1_1DayShiftEF[[#This Row],[Cs]]*O42</f>
        <v>0</v>
      </c>
      <c r="AK42" s="3">
        <f>EffortOutcomesAG1_1DayShiftEF[[#This Row],[Cs]]*P42</f>
        <v>0</v>
      </c>
      <c r="AL42" s="3">
        <f>EffortOutcomesAG1_1DayShiftEF[[#This Row],[Cs]]*Q42</f>
        <v>0</v>
      </c>
      <c r="AM42" s="3">
        <f>EffortOutcomesAG1_1DayShiftEF[[#This Row],[Cs]]*R42</f>
        <v>0</v>
      </c>
      <c r="AN42" s="3">
        <f>EffortOutcomesAG1_1DayShiftEF[[#This Row],[Cs]]*S42</f>
        <v>0</v>
      </c>
      <c r="AO42" s="3">
        <f>EffortOutcomesAG1_1DayShiftEF[[#This Row],[Cs]]*T42</f>
        <v>0</v>
      </c>
      <c r="AP42" s="3">
        <f>EffortOutcomesAG1_1DayShiftEF[[#This Row],[Cs]]*U42</f>
        <v>0</v>
      </c>
      <c r="AQ42" s="3">
        <f>EffortOutcomesAG1_1DayShiftEF[[#This Row],[Cs]]*V42</f>
        <v>3.5111676249447159</v>
      </c>
      <c r="AR42" s="3">
        <f>EffortOutcomesAG1_1DayShiftEF[[#This Row],[Cs]]*W42</f>
        <v>0</v>
      </c>
      <c r="AS42" s="3">
        <f>EffortOutcomesAG1_1DayShiftIN[[#This Row],[A]]*X42</f>
        <v>0</v>
      </c>
      <c r="AT42" s="3">
        <f>EffortOutcomesAG1_1DayShiftIN[[#This Row],[A]]*Y42</f>
        <v>0</v>
      </c>
      <c r="AU42" s="3">
        <f>EffortOutcomesAG1_1DayShiftIN[[#This Row],[A]]*Z42</f>
        <v>0</v>
      </c>
      <c r="AV42" s="3">
        <f>EffortOutcomesAG1_1DayShiftIN[[#This Row],[A]]*AA42</f>
        <v>0</v>
      </c>
      <c r="AW42" s="3">
        <f>EffortOutcomesAG1_1DayShiftIN[[#This Row],[A]]*AB42</f>
        <v>4.7610541394628294</v>
      </c>
      <c r="AX42" s="3"/>
      <c r="AY42" t="s">
        <v>217</v>
      </c>
      <c r="AZ42" t="s">
        <v>172</v>
      </c>
      <c r="BA42" t="s">
        <v>69</v>
      </c>
      <c r="BB42">
        <v>3.5111676249447159</v>
      </c>
      <c r="BC42">
        <v>5.6999999999999993</v>
      </c>
      <c r="BD42">
        <v>10</v>
      </c>
      <c r="BE42">
        <v>5.6999999999999993</v>
      </c>
      <c r="BF42">
        <v>7.7290552584670227</v>
      </c>
      <c r="BG42" t="s">
        <v>192</v>
      </c>
      <c r="BI42" s="25">
        <v>45578</v>
      </c>
      <c r="BJ42">
        <v>45578</v>
      </c>
      <c r="BK42">
        <v>0.61599432016573974</v>
      </c>
      <c r="BL42">
        <v>0.61599432016573974</v>
      </c>
      <c r="BM42">
        <v>1.3559746067486007</v>
      </c>
      <c r="BN42" t="s">
        <v>160</v>
      </c>
      <c r="CI42"/>
      <c r="CJ42"/>
      <c r="CK42"/>
      <c r="CL42"/>
      <c r="CM42"/>
    </row>
    <row r="43" spans="1:91" hidden="1" x14ac:dyDescent="0.25">
      <c r="A43" s="31"/>
      <c r="B4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3" s="32">
        <f>IF(EffortOutcomesAG1_1DayShiftEF[[#This Row],[Ein]]=0,3,  IF(EffortOutcomesAG1_1DayShiftEF[[#This Row],[Ein]]&lt;EFGoal,1,    IF(EffortOutcomesAG1_1DayShiftEF[[#This Row],[Ein]]&gt;=EFGoal,2,   "???")))</f>
        <v>1</v>
      </c>
      <c r="D4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3" s="34">
        <f t="shared" si="0"/>
        <v>11110</v>
      </c>
      <c r="H4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3" s="36" cm="1">
        <f t="array" ref="O4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3" s="38">
        <f xml:space="preserve">      IF(OR(EffortOutcomesAG1_1DayShiftEF[[#This Row],[Block]]=22221,EffortOutcomesAG1_1DayShiftEF[[#This Row],[Block]]=22222),1-EffortOutcomesAG1_1DayShiftEF[[#This Row],[Epn]],
0)</f>
        <v>0</v>
      </c>
      <c r="R4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0.12857746883600973</v>
      </c>
      <c r="S4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0.12998337176817487</v>
      </c>
      <c r="U4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0.74143915939581539</v>
      </c>
      <c r="W4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3" s="41" cm="1">
        <f t="array" ref="Z4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3" s="38">
        <f t="shared" si="1"/>
        <v>1</v>
      </c>
      <c r="AC43" s="3">
        <f>EffortOutcomesAG1_1DayShiftEF[[#This Row],[Cs]]*H43</f>
        <v>0</v>
      </c>
      <c r="AD43" s="3">
        <f>EffortOutcomesAG1_1DayShiftEF[[#This Row],[Cs]]*I43</f>
        <v>0</v>
      </c>
      <c r="AE43" s="3">
        <f>EffortOutcomesAG1_1DayShiftEF[[#This Row],[Cs]]*J43</f>
        <v>0</v>
      </c>
      <c r="AF43" s="3">
        <f>EffortOutcomesAG1_1DayShiftEF[[#This Row],[Cs]]*K43</f>
        <v>0</v>
      </c>
      <c r="AG43" s="3">
        <f>EffortOutcomesAG1_1DayShiftEF[[#This Row],[Cs]]*L43</f>
        <v>0</v>
      </c>
      <c r="AH43" s="3">
        <f>EffortOutcomesAG1_1DayShiftEF[[#This Row],[Cs]]*M43</f>
        <v>0</v>
      </c>
      <c r="AI43" s="3">
        <f>EffortOutcomesAG1_1DayShiftEF[[#This Row],[Cs]]*N43</f>
        <v>0</v>
      </c>
      <c r="AJ43" s="3">
        <f>EffortOutcomesAG1_1DayShiftEF[[#This Row],[Cs]]*O43</f>
        <v>0</v>
      </c>
      <c r="AK43" s="3">
        <f>EffortOutcomesAG1_1DayShiftEF[[#This Row],[Cs]]*P43</f>
        <v>0</v>
      </c>
      <c r="AL43" s="3">
        <f>EffortOutcomesAG1_1DayShiftEF[[#This Row],[Cs]]*Q43</f>
        <v>0</v>
      </c>
      <c r="AM43" s="3">
        <f>EffortOutcomesAG1_1DayShiftEF[[#This Row],[Cs]]*R43</f>
        <v>1.8322289309131388</v>
      </c>
      <c r="AN43" s="3">
        <f>EffortOutcomesAG1_1DayShiftEF[[#This Row],[Cs]]*S43</f>
        <v>0</v>
      </c>
      <c r="AO43" s="3">
        <f>EffortOutcomesAG1_1DayShiftEF[[#This Row],[Cs]]*T43</f>
        <v>1.8522630476964919</v>
      </c>
      <c r="AP43" s="3">
        <f>EffortOutcomesAG1_1DayShiftEF[[#This Row],[Cs]]*U43</f>
        <v>0</v>
      </c>
      <c r="AQ43" s="3">
        <f>EffortOutcomesAG1_1DayShiftEF[[#This Row],[Cs]]*V43</f>
        <v>10.56550802139037</v>
      </c>
      <c r="AR43" s="3">
        <f>EffortOutcomesAG1_1DayShiftEF[[#This Row],[Cs]]*W43</f>
        <v>0</v>
      </c>
      <c r="AS43" s="3">
        <f>EffortOutcomesAG1_1DayShiftIN[[#This Row],[A]]*X43</f>
        <v>0</v>
      </c>
      <c r="AT43" s="3">
        <f>EffortOutcomesAG1_1DayShiftIN[[#This Row],[A]]*Y43</f>
        <v>0</v>
      </c>
      <c r="AU43" s="3">
        <f>EffortOutcomesAG1_1DayShiftIN[[#This Row],[A]]*Z43</f>
        <v>0</v>
      </c>
      <c r="AV43" s="3">
        <f>EffortOutcomesAG1_1DayShiftIN[[#This Row],[A]]*AA43</f>
        <v>0</v>
      </c>
      <c r="AW43" s="3">
        <f>EffortOutcomesAG1_1DayShiftIN[[#This Row],[A]]*AB43</f>
        <v>10.56550802139037</v>
      </c>
      <c r="AX43" s="3"/>
      <c r="AY43" t="s">
        <v>217</v>
      </c>
      <c r="AZ43" t="s">
        <v>172</v>
      </c>
      <c r="BA43" t="s">
        <v>70</v>
      </c>
      <c r="BB43">
        <v>12.417771069086861</v>
      </c>
      <c r="BC43">
        <v>14.25</v>
      </c>
      <c r="BD43">
        <v>10</v>
      </c>
      <c r="BE43">
        <v>14.25</v>
      </c>
      <c r="BF43">
        <v>10.56550802139037</v>
      </c>
      <c r="BG43" t="s">
        <v>191</v>
      </c>
      <c r="BI43" s="25">
        <v>45578</v>
      </c>
      <c r="BJ43">
        <v>45578</v>
      </c>
      <c r="BK43">
        <v>0.87142253116399027</v>
      </c>
      <c r="BL43">
        <v>0.87142253116399027</v>
      </c>
      <c r="BM43">
        <v>0.74143915939581539</v>
      </c>
      <c r="BN43" t="s">
        <v>160</v>
      </c>
      <c r="CI43"/>
      <c r="CJ43"/>
      <c r="CK43"/>
      <c r="CL43"/>
      <c r="CM43"/>
    </row>
    <row r="44" spans="1:91" hidden="1" x14ac:dyDescent="0.25">
      <c r="A44" s="31"/>
      <c r="B4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4" s="32">
        <f>IF(EffortOutcomesAG1_1DayShiftEF[[#This Row],[Ein]]=0,3,  IF(EffortOutcomesAG1_1DayShiftEF[[#This Row],[Ein]]&lt;EFGoal,1,    IF(EffortOutcomesAG1_1DayShiftEF[[#This Row],[Ein]]&gt;=EFGoal,2,   "???")))</f>
        <v>1</v>
      </c>
      <c r="D4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4" s="34">
        <f t="shared" si="0"/>
        <v>11110</v>
      </c>
      <c r="H4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4" s="36" cm="1">
        <f t="array" ref="O4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4" s="38">
        <f xml:space="preserve">      IF(OR(EffortOutcomesAG1_1DayShiftEF[[#This Row],[Block]]=22221,EffortOutcomesAG1_1DayShiftEF[[#This Row],[Block]]=22222),1-EffortOutcomesAG1_1DayShiftEF[[#This Row],[Epn]],
0)</f>
        <v>0</v>
      </c>
      <c r="R4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0.24683890176569245</v>
      </c>
      <c r="S4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0.26492178336960592</v>
      </c>
      <c r="U4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0.48823931486470162</v>
      </c>
      <c r="W4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4" s="41" cm="1">
        <f t="array" ref="Z4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4" s="38">
        <f t="shared" si="1"/>
        <v>1</v>
      </c>
      <c r="AC44" s="3">
        <f>EffortOutcomesAG1_1DayShiftEF[[#This Row],[Cs]]*H44</f>
        <v>0</v>
      </c>
      <c r="AD44" s="3">
        <f>EffortOutcomesAG1_1DayShiftEF[[#This Row],[Cs]]*I44</f>
        <v>0</v>
      </c>
      <c r="AE44" s="3">
        <f>EffortOutcomesAG1_1DayShiftEF[[#This Row],[Cs]]*J44</f>
        <v>0</v>
      </c>
      <c r="AF44" s="3">
        <f>EffortOutcomesAG1_1DayShiftEF[[#This Row],[Cs]]*K44</f>
        <v>0</v>
      </c>
      <c r="AG44" s="3">
        <f>EffortOutcomesAG1_1DayShiftEF[[#This Row],[Cs]]*L44</f>
        <v>0</v>
      </c>
      <c r="AH44" s="3">
        <f>EffortOutcomesAG1_1DayShiftEF[[#This Row],[Cs]]*M44</f>
        <v>0</v>
      </c>
      <c r="AI44" s="3">
        <f>EffortOutcomesAG1_1DayShiftEF[[#This Row],[Cs]]*N44</f>
        <v>0</v>
      </c>
      <c r="AJ44" s="3">
        <f>EffortOutcomesAG1_1DayShiftEF[[#This Row],[Cs]]*O44</f>
        <v>0</v>
      </c>
      <c r="AK44" s="3">
        <f>EffortOutcomesAG1_1DayShiftEF[[#This Row],[Cs]]*P44</f>
        <v>0</v>
      </c>
      <c r="AL44" s="3">
        <f>EffortOutcomesAG1_1DayShiftEF[[#This Row],[Cs]]*Q44</f>
        <v>0</v>
      </c>
      <c r="AM44" s="3">
        <f>EffortOutcomesAG1_1DayShiftEF[[#This Row],[Cs]]*R44</f>
        <v>4.6899391335481564</v>
      </c>
      <c r="AN44" s="3">
        <f>EffortOutcomesAG1_1DayShiftEF[[#This Row],[Cs]]*S44</f>
        <v>0</v>
      </c>
      <c r="AO44" s="3">
        <f>EffortOutcomesAG1_1DayShiftEF[[#This Row],[Cs]]*T44</f>
        <v>5.0335138840225122</v>
      </c>
      <c r="AP44" s="3">
        <f>EffortOutcomesAG1_1DayShiftEF[[#This Row],[Cs]]*U44</f>
        <v>0</v>
      </c>
      <c r="AQ44" s="3">
        <f>EffortOutcomesAG1_1DayShiftEF[[#This Row],[Cs]]*V44</f>
        <v>9.2765469824293305</v>
      </c>
      <c r="AR44" s="3">
        <f>EffortOutcomesAG1_1DayShiftEF[[#This Row],[Cs]]*W44</f>
        <v>0</v>
      </c>
      <c r="AS44" s="3">
        <f>EffortOutcomesAG1_1DayShiftIN[[#This Row],[A]]*X44</f>
        <v>0</v>
      </c>
      <c r="AT44" s="3">
        <f>EffortOutcomesAG1_1DayShiftIN[[#This Row],[A]]*Y44</f>
        <v>0</v>
      </c>
      <c r="AU44" s="3">
        <f>EffortOutcomesAG1_1DayShiftIN[[#This Row],[A]]*Z44</f>
        <v>0</v>
      </c>
      <c r="AV44" s="3">
        <f>EffortOutcomesAG1_1DayShiftIN[[#This Row],[A]]*AA44</f>
        <v>0</v>
      </c>
      <c r="AW44" s="3">
        <f>EffortOutcomesAG1_1DayShiftIN[[#This Row],[A]]*AB44</f>
        <v>9.2765469824293305</v>
      </c>
      <c r="AX44" s="3"/>
      <c r="AY44" t="s">
        <v>170</v>
      </c>
      <c r="AZ44" t="s">
        <v>172</v>
      </c>
      <c r="BA44" t="s">
        <v>68</v>
      </c>
      <c r="BB44">
        <v>14.310060866451844</v>
      </c>
      <c r="BC44">
        <v>19</v>
      </c>
      <c r="BD44">
        <v>10</v>
      </c>
      <c r="BE44">
        <v>19</v>
      </c>
      <c r="BF44">
        <v>9.2765469824293305</v>
      </c>
      <c r="BG44" t="s">
        <v>194</v>
      </c>
      <c r="BH44">
        <v>1</v>
      </c>
      <c r="BI44" s="25">
        <v>45579</v>
      </c>
      <c r="BJ44">
        <v>45579</v>
      </c>
      <c r="BK44">
        <v>0.75316109823430755</v>
      </c>
      <c r="BL44">
        <v>0.75316109823430755</v>
      </c>
      <c r="BM44">
        <v>0.48823931486470162</v>
      </c>
      <c r="BN44" t="s">
        <v>160</v>
      </c>
      <c r="CI44"/>
      <c r="CJ44"/>
      <c r="CK44"/>
      <c r="CL44"/>
      <c r="CM44"/>
    </row>
    <row r="45" spans="1:91" hidden="1" x14ac:dyDescent="0.25">
      <c r="A45" s="31"/>
      <c r="B4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5" s="32">
        <f>IF(EffortOutcomesAG1_1DayShiftEF[[#This Row],[Ein]]=0,3,  IF(EffortOutcomesAG1_1DayShiftEF[[#This Row],[Ein]]&lt;EFGoal,1,    IF(EffortOutcomesAG1_1DayShiftEF[[#This Row],[Ein]]&gt;=EFGoal,2,   "???")))</f>
        <v>1</v>
      </c>
      <c r="D4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5" s="34">
        <f t="shared" si="0"/>
        <v>11110</v>
      </c>
      <c r="H4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5" s="36" cm="1">
        <f t="array" ref="O4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5" s="38">
        <f xml:space="preserve">      IF(OR(EffortOutcomesAG1_1DayShiftEF[[#This Row],[Block]]=22221,EffortOutcomesAG1_1DayShiftEF[[#This Row],[Block]]=22222),1-EffortOutcomesAG1_1DayShiftEF[[#This Row],[Epn]],
0)</f>
        <v>0</v>
      </c>
      <c r="R4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0.23507075960578117</v>
      </c>
      <c r="S4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0.10509507079171387</v>
      </c>
      <c r="U4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0.65983416960250496</v>
      </c>
      <c r="W4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5" s="41" cm="1">
        <f t="array" ref="Z4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5" s="38">
        <f t="shared" si="1"/>
        <v>1</v>
      </c>
      <c r="AC45" s="3">
        <f>EffortOutcomesAG1_1DayShiftEF[[#This Row],[Cs]]*H45</f>
        <v>0</v>
      </c>
      <c r="AD45" s="3">
        <f>EffortOutcomesAG1_1DayShiftEF[[#This Row],[Cs]]*I45</f>
        <v>0</v>
      </c>
      <c r="AE45" s="3">
        <f>EffortOutcomesAG1_1DayShiftEF[[#This Row],[Cs]]*J45</f>
        <v>0</v>
      </c>
      <c r="AF45" s="3">
        <f>EffortOutcomesAG1_1DayShiftEF[[#This Row],[Cs]]*K45</f>
        <v>0</v>
      </c>
      <c r="AG45" s="3">
        <f>EffortOutcomesAG1_1DayShiftEF[[#This Row],[Cs]]*L45</f>
        <v>0</v>
      </c>
      <c r="AH45" s="3">
        <f>EffortOutcomesAG1_1DayShiftEF[[#This Row],[Cs]]*M45</f>
        <v>0</v>
      </c>
      <c r="AI45" s="3">
        <f>EffortOutcomesAG1_1DayShiftEF[[#This Row],[Cs]]*N45</f>
        <v>0</v>
      </c>
      <c r="AJ45" s="3">
        <f>EffortOutcomesAG1_1DayShiftEF[[#This Row],[Cs]]*O45</f>
        <v>0</v>
      </c>
      <c r="AK45" s="3">
        <f>EffortOutcomesAG1_1DayShiftEF[[#This Row],[Cs]]*P45</f>
        <v>0</v>
      </c>
      <c r="AL45" s="3">
        <f>EffortOutcomesAG1_1DayShiftEF[[#This Row],[Cs]]*Q45</f>
        <v>0</v>
      </c>
      <c r="AM45" s="3">
        <f>EffortOutcomesAG1_1DayShiftEF[[#This Row],[Cs]]*R45</f>
        <v>3.5730755460078734</v>
      </c>
      <c r="AN45" s="3">
        <f>EffortOutcomesAG1_1DayShiftEF[[#This Row],[Cs]]*S45</f>
        <v>0</v>
      </c>
      <c r="AO45" s="3">
        <f>EffortOutcomesAG1_1DayShiftEF[[#This Row],[Cs]]*T45</f>
        <v>1.5974450760340508</v>
      </c>
      <c r="AP45" s="3">
        <f>EffortOutcomesAG1_1DayShiftEF[[#This Row],[Cs]]*U45</f>
        <v>0</v>
      </c>
      <c r="AQ45" s="3">
        <f>EffortOutcomesAG1_1DayShiftEF[[#This Row],[Cs]]*V45</f>
        <v>10.029479377958076</v>
      </c>
      <c r="AR45" s="3">
        <f>EffortOutcomesAG1_1DayShiftEF[[#This Row],[Cs]]*W45</f>
        <v>0</v>
      </c>
      <c r="AS45" s="3">
        <f>EffortOutcomesAG1_1DayShiftIN[[#This Row],[A]]*X45</f>
        <v>0</v>
      </c>
      <c r="AT45" s="3">
        <f>EffortOutcomesAG1_1DayShiftIN[[#This Row],[A]]*Y45</f>
        <v>0</v>
      </c>
      <c r="AU45" s="3">
        <f>EffortOutcomesAG1_1DayShiftIN[[#This Row],[A]]*Z45</f>
        <v>0</v>
      </c>
      <c r="AV45" s="3">
        <f>EffortOutcomesAG1_1DayShiftIN[[#This Row],[A]]*AA45</f>
        <v>0</v>
      </c>
      <c r="AW45" s="3">
        <f>EffortOutcomesAG1_1DayShiftIN[[#This Row],[A]]*AB45</f>
        <v>10.029479377958076</v>
      </c>
      <c r="AX45" s="3"/>
      <c r="AY45" t="s">
        <v>170</v>
      </c>
      <c r="AZ45" t="s">
        <v>172</v>
      </c>
      <c r="BA45" t="s">
        <v>70</v>
      </c>
      <c r="BB45">
        <v>11.626924453992126</v>
      </c>
      <c r="BC45">
        <v>15.2</v>
      </c>
      <c r="BD45">
        <v>10</v>
      </c>
      <c r="BE45">
        <v>15.2</v>
      </c>
      <c r="BF45">
        <v>10.029479377958076</v>
      </c>
      <c r="BG45" t="s">
        <v>196</v>
      </c>
      <c r="BH45">
        <v>1</v>
      </c>
      <c r="BI45" s="25">
        <v>45579</v>
      </c>
      <c r="BJ45">
        <v>45579</v>
      </c>
      <c r="BK45">
        <v>0.76492924039421883</v>
      </c>
      <c r="BL45">
        <v>0.76492924039421883</v>
      </c>
      <c r="BM45">
        <v>0.65983416960250496</v>
      </c>
      <c r="BN45" t="s">
        <v>160</v>
      </c>
      <c r="CI45"/>
      <c r="CJ45"/>
      <c r="CK45"/>
      <c r="CL45"/>
      <c r="CM45"/>
    </row>
    <row r="46" spans="1:91" hidden="1" x14ac:dyDescent="0.25">
      <c r="A46" s="31"/>
      <c r="B4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6" s="32">
        <f>IF(EffortOutcomesAG1_1DayShiftEF[[#This Row],[Ein]]=0,3,  IF(EffortOutcomesAG1_1DayShiftEF[[#This Row],[Ein]]&lt;EFGoal,1,    IF(EffortOutcomesAG1_1DayShiftEF[[#This Row],[Ein]]&gt;=EFGoal,2,   "???")))</f>
        <v>2</v>
      </c>
      <c r="D4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4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6" s="34">
        <f t="shared" si="0"/>
        <v>12310</v>
      </c>
      <c r="H4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1.1745048896751875E-2</v>
      </c>
      <c r="I4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6" s="36" cm="1">
        <f t="array" ref="O4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6" s="38">
        <f xml:space="preserve">      IF(OR(EffortOutcomesAG1_1DayShiftEF[[#This Row],[Block]]=22221,EffortOutcomesAG1_1DayShiftEF[[#This Row],[Block]]=22222),1-EffortOutcomesAG1_1DayShiftEF[[#This Row],[Epn]],
0)</f>
        <v>0</v>
      </c>
      <c r="R4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4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4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0.94145137279288471</v>
      </c>
      <c r="W4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6" s="41" cm="1">
        <f t="array" ref="Z4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6" s="38">
        <f t="shared" si="1"/>
        <v>0.94145137279288471</v>
      </c>
      <c r="AC46" s="3">
        <f>EffortOutcomesAG1_1DayShiftEF[[#This Row],[Cs]]*H46</f>
        <v>6.6946778711485674E-2</v>
      </c>
      <c r="AD46" s="3">
        <f>EffortOutcomesAG1_1DayShiftEF[[#This Row],[Cs]]*I46</f>
        <v>0</v>
      </c>
      <c r="AE46" s="3">
        <f>EffortOutcomesAG1_1DayShiftEF[[#This Row],[Cs]]*J46</f>
        <v>0</v>
      </c>
      <c r="AF46" s="3">
        <f>EffortOutcomesAG1_1DayShiftEF[[#This Row],[Cs]]*K46</f>
        <v>0</v>
      </c>
      <c r="AG46" s="3">
        <f>EffortOutcomesAG1_1DayShiftEF[[#This Row],[Cs]]*L46</f>
        <v>0</v>
      </c>
      <c r="AH46" s="3">
        <f>EffortOutcomesAG1_1DayShiftEF[[#This Row],[Cs]]*M46</f>
        <v>0</v>
      </c>
      <c r="AI46" s="3">
        <f>EffortOutcomesAG1_1DayShiftEF[[#This Row],[Cs]]*N46</f>
        <v>0</v>
      </c>
      <c r="AJ46" s="3">
        <f>EffortOutcomesAG1_1DayShiftEF[[#This Row],[Cs]]*O46</f>
        <v>0</v>
      </c>
      <c r="AK46" s="3">
        <f>EffortOutcomesAG1_1DayShiftEF[[#This Row],[Cs]]*P46</f>
        <v>0</v>
      </c>
      <c r="AL46" s="3">
        <f>EffortOutcomesAG1_1DayShiftEF[[#This Row],[Cs]]*Q46</f>
        <v>0</v>
      </c>
      <c r="AM46" s="3">
        <f>EffortOutcomesAG1_1DayShiftEF[[#This Row],[Cs]]*R46</f>
        <v>0</v>
      </c>
      <c r="AN46" s="3">
        <f>EffortOutcomesAG1_1DayShiftEF[[#This Row],[Cs]]*S46</f>
        <v>0</v>
      </c>
      <c r="AO46" s="3">
        <f>EffortOutcomesAG1_1DayShiftEF[[#This Row],[Cs]]*T46</f>
        <v>0</v>
      </c>
      <c r="AP46" s="3">
        <f>EffortOutcomesAG1_1DayShiftEF[[#This Row],[Cs]]*U46</f>
        <v>0</v>
      </c>
      <c r="AQ46" s="3">
        <f>EffortOutcomesAG1_1DayShiftEF[[#This Row],[Cs]]*V46</f>
        <v>5.3662728249194425</v>
      </c>
      <c r="AR46" s="3">
        <f>EffortOutcomesAG1_1DayShiftEF[[#This Row],[Cs]]*W46</f>
        <v>0</v>
      </c>
      <c r="AS46" s="3">
        <f>EffortOutcomesAG1_1DayShiftIN[[#This Row],[A]]*X46</f>
        <v>0</v>
      </c>
      <c r="AT46" s="3">
        <f>EffortOutcomesAG1_1DayShiftIN[[#This Row],[A]]*Y46</f>
        <v>0</v>
      </c>
      <c r="AU46" s="3">
        <f>EffortOutcomesAG1_1DayShiftIN[[#This Row],[A]]*Z46</f>
        <v>0</v>
      </c>
      <c r="AV46" s="3">
        <f>EffortOutcomesAG1_1DayShiftIN[[#This Row],[A]]*AA46</f>
        <v>0</v>
      </c>
      <c r="AW46" s="3">
        <f>EffortOutcomesAG1_1DayShiftIN[[#This Row],[A]]*AB46</f>
        <v>5.4292999616414326</v>
      </c>
      <c r="AX46" s="3"/>
      <c r="AY46" t="s">
        <v>170</v>
      </c>
      <c r="AZ46" t="s">
        <v>172</v>
      </c>
      <c r="BA46" t="s">
        <v>69</v>
      </c>
      <c r="BB46">
        <v>5.3662728249194425</v>
      </c>
      <c r="BC46">
        <v>5.6999999999999993</v>
      </c>
      <c r="BD46">
        <v>10</v>
      </c>
      <c r="BE46">
        <v>5.6999999999999993</v>
      </c>
      <c r="BF46">
        <v>5.7669467787114854</v>
      </c>
      <c r="BG46" t="s">
        <v>195</v>
      </c>
      <c r="BH46">
        <v>1</v>
      </c>
      <c r="BI46" s="25">
        <v>45579</v>
      </c>
      <c r="BJ46">
        <v>45579</v>
      </c>
      <c r="BK46">
        <v>0.94145137279288471</v>
      </c>
      <c r="BL46">
        <v>0.94145137279288471</v>
      </c>
      <c r="BM46">
        <v>1.0117450488967519</v>
      </c>
      <c r="BN46" t="s">
        <v>160</v>
      </c>
      <c r="CI46"/>
      <c r="CJ46"/>
      <c r="CK46"/>
      <c r="CL46"/>
      <c r="CM46"/>
    </row>
    <row r="47" spans="1:91" hidden="1" x14ac:dyDescent="0.25">
      <c r="A47" s="31"/>
      <c r="B4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7" s="32">
        <f>IF(EffortOutcomesAG1_1DayShiftEF[[#This Row],[Ein]]=0,3,  IF(EffortOutcomesAG1_1DayShiftEF[[#This Row],[Ein]]&lt;EFGoal,1,    IF(EffortOutcomesAG1_1DayShiftEF[[#This Row],[Ein]]&gt;=EFGoal,2,   "???")))</f>
        <v>1</v>
      </c>
      <c r="D4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7" s="34">
        <f t="shared" si="0"/>
        <v>11110</v>
      </c>
      <c r="H4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7" s="36" cm="1">
        <f t="array" ref="O4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7" s="38">
        <f xml:space="preserve">      IF(OR(EffortOutcomesAG1_1DayShiftEF[[#This Row],[Block]]=22221,EffortOutcomesAG1_1DayShiftEF[[#This Row],[Block]]=22222),1-EffortOutcomesAG1_1DayShiftEF[[#This Row],[Epn]],
0)</f>
        <v>0</v>
      </c>
      <c r="R4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0.40508562014479899</v>
      </c>
      <c r="S4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4.1740268105238232E-2</v>
      </c>
      <c r="U4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0.55317411174996278</v>
      </c>
      <c r="W4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7" s="41" cm="1">
        <f t="array" ref="Z4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7" s="38">
        <f t="shared" si="1"/>
        <v>1</v>
      </c>
      <c r="AC47" s="3">
        <f>EffortOutcomesAG1_1DayShiftEF[[#This Row],[Cs]]*H47</f>
        <v>0</v>
      </c>
      <c r="AD47" s="3">
        <f>EffortOutcomesAG1_1DayShiftEF[[#This Row],[Cs]]*I47</f>
        <v>0</v>
      </c>
      <c r="AE47" s="3">
        <f>EffortOutcomesAG1_1DayShiftEF[[#This Row],[Cs]]*J47</f>
        <v>0</v>
      </c>
      <c r="AF47" s="3">
        <f>EffortOutcomesAG1_1DayShiftEF[[#This Row],[Cs]]*K47</f>
        <v>0</v>
      </c>
      <c r="AG47" s="3">
        <f>EffortOutcomesAG1_1DayShiftEF[[#This Row],[Cs]]*L47</f>
        <v>0</v>
      </c>
      <c r="AH47" s="3">
        <f>EffortOutcomesAG1_1DayShiftEF[[#This Row],[Cs]]*M47</f>
        <v>0</v>
      </c>
      <c r="AI47" s="3">
        <f>EffortOutcomesAG1_1DayShiftEF[[#This Row],[Cs]]*N47</f>
        <v>0</v>
      </c>
      <c r="AJ47" s="3">
        <f>EffortOutcomesAG1_1DayShiftEF[[#This Row],[Cs]]*O47</f>
        <v>0</v>
      </c>
      <c r="AK47" s="3">
        <f>EffortOutcomesAG1_1DayShiftEF[[#This Row],[Cs]]*P47</f>
        <v>0</v>
      </c>
      <c r="AL47" s="3">
        <f>EffortOutcomesAG1_1DayShiftEF[[#This Row],[Cs]]*Q47</f>
        <v>0</v>
      </c>
      <c r="AM47" s="3">
        <f>EffortOutcomesAG1_1DayShiftEF[[#This Row],[Cs]]*R47</f>
        <v>9.6207834784389767</v>
      </c>
      <c r="AN47" s="3">
        <f>EffortOutcomesAG1_1DayShiftEF[[#This Row],[Cs]]*S47</f>
        <v>0</v>
      </c>
      <c r="AO47" s="3">
        <f>EffortOutcomesAG1_1DayShiftEF[[#This Row],[Cs]]*T47</f>
        <v>0.99133136749940798</v>
      </c>
      <c r="AP47" s="3">
        <f>EffortOutcomesAG1_1DayShiftEF[[#This Row],[Cs]]*U47</f>
        <v>0</v>
      </c>
      <c r="AQ47" s="3">
        <f>EffortOutcomesAG1_1DayShiftEF[[#This Row],[Cs]]*V47</f>
        <v>13.137885154061616</v>
      </c>
      <c r="AR47" s="3">
        <f>EffortOutcomesAG1_1DayShiftEF[[#This Row],[Cs]]*W47</f>
        <v>0</v>
      </c>
      <c r="AS47" s="3">
        <f>EffortOutcomesAG1_1DayShiftIN[[#This Row],[A]]*X47</f>
        <v>0</v>
      </c>
      <c r="AT47" s="3">
        <f>EffortOutcomesAG1_1DayShiftIN[[#This Row],[A]]*Y47</f>
        <v>0</v>
      </c>
      <c r="AU47" s="3">
        <f>EffortOutcomesAG1_1DayShiftIN[[#This Row],[A]]*Z47</f>
        <v>0</v>
      </c>
      <c r="AV47" s="3">
        <f>EffortOutcomesAG1_1DayShiftIN[[#This Row],[A]]*AA47</f>
        <v>0</v>
      </c>
      <c r="AW47" s="3">
        <f>EffortOutcomesAG1_1DayShiftIN[[#This Row],[A]]*AB47</f>
        <v>13.137885154061616</v>
      </c>
      <c r="AX47" s="3"/>
      <c r="AY47" t="s">
        <v>217</v>
      </c>
      <c r="AZ47" t="s">
        <v>172</v>
      </c>
      <c r="BA47" t="s">
        <v>68</v>
      </c>
      <c r="BB47">
        <v>14.129216521561023</v>
      </c>
      <c r="BC47">
        <v>23.75</v>
      </c>
      <c r="BD47">
        <v>10</v>
      </c>
      <c r="BE47">
        <v>23.75</v>
      </c>
      <c r="BF47">
        <v>13.137885154061616</v>
      </c>
      <c r="BG47" t="s">
        <v>194</v>
      </c>
      <c r="BI47" s="25">
        <v>45579</v>
      </c>
      <c r="BJ47">
        <v>45579</v>
      </c>
      <c r="BK47">
        <v>0.59491437985520101</v>
      </c>
      <c r="BL47">
        <v>0.59491437985520101</v>
      </c>
      <c r="BM47">
        <v>0.55317411174996278</v>
      </c>
      <c r="BN47" t="s">
        <v>160</v>
      </c>
      <c r="CI47"/>
      <c r="CJ47"/>
      <c r="CK47"/>
      <c r="CL47"/>
      <c r="CM47"/>
    </row>
    <row r="48" spans="1:91" hidden="1" x14ac:dyDescent="0.25">
      <c r="A48" s="31"/>
      <c r="B4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48" s="32">
        <f>IF(EffortOutcomesAG1_1DayShiftEF[[#This Row],[Ein]]=0,3,  IF(EffortOutcomesAG1_1DayShiftEF[[#This Row],[Ein]]&lt;EFGoal,1,    IF(EffortOutcomesAG1_1DayShiftEF[[#This Row],[Ein]]&gt;=EFGoal,2,   "???")))</f>
        <v>2</v>
      </c>
      <c r="D4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4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48" s="34">
        <f t="shared" si="0"/>
        <v>32111</v>
      </c>
      <c r="H4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0.11261442375993447</v>
      </c>
      <c r="O48" s="36" cm="1">
        <f t="array" ref="O4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Row],[Block]]=21222),EFCap-M49:Z9EFGoal,IF(OR(EffortOutcomesAG1_1DayShiftEF[[#This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0.19451937298605082</v>
      </c>
      <c r="Q48" s="38">
        <f xml:space="preserve">      IF(OR(EffortOutcomesAG1_1DayShiftEF[[#This Row],[Block]]=22221,EffortOutcomesAG1_1DayShiftEF[[#This Row],[Block]]=22222),1-EffortOutcomesAG1_1DayShiftEF[[#This Row],[Epn]],
0)</f>
        <v>0</v>
      </c>
      <c r="R4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4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4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4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8" s="41" cm="1">
        <f t="array" ref="Z4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8" s="38">
        <f t="shared" si="1"/>
        <v>1</v>
      </c>
      <c r="AC48" s="3">
        <f>EffortOutcomesAG1_1DayShiftEF[[#This Row],[Cs]]*H48</f>
        <v>0</v>
      </c>
      <c r="AD48" s="3">
        <f>EffortOutcomesAG1_1DayShiftEF[[#This Row],[Cs]]*I48</f>
        <v>0</v>
      </c>
      <c r="AE48" s="3">
        <f>EffortOutcomesAG1_1DayShiftEF[[#This Row],[Cs]]*J48</f>
        <v>0</v>
      </c>
      <c r="AF48" s="3">
        <f>EffortOutcomesAG1_1DayShiftEF[[#This Row],[Cs]]*K48</f>
        <v>0</v>
      </c>
      <c r="AG48" s="3">
        <f>EffortOutcomesAG1_1DayShiftEF[[#This Row],[Cs]]*L48</f>
        <v>0</v>
      </c>
      <c r="AH48" s="3">
        <f>EffortOutcomesAG1_1DayShiftEF[[#This Row],[Cs]]*M48</f>
        <v>0</v>
      </c>
      <c r="AI48" s="3">
        <f>EffortOutcomesAG1_1DayShiftEF[[#This Row],[Cs]]*N48</f>
        <v>1.0698370257193774</v>
      </c>
      <c r="AJ48" s="3">
        <f>EffortOutcomesAG1_1DayShiftEF[[#This Row],[Cs]]*O48</f>
        <v>0</v>
      </c>
      <c r="AK48" s="3">
        <f>EffortOutcomesAG1_1DayShiftEF[[#This Row],[Cs]]*P48</f>
        <v>1.8479340433674829</v>
      </c>
      <c r="AL48" s="3">
        <f>EffortOutcomesAG1_1DayShiftEF[[#This Row],[Cs]]*Q48</f>
        <v>0</v>
      </c>
      <c r="AM48" s="3">
        <f>EffortOutcomesAG1_1DayShiftEF[[#This Row],[Cs]]*R48</f>
        <v>0</v>
      </c>
      <c r="AN48" s="3">
        <f>EffortOutcomesAG1_1DayShiftEF[[#This Row],[Cs]]*S48</f>
        <v>0</v>
      </c>
      <c r="AO48" s="3">
        <f>EffortOutcomesAG1_1DayShiftEF[[#This Row],[Cs]]*T48</f>
        <v>0</v>
      </c>
      <c r="AP48" s="3">
        <f>EffortOutcomesAG1_1DayShiftEF[[#This Row],[Cs]]*U48</f>
        <v>0</v>
      </c>
      <c r="AQ48" s="3">
        <f>EffortOutcomesAG1_1DayShiftEF[[#This Row],[Cs]]*V48</f>
        <v>9.5</v>
      </c>
      <c r="AR48" s="3">
        <f>EffortOutcomesAG1_1DayShiftEF[[#This Row],[Cs]]*W48</f>
        <v>0</v>
      </c>
      <c r="AS48" s="3">
        <f>EffortOutcomesAG1_1DayShiftIN[[#This Row],[A]]*X48</f>
        <v>0</v>
      </c>
      <c r="AT48" s="3">
        <f>EffortOutcomesAG1_1DayShiftIN[[#This Row],[A]]*Y48</f>
        <v>0</v>
      </c>
      <c r="AU48" s="3">
        <f>EffortOutcomesAG1_1DayShiftIN[[#This Row],[A]]*Z48</f>
        <v>0</v>
      </c>
      <c r="AV48" s="3">
        <f>EffortOutcomesAG1_1DayShiftIN[[#This Row],[A]]*AA48</f>
        <v>0</v>
      </c>
      <c r="AW48" s="3">
        <f>EffortOutcomesAG1_1DayShiftIN[[#This Row],[A]]*AB48</f>
        <v>10.569837025719377</v>
      </c>
      <c r="AX48" s="3"/>
      <c r="AY48" t="s">
        <v>217</v>
      </c>
      <c r="AZ48" t="s">
        <v>172</v>
      </c>
      <c r="BA48" t="s">
        <v>70</v>
      </c>
      <c r="BB48">
        <v>12.417771069086861</v>
      </c>
      <c r="BC48">
        <v>9.5</v>
      </c>
      <c r="BD48">
        <v>10</v>
      </c>
      <c r="BE48">
        <v>9.5</v>
      </c>
      <c r="BF48">
        <v>10.569837025719377</v>
      </c>
      <c r="BG48" t="s">
        <v>196</v>
      </c>
      <c r="BI48" s="25">
        <v>45579</v>
      </c>
      <c r="BJ48">
        <v>45579</v>
      </c>
      <c r="BK48">
        <v>1.3071337967459853</v>
      </c>
      <c r="BL48">
        <v>1.3071337967459853</v>
      </c>
      <c r="BM48">
        <v>1.1126144237599345</v>
      </c>
      <c r="BN48" t="s">
        <v>160</v>
      </c>
      <c r="CI48"/>
      <c r="CJ48"/>
      <c r="CK48"/>
      <c r="CL48"/>
      <c r="CM48"/>
    </row>
    <row r="49" spans="1:91" hidden="1" x14ac:dyDescent="0.25">
      <c r="A49" s="31"/>
      <c r="B4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49" s="32">
        <f>IF(EffortOutcomesAG1_1DayShiftEF[[#This Row],[Ein]]=0,3,  IF(EffortOutcomesAG1_1DayShiftEF[[#This Row],[Ein]]&lt;EFGoal,1,    IF(EffortOutcomesAG1_1DayShiftEF[[#This Row],[Ein]]&gt;=EFGoal,2,   "???")))</f>
        <v>1</v>
      </c>
      <c r="D4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4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4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49" s="34">
        <f t="shared" si="0"/>
        <v>11310</v>
      </c>
      <c r="H4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4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4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4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4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4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4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49" s="36" cm="1">
        <f t="array" ref="O4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4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49" s="38">
        <f xml:space="preserve">      IF(OR(EffortOutcomesAG1_1DayShiftEF[[#This Row],[Block]]=22221,EffortOutcomesAG1_1DayShiftEF[[#This Row],[Block]]=22222),1-EffortOutcomesAG1_1DayShiftEF[[#This Row],[Epn]],
0)</f>
        <v>0</v>
      </c>
      <c r="R4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0.28548644338118034</v>
      </c>
      <c r="S4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4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4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4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0.36959659209944379</v>
      </c>
      <c r="W4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4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4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49" s="41" cm="1">
        <f t="array" ref="Z4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4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49" s="38">
        <f t="shared" si="1"/>
        <v>0.65508303548062408</v>
      </c>
      <c r="AC49" s="3">
        <f>EffortOutcomesAG1_1DayShiftEF[[#This Row],[Cs]]*H49</f>
        <v>0</v>
      </c>
      <c r="AD49" s="3">
        <f>EffortOutcomesAG1_1DayShiftEF[[#This Row],[Cs]]*I49</f>
        <v>0</v>
      </c>
      <c r="AE49" s="3">
        <f>EffortOutcomesAG1_1DayShiftEF[[#This Row],[Cs]]*J49</f>
        <v>0</v>
      </c>
      <c r="AF49" s="3">
        <f>EffortOutcomesAG1_1DayShiftEF[[#This Row],[Cs]]*K49</f>
        <v>0</v>
      </c>
      <c r="AG49" s="3">
        <f>EffortOutcomesAG1_1DayShiftEF[[#This Row],[Cs]]*L49</f>
        <v>0</v>
      </c>
      <c r="AH49" s="3">
        <f>EffortOutcomesAG1_1DayShiftEF[[#This Row],[Cs]]*M49</f>
        <v>0</v>
      </c>
      <c r="AI49" s="3">
        <f>EffortOutcomesAG1_1DayShiftEF[[#This Row],[Cs]]*N49</f>
        <v>0</v>
      </c>
      <c r="AJ49" s="3">
        <f>EffortOutcomesAG1_1DayShiftEF[[#This Row],[Cs]]*O49</f>
        <v>0</v>
      </c>
      <c r="AK49" s="3">
        <f>EffortOutcomesAG1_1DayShiftEF[[#This Row],[Cs]]*P49</f>
        <v>0</v>
      </c>
      <c r="AL49" s="3">
        <f>EffortOutcomesAG1_1DayShiftEF[[#This Row],[Cs]]*Q49</f>
        <v>0</v>
      </c>
      <c r="AM49" s="3">
        <f>EffortOutcomesAG1_1DayShiftEF[[#This Row],[Cs]]*R49</f>
        <v>2.7121212121212133</v>
      </c>
      <c r="AN49" s="3">
        <f>EffortOutcomesAG1_1DayShiftEF[[#This Row],[Cs]]*S49</f>
        <v>0</v>
      </c>
      <c r="AO49" s="3">
        <f>EffortOutcomesAG1_1DayShiftEF[[#This Row],[Cs]]*T49</f>
        <v>0</v>
      </c>
      <c r="AP49" s="3">
        <f>EffortOutcomesAG1_1DayShiftEF[[#This Row],[Cs]]*U49</f>
        <v>0</v>
      </c>
      <c r="AQ49" s="3">
        <f>EffortOutcomesAG1_1DayShiftEF[[#This Row],[Cs]]*V49</f>
        <v>3.5111676249447159</v>
      </c>
      <c r="AR49" s="3">
        <f>EffortOutcomesAG1_1DayShiftEF[[#This Row],[Cs]]*W49</f>
        <v>0</v>
      </c>
      <c r="AS49" s="3">
        <f>EffortOutcomesAG1_1DayShiftIN[[#This Row],[A]]*X49</f>
        <v>0</v>
      </c>
      <c r="AT49" s="3">
        <f>EffortOutcomesAG1_1DayShiftIN[[#This Row],[A]]*Y49</f>
        <v>0</v>
      </c>
      <c r="AU49" s="3">
        <f>EffortOutcomesAG1_1DayShiftIN[[#This Row],[A]]*Z49</f>
        <v>0</v>
      </c>
      <c r="AV49" s="3">
        <f>EffortOutcomesAG1_1DayShiftIN[[#This Row],[A]]*AA49</f>
        <v>0</v>
      </c>
      <c r="AW49" s="3">
        <f>EffortOutcomesAG1_1DayShiftIN[[#This Row],[A]]*AB49</f>
        <v>4.4466242408381751</v>
      </c>
      <c r="AX49" s="3"/>
      <c r="AY49" t="s">
        <v>217</v>
      </c>
      <c r="AZ49" t="s">
        <v>172</v>
      </c>
      <c r="BA49" t="s">
        <v>69</v>
      </c>
      <c r="BB49">
        <v>3.5111676249447159</v>
      </c>
      <c r="BC49">
        <v>9.5</v>
      </c>
      <c r="BD49">
        <v>10</v>
      </c>
      <c r="BE49">
        <v>9.5</v>
      </c>
      <c r="BF49">
        <v>6.7878787878787872</v>
      </c>
      <c r="BG49" t="s">
        <v>195</v>
      </c>
      <c r="BI49" s="25">
        <v>45579</v>
      </c>
      <c r="BJ49">
        <v>45579</v>
      </c>
      <c r="BK49">
        <v>0.36959659209944379</v>
      </c>
      <c r="BL49">
        <v>0.36959659209944379</v>
      </c>
      <c r="BM49">
        <v>0.71451355661881966</v>
      </c>
      <c r="BN49" t="s">
        <v>160</v>
      </c>
      <c r="CI49"/>
      <c r="CJ49"/>
      <c r="CK49"/>
      <c r="CL49"/>
      <c r="CM49"/>
    </row>
    <row r="50" spans="1:91" hidden="1" x14ac:dyDescent="0.25">
      <c r="A50" s="31"/>
      <c r="B5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0" s="32">
        <f>IF(EffortOutcomesAG1_1DayShiftEF[[#This Row],[Ein]]=0,3,  IF(EffortOutcomesAG1_1DayShiftEF[[#This Row],[Ein]]&lt;EFGoal,1,    IF(EffortOutcomesAG1_1DayShiftEF[[#This Row],[Ein]]&gt;=EFGoal,2,   "???")))</f>
        <v>1</v>
      </c>
      <c r="D5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0" s="34">
        <f t="shared" si="0"/>
        <v>11110</v>
      </c>
      <c r="H5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0" s="36" cm="1">
        <f t="array" ref="O5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0" s="38">
        <f xml:space="preserve">      IF(OR(EffortOutcomesAG1_1DayShiftEF[[#This Row],[Block]]=22221,EffortOutcomesAG1_1DayShiftEF[[#This Row],[Block]]=22222),1-EffortOutcomesAG1_1DayShiftEF[[#This Row],[Epn]],
0)</f>
        <v>0</v>
      </c>
      <c r="R5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0.18407547691283321</v>
      </c>
      <c r="S5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2.7511299358473518E-2</v>
      </c>
      <c r="U5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0.78841322372869327</v>
      </c>
      <c r="W5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0" s="41" cm="1">
        <f t="array" ref="Z5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0" s="38">
        <f t="shared" si="1"/>
        <v>1</v>
      </c>
      <c r="AC50" s="3">
        <f>EffortOutcomesAG1_1DayShiftEF[[#This Row],[Cs]]*H50</f>
        <v>0</v>
      </c>
      <c r="AD50" s="3">
        <f>EffortOutcomesAG1_1DayShiftEF[[#This Row],[Cs]]*I50</f>
        <v>0</v>
      </c>
      <c r="AE50" s="3">
        <f>EffortOutcomesAG1_1DayShiftEF[[#This Row],[Cs]]*J50</f>
        <v>0</v>
      </c>
      <c r="AF50" s="3">
        <f>EffortOutcomesAG1_1DayShiftEF[[#This Row],[Cs]]*K50</f>
        <v>0</v>
      </c>
      <c r="AG50" s="3">
        <f>EffortOutcomesAG1_1DayShiftEF[[#This Row],[Cs]]*L50</f>
        <v>0</v>
      </c>
      <c r="AH50" s="3">
        <f>EffortOutcomesAG1_1DayShiftEF[[#This Row],[Cs]]*M50</f>
        <v>0</v>
      </c>
      <c r="AI50" s="3">
        <f>EffortOutcomesAG1_1DayShiftEF[[#This Row],[Cs]]*N50</f>
        <v>0</v>
      </c>
      <c r="AJ50" s="3">
        <f>EffortOutcomesAG1_1DayShiftEF[[#This Row],[Cs]]*O50</f>
        <v>0</v>
      </c>
      <c r="AK50" s="3">
        <f>EffortOutcomesAG1_1DayShiftEF[[#This Row],[Cs]]*P50</f>
        <v>0</v>
      </c>
      <c r="AL50" s="3">
        <f>EffortOutcomesAG1_1DayShiftEF[[#This Row],[Cs]]*Q50</f>
        <v>0</v>
      </c>
      <c r="AM50" s="3">
        <f>EffortOutcomesAG1_1DayShiftEF[[#This Row],[Cs]]*R50</f>
        <v>2.6230755460078732</v>
      </c>
      <c r="AN50" s="3">
        <f>EffortOutcomesAG1_1DayShiftEF[[#This Row],[Cs]]*S50</f>
        <v>0</v>
      </c>
      <c r="AO50" s="3">
        <f>EffortOutcomesAG1_1DayShiftEF[[#This Row],[Cs]]*T50</f>
        <v>0.39203601585824766</v>
      </c>
      <c r="AP50" s="3">
        <f>EffortOutcomesAG1_1DayShiftEF[[#This Row],[Cs]]*U50</f>
        <v>0</v>
      </c>
      <c r="AQ50" s="3">
        <f>EffortOutcomesAG1_1DayShiftEF[[#This Row],[Cs]]*V50</f>
        <v>11.234888438133879</v>
      </c>
      <c r="AR50" s="3">
        <f>EffortOutcomesAG1_1DayShiftEF[[#This Row],[Cs]]*W50</f>
        <v>0</v>
      </c>
      <c r="AS50" s="3">
        <f>EffortOutcomesAG1_1DayShiftIN[[#This Row],[A]]*X50</f>
        <v>0</v>
      </c>
      <c r="AT50" s="3">
        <f>EffortOutcomesAG1_1DayShiftIN[[#This Row],[A]]*Y50</f>
        <v>0</v>
      </c>
      <c r="AU50" s="3">
        <f>EffortOutcomesAG1_1DayShiftIN[[#This Row],[A]]*Z50</f>
        <v>0</v>
      </c>
      <c r="AV50" s="3">
        <f>EffortOutcomesAG1_1DayShiftIN[[#This Row],[A]]*AA50</f>
        <v>0</v>
      </c>
      <c r="AW50" s="3">
        <f>EffortOutcomesAG1_1DayShiftIN[[#This Row],[A]]*AB50</f>
        <v>11.234888438133879</v>
      </c>
      <c r="AX50" s="3"/>
      <c r="AY50" t="s">
        <v>170</v>
      </c>
      <c r="AZ50" t="s">
        <v>172</v>
      </c>
      <c r="BA50" t="s">
        <v>70</v>
      </c>
      <c r="BB50">
        <v>11.626924453992126</v>
      </c>
      <c r="BC50">
        <v>14.25</v>
      </c>
      <c r="BD50">
        <v>10</v>
      </c>
      <c r="BE50">
        <v>14.25</v>
      </c>
      <c r="BF50">
        <v>11.234888438133879</v>
      </c>
      <c r="BG50" t="s">
        <v>197</v>
      </c>
      <c r="BH50">
        <v>1</v>
      </c>
      <c r="BI50" s="25">
        <v>45580</v>
      </c>
      <c r="BJ50">
        <v>45580</v>
      </c>
      <c r="BK50">
        <v>0.81592452308716679</v>
      </c>
      <c r="BL50">
        <v>0.81592452308716679</v>
      </c>
      <c r="BM50">
        <v>0.78841322372869327</v>
      </c>
      <c r="BN50" t="s">
        <v>160</v>
      </c>
      <c r="CI50"/>
      <c r="CJ50"/>
      <c r="CK50"/>
      <c r="CL50"/>
      <c r="CM50"/>
    </row>
    <row r="51" spans="1:91" hidden="1" x14ac:dyDescent="0.25">
      <c r="A51" s="31"/>
      <c r="B5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1" s="32">
        <f>IF(EffortOutcomesAG1_1DayShiftEF[[#This Row],[Ein]]=0,3,  IF(EffortOutcomesAG1_1DayShiftEF[[#This Row],[Ein]]&lt;EFGoal,1,    IF(EffortOutcomesAG1_1DayShiftEF[[#This Row],[Ein]]&gt;=EFGoal,2,   "???")))</f>
        <v>1</v>
      </c>
      <c r="D5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1" s="34">
        <f t="shared" si="0"/>
        <v>11110</v>
      </c>
      <c r="H5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1" s="36" cm="1">
        <f t="array" ref="O5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1" s="38">
        <f xml:space="preserve">      IF(OR(EffortOutcomesAG1_1DayShiftEF[[#This Row],[Block]]=22221,EffortOutcomesAG1_1DayShiftEF[[#This Row],[Block]]=22222),1-EffortOutcomesAG1_1DayShiftEF[[#This Row],[Epn]],
0)</f>
        <v>0</v>
      </c>
      <c r="R5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0.24683890176569245</v>
      </c>
      <c r="S5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0.13394996880646015</v>
      </c>
      <c r="U5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0.6192111294278474</v>
      </c>
      <c r="W5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1" s="41" cm="1">
        <f t="array" ref="Z5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1" s="38">
        <f t="shared" si="1"/>
        <v>1</v>
      </c>
      <c r="AC51" s="3">
        <f>EffortOutcomesAG1_1DayShiftEF[[#This Row],[Cs]]*H51</f>
        <v>0</v>
      </c>
      <c r="AD51" s="3">
        <f>EffortOutcomesAG1_1DayShiftEF[[#This Row],[Cs]]*I51</f>
        <v>0</v>
      </c>
      <c r="AE51" s="3">
        <f>EffortOutcomesAG1_1DayShiftEF[[#This Row],[Cs]]*J51</f>
        <v>0</v>
      </c>
      <c r="AF51" s="3">
        <f>EffortOutcomesAG1_1DayShiftEF[[#This Row],[Cs]]*K51</f>
        <v>0</v>
      </c>
      <c r="AG51" s="3">
        <f>EffortOutcomesAG1_1DayShiftEF[[#This Row],[Cs]]*L51</f>
        <v>0</v>
      </c>
      <c r="AH51" s="3">
        <f>EffortOutcomesAG1_1DayShiftEF[[#This Row],[Cs]]*M51</f>
        <v>0</v>
      </c>
      <c r="AI51" s="3">
        <f>EffortOutcomesAG1_1DayShiftEF[[#This Row],[Cs]]*N51</f>
        <v>0</v>
      </c>
      <c r="AJ51" s="3">
        <f>EffortOutcomesAG1_1DayShiftEF[[#This Row],[Cs]]*O51</f>
        <v>0</v>
      </c>
      <c r="AK51" s="3">
        <f>EffortOutcomesAG1_1DayShiftEF[[#This Row],[Cs]]*P51</f>
        <v>0</v>
      </c>
      <c r="AL51" s="3">
        <f>EffortOutcomesAG1_1DayShiftEF[[#This Row],[Cs]]*Q51</f>
        <v>0</v>
      </c>
      <c r="AM51" s="3">
        <f>EffortOutcomesAG1_1DayShiftEF[[#This Row],[Cs]]*R51</f>
        <v>4.6899391335481564</v>
      </c>
      <c r="AN51" s="3">
        <f>EffortOutcomesAG1_1DayShiftEF[[#This Row],[Cs]]*S51</f>
        <v>0</v>
      </c>
      <c r="AO51" s="3">
        <f>EffortOutcomesAG1_1DayShiftEF[[#This Row],[Cs]]*T51</f>
        <v>2.5450494073227428</v>
      </c>
      <c r="AP51" s="3">
        <f>EffortOutcomesAG1_1DayShiftEF[[#This Row],[Cs]]*U51</f>
        <v>0</v>
      </c>
      <c r="AQ51" s="3">
        <f>EffortOutcomesAG1_1DayShiftEF[[#This Row],[Cs]]*V51</f>
        <v>11.7650114591291</v>
      </c>
      <c r="AR51" s="3">
        <f>EffortOutcomesAG1_1DayShiftEF[[#This Row],[Cs]]*W51</f>
        <v>0</v>
      </c>
      <c r="AS51" s="3">
        <f>EffortOutcomesAG1_1DayShiftIN[[#This Row],[A]]*X51</f>
        <v>0</v>
      </c>
      <c r="AT51" s="3">
        <f>EffortOutcomesAG1_1DayShiftIN[[#This Row],[A]]*Y51</f>
        <v>0</v>
      </c>
      <c r="AU51" s="3">
        <f>EffortOutcomesAG1_1DayShiftIN[[#This Row],[A]]*Z51</f>
        <v>0</v>
      </c>
      <c r="AV51" s="3">
        <f>EffortOutcomesAG1_1DayShiftIN[[#This Row],[A]]*AA51</f>
        <v>0</v>
      </c>
      <c r="AW51" s="3">
        <f>EffortOutcomesAG1_1DayShiftIN[[#This Row],[A]]*AB51</f>
        <v>11.7650114591291</v>
      </c>
      <c r="AX51" s="3"/>
      <c r="AY51" t="s">
        <v>170</v>
      </c>
      <c r="AZ51" t="s">
        <v>172</v>
      </c>
      <c r="BA51" t="s">
        <v>68</v>
      </c>
      <c r="BB51">
        <v>14.310060866451844</v>
      </c>
      <c r="BC51">
        <v>19</v>
      </c>
      <c r="BD51">
        <v>10</v>
      </c>
      <c r="BE51">
        <v>19</v>
      </c>
      <c r="BF51">
        <v>11.7650114591291</v>
      </c>
      <c r="BG51" t="s">
        <v>199</v>
      </c>
      <c r="BH51">
        <v>1</v>
      </c>
      <c r="BI51" s="25">
        <v>45580</v>
      </c>
      <c r="BJ51">
        <v>45580</v>
      </c>
      <c r="BK51">
        <v>0.75316109823430755</v>
      </c>
      <c r="BL51">
        <v>0.75316109823430755</v>
      </c>
      <c r="BM51">
        <v>0.6192111294278474</v>
      </c>
      <c r="BN51" t="s">
        <v>160</v>
      </c>
      <c r="CI51"/>
      <c r="CJ51"/>
      <c r="CK51"/>
      <c r="CL51"/>
      <c r="CM51"/>
    </row>
    <row r="52" spans="1:91" hidden="1" x14ac:dyDescent="0.25">
      <c r="A52" s="31"/>
      <c r="B5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2" s="32">
        <f>IF(EffortOutcomesAG1_1DayShiftEF[[#This Row],[Ein]]=0,3,  IF(EffortOutcomesAG1_1DayShiftEF[[#This Row],[Ein]]&lt;EFGoal,1,    IF(EffortOutcomesAG1_1DayShiftEF[[#This Row],[Ein]]&gt;=EFGoal,2,   "???")))</f>
        <v>1</v>
      </c>
      <c r="D5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5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2" s="34">
        <f t="shared" si="0"/>
        <v>11310</v>
      </c>
      <c r="H5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2" s="36" cm="1">
        <f t="array" ref="O5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2" s="38">
        <f xml:space="preserve">      IF(OR(EffortOutcomesAG1_1DayShiftEF[[#This Row],[Block]]=22221,EffortOutcomesAG1_1DayShiftEF[[#This Row],[Block]]=22222),1-EffortOutcomesAG1_1DayShiftEF[[#This Row],[Epn]],
0)</f>
        <v>0</v>
      </c>
      <c r="R5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0.12453402413596992</v>
      </c>
      <c r="S5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5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0.80695831953675834</v>
      </c>
      <c r="W5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2" s="41" cm="1">
        <f t="array" ref="Z5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2" s="38">
        <f t="shared" si="1"/>
        <v>0.93149234367272826</v>
      </c>
      <c r="AC52" s="3">
        <f>EffortOutcomesAG1_1DayShiftEF[[#This Row],[Cs]]*H52</f>
        <v>0</v>
      </c>
      <c r="AD52" s="3">
        <f>EffortOutcomesAG1_1DayShiftEF[[#This Row],[Cs]]*I52</f>
        <v>0</v>
      </c>
      <c r="AE52" s="3">
        <f>EffortOutcomesAG1_1DayShiftEF[[#This Row],[Cs]]*J52</f>
        <v>0</v>
      </c>
      <c r="AF52" s="3">
        <f>EffortOutcomesAG1_1DayShiftEF[[#This Row],[Cs]]*K52</f>
        <v>0</v>
      </c>
      <c r="AG52" s="3">
        <f>EffortOutcomesAG1_1DayShiftEF[[#This Row],[Cs]]*L52</f>
        <v>0</v>
      </c>
      <c r="AH52" s="3">
        <f>EffortOutcomesAG1_1DayShiftEF[[#This Row],[Cs]]*M52</f>
        <v>0</v>
      </c>
      <c r="AI52" s="3">
        <f>EffortOutcomesAG1_1DayShiftEF[[#This Row],[Cs]]*N52</f>
        <v>0</v>
      </c>
      <c r="AJ52" s="3">
        <f>EffortOutcomesAG1_1DayShiftEF[[#This Row],[Cs]]*O52</f>
        <v>0</v>
      </c>
      <c r="AK52" s="3">
        <f>EffortOutcomesAG1_1DayShiftEF[[#This Row],[Cs]]*P52</f>
        <v>0</v>
      </c>
      <c r="AL52" s="3">
        <f>EffortOutcomesAG1_1DayShiftEF[[#This Row],[Cs]]*Q52</f>
        <v>0</v>
      </c>
      <c r="AM52" s="3">
        <f>EffortOutcomesAG1_1DayShiftEF[[#This Row],[Cs]]*R52</f>
        <v>0.82815126050419996</v>
      </c>
      <c r="AN52" s="3">
        <f>EffortOutcomesAG1_1DayShiftEF[[#This Row],[Cs]]*S52</f>
        <v>0</v>
      </c>
      <c r="AO52" s="3">
        <f>EffortOutcomesAG1_1DayShiftEF[[#This Row],[Cs]]*T52</f>
        <v>0</v>
      </c>
      <c r="AP52" s="3">
        <f>EffortOutcomesAG1_1DayShiftEF[[#This Row],[Cs]]*U52</f>
        <v>0</v>
      </c>
      <c r="AQ52" s="3">
        <f>EffortOutcomesAG1_1DayShiftEF[[#This Row],[Cs]]*V52</f>
        <v>5.3662728249194425</v>
      </c>
      <c r="AR52" s="3">
        <f>EffortOutcomesAG1_1DayShiftEF[[#This Row],[Cs]]*W52</f>
        <v>0</v>
      </c>
      <c r="AS52" s="3">
        <f>EffortOutcomesAG1_1DayShiftIN[[#This Row],[A]]*X52</f>
        <v>0</v>
      </c>
      <c r="AT52" s="3">
        <f>EffortOutcomesAG1_1DayShiftIN[[#This Row],[A]]*Y52</f>
        <v>0</v>
      </c>
      <c r="AU52" s="3">
        <f>EffortOutcomesAG1_1DayShiftIN[[#This Row],[A]]*Z52</f>
        <v>0</v>
      </c>
      <c r="AV52" s="3">
        <f>EffortOutcomesAG1_1DayShiftIN[[#This Row],[A]]*AA52</f>
        <v>0</v>
      </c>
      <c r="AW52" s="3">
        <f>EffortOutcomesAG1_1DayShiftIN[[#This Row],[A]]*AB52</f>
        <v>5.4230075268610616</v>
      </c>
      <c r="AX52" s="3"/>
      <c r="AY52" t="s">
        <v>170</v>
      </c>
      <c r="AZ52" t="s">
        <v>172</v>
      </c>
      <c r="BA52" t="s">
        <v>69</v>
      </c>
      <c r="BB52">
        <v>5.3662728249194425</v>
      </c>
      <c r="BC52">
        <v>6.6499999999999995</v>
      </c>
      <c r="BD52">
        <v>10</v>
      </c>
      <c r="BE52">
        <v>6.6499999999999995</v>
      </c>
      <c r="BF52">
        <v>5.8218487394957998</v>
      </c>
      <c r="BG52" t="s">
        <v>198</v>
      </c>
      <c r="BH52">
        <v>1</v>
      </c>
      <c r="BI52" s="25">
        <v>45580</v>
      </c>
      <c r="BJ52">
        <v>45580</v>
      </c>
      <c r="BK52">
        <v>0.80695831953675834</v>
      </c>
      <c r="BL52">
        <v>0.80695831953675834</v>
      </c>
      <c r="BM52">
        <v>0.87546597586403008</v>
      </c>
      <c r="BN52" t="s">
        <v>160</v>
      </c>
      <c r="CI52"/>
      <c r="CJ52"/>
      <c r="CK52"/>
      <c r="CL52"/>
      <c r="CM52"/>
    </row>
    <row r="53" spans="1:91" hidden="1" x14ac:dyDescent="0.25">
      <c r="A53" s="31"/>
      <c r="B5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53" s="32">
        <f>IF(EffortOutcomesAG1_1DayShiftEF[[#This Row],[Ein]]=0,3,  IF(EffortOutcomesAG1_1DayShiftEF[[#This Row],[Ein]]&lt;EFGoal,1,    IF(EffortOutcomesAG1_1DayShiftEF[[#This Row],[Ein]]&gt;=EFGoal,2,   "???")))</f>
        <v>1</v>
      </c>
      <c r="D5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53" s="34">
        <f t="shared" si="0"/>
        <v>31111</v>
      </c>
      <c r="H5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3" s="36" cm="1">
        <f t="array" ref="O5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8.9278163954987999E-2</v>
      </c>
      <c r="Q53" s="38">
        <f xml:space="preserve">      IF(OR(EffortOutcomesAG1_1DayShiftEF[[#This Row],[Block]]=22221,EffortOutcomesAG1_1DayShiftEF[[#This Row],[Block]]=22222),1-EffortOutcomesAG1_1DayShiftEF[[#This Row],[Epn]],
0)</f>
        <v>0</v>
      </c>
      <c r="R5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5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5.9443766874107684E-2</v>
      </c>
      <c r="U5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0.94055623312589232</v>
      </c>
      <c r="W5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3" s="41" cm="1">
        <f t="array" ref="Z5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3" s="38">
        <f t="shared" si="1"/>
        <v>1</v>
      </c>
      <c r="AC53" s="3">
        <f>EffortOutcomesAG1_1DayShiftEF[[#This Row],[Cs]]*H53</f>
        <v>0</v>
      </c>
      <c r="AD53" s="3">
        <f>EffortOutcomesAG1_1DayShiftEF[[#This Row],[Cs]]*I53</f>
        <v>0</v>
      </c>
      <c r="AE53" s="3">
        <f>EffortOutcomesAG1_1DayShiftEF[[#This Row],[Cs]]*J53</f>
        <v>0</v>
      </c>
      <c r="AF53" s="3">
        <f>EffortOutcomesAG1_1DayShiftEF[[#This Row],[Cs]]*K53</f>
        <v>0</v>
      </c>
      <c r="AG53" s="3">
        <f>EffortOutcomesAG1_1DayShiftEF[[#This Row],[Cs]]*L53</f>
        <v>0</v>
      </c>
      <c r="AH53" s="3">
        <f>EffortOutcomesAG1_1DayShiftEF[[#This Row],[Cs]]*M53</f>
        <v>0</v>
      </c>
      <c r="AI53" s="3">
        <f>EffortOutcomesAG1_1DayShiftEF[[#This Row],[Cs]]*N53</f>
        <v>0</v>
      </c>
      <c r="AJ53" s="3">
        <f>EffortOutcomesAG1_1DayShiftEF[[#This Row],[Cs]]*O53</f>
        <v>0</v>
      </c>
      <c r="AK53" s="3">
        <f>EffortOutcomesAG1_1DayShiftEF[[#This Row],[Cs]]*P53</f>
        <v>1.0177710690868633</v>
      </c>
      <c r="AL53" s="3">
        <f>EffortOutcomesAG1_1DayShiftEF[[#This Row],[Cs]]*Q53</f>
        <v>0</v>
      </c>
      <c r="AM53" s="3">
        <f>EffortOutcomesAG1_1DayShiftEF[[#This Row],[Cs]]*R53</f>
        <v>0</v>
      </c>
      <c r="AN53" s="3">
        <f>EffortOutcomesAG1_1DayShiftEF[[#This Row],[Cs]]*S53</f>
        <v>0</v>
      </c>
      <c r="AO53" s="3">
        <f>EffortOutcomesAG1_1DayShiftEF[[#This Row],[Cs]]*T53</f>
        <v>0.6776589423648276</v>
      </c>
      <c r="AP53" s="3">
        <f>EffortOutcomesAG1_1DayShiftEF[[#This Row],[Cs]]*U53</f>
        <v>0</v>
      </c>
      <c r="AQ53" s="3">
        <f>EffortOutcomesAG1_1DayShiftEF[[#This Row],[Cs]]*V53</f>
        <v>10.722341057635173</v>
      </c>
      <c r="AR53" s="3">
        <f>EffortOutcomesAG1_1DayShiftEF[[#This Row],[Cs]]*W53</f>
        <v>0</v>
      </c>
      <c r="AS53" s="3">
        <f>EffortOutcomesAG1_1DayShiftIN[[#This Row],[A]]*X53</f>
        <v>0</v>
      </c>
      <c r="AT53" s="3">
        <f>EffortOutcomesAG1_1DayShiftIN[[#This Row],[A]]*Y53</f>
        <v>0</v>
      </c>
      <c r="AU53" s="3">
        <f>EffortOutcomesAG1_1DayShiftIN[[#This Row],[A]]*Z53</f>
        <v>0</v>
      </c>
      <c r="AV53" s="3">
        <f>EffortOutcomesAG1_1DayShiftIN[[#This Row],[A]]*AA53</f>
        <v>0</v>
      </c>
      <c r="AW53" s="3">
        <f>EffortOutcomesAG1_1DayShiftIN[[#This Row],[A]]*AB53</f>
        <v>10.722341057635171</v>
      </c>
      <c r="AX53" s="3"/>
      <c r="AY53" t="s">
        <v>217</v>
      </c>
      <c r="AZ53" t="s">
        <v>172</v>
      </c>
      <c r="BA53" t="s">
        <v>70</v>
      </c>
      <c r="BB53">
        <v>12.417771069086861</v>
      </c>
      <c r="BC53">
        <v>11.4</v>
      </c>
      <c r="BD53">
        <v>10</v>
      </c>
      <c r="BE53">
        <v>11.4</v>
      </c>
      <c r="BF53">
        <v>10.722341057635171</v>
      </c>
      <c r="BG53" t="s">
        <v>197</v>
      </c>
      <c r="BI53" s="25">
        <v>45580</v>
      </c>
      <c r="BJ53">
        <v>45580</v>
      </c>
      <c r="BK53">
        <v>1.089278163954988</v>
      </c>
      <c r="BL53">
        <v>1.089278163954988</v>
      </c>
      <c r="BM53">
        <v>0.94055623312589232</v>
      </c>
      <c r="BN53" t="s">
        <v>160</v>
      </c>
      <c r="CI53"/>
      <c r="CJ53"/>
      <c r="CK53"/>
      <c r="CL53"/>
      <c r="CM53"/>
    </row>
    <row r="54" spans="1:91" hidden="1" x14ac:dyDescent="0.25">
      <c r="A54" s="31"/>
      <c r="B5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4" s="32">
        <f>IF(EffortOutcomesAG1_1DayShiftEF[[#This Row],[Ein]]=0,3,  IF(EffortOutcomesAG1_1DayShiftEF[[#This Row],[Ein]]&lt;EFGoal,1,    IF(EffortOutcomesAG1_1DayShiftEF[[#This Row],[Ein]]&gt;=EFGoal,2,   "???")))</f>
        <v>1</v>
      </c>
      <c r="D5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4" s="34">
        <f t="shared" si="0"/>
        <v>11110</v>
      </c>
      <c r="H5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4" s="36" cm="1">
        <f t="array" ref="O5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4" s="38">
        <f xml:space="preserve">      IF(OR(EffortOutcomesAG1_1DayShiftEF[[#This Row],[Block]]=22221,EffortOutcomesAG1_1DayShiftEF[[#This Row],[Block]]=22222),1-EffortOutcomesAG1_1DayShiftEF[[#This Row],[Epn]],
0)</f>
        <v>0</v>
      </c>
      <c r="R5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0.32396093198272613</v>
      </c>
      <c r="S5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0.14139541789374754</v>
      </c>
      <c r="U5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0.53464365012352633</v>
      </c>
      <c r="W5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4" s="41" cm="1">
        <f t="array" ref="Z5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4" s="38">
        <f t="shared" si="1"/>
        <v>1</v>
      </c>
      <c r="AC54" s="3">
        <f>EffortOutcomesAG1_1DayShiftEF[[#This Row],[Cs]]*H54</f>
        <v>0</v>
      </c>
      <c r="AD54" s="3">
        <f>EffortOutcomesAG1_1DayShiftEF[[#This Row],[Cs]]*I54</f>
        <v>0</v>
      </c>
      <c r="AE54" s="3">
        <f>EffortOutcomesAG1_1DayShiftEF[[#This Row],[Cs]]*J54</f>
        <v>0</v>
      </c>
      <c r="AF54" s="3">
        <f>EffortOutcomesAG1_1DayShiftEF[[#This Row],[Cs]]*K54</f>
        <v>0</v>
      </c>
      <c r="AG54" s="3">
        <f>EffortOutcomesAG1_1DayShiftEF[[#This Row],[Cs]]*L54</f>
        <v>0</v>
      </c>
      <c r="AH54" s="3">
        <f>EffortOutcomesAG1_1DayShiftEF[[#This Row],[Cs]]*M54</f>
        <v>0</v>
      </c>
      <c r="AI54" s="3">
        <f>EffortOutcomesAG1_1DayShiftEF[[#This Row],[Cs]]*N54</f>
        <v>0</v>
      </c>
      <c r="AJ54" s="3">
        <f>EffortOutcomesAG1_1DayShiftEF[[#This Row],[Cs]]*O54</f>
        <v>0</v>
      </c>
      <c r="AK54" s="3">
        <f>EffortOutcomesAG1_1DayShiftEF[[#This Row],[Cs]]*P54</f>
        <v>0</v>
      </c>
      <c r="AL54" s="3">
        <f>EffortOutcomesAG1_1DayShiftEF[[#This Row],[Cs]]*Q54</f>
        <v>0</v>
      </c>
      <c r="AM54" s="3">
        <f>EffortOutcomesAG1_1DayShiftEF[[#This Row],[Cs]]*R54</f>
        <v>6.7707834784389753</v>
      </c>
      <c r="AN54" s="3">
        <f>EffortOutcomesAG1_1DayShiftEF[[#This Row],[Cs]]*S54</f>
        <v>0</v>
      </c>
      <c r="AO54" s="3">
        <f>EffortOutcomesAG1_1DayShiftEF[[#This Row],[Cs]]*T54</f>
        <v>2.9551642339793234</v>
      </c>
      <c r="AP54" s="3">
        <f>EffortOutcomesAG1_1DayShiftEF[[#This Row],[Cs]]*U54</f>
        <v>0</v>
      </c>
      <c r="AQ54" s="3">
        <f>EffortOutcomesAG1_1DayShiftEF[[#This Row],[Cs]]*V54</f>
        <v>11.1740522875817</v>
      </c>
      <c r="AR54" s="3">
        <f>EffortOutcomesAG1_1DayShiftEF[[#This Row],[Cs]]*W54</f>
        <v>0</v>
      </c>
      <c r="AS54" s="3">
        <f>EffortOutcomesAG1_1DayShiftIN[[#This Row],[A]]*X54</f>
        <v>0</v>
      </c>
      <c r="AT54" s="3">
        <f>EffortOutcomesAG1_1DayShiftIN[[#This Row],[A]]*Y54</f>
        <v>0</v>
      </c>
      <c r="AU54" s="3">
        <f>EffortOutcomesAG1_1DayShiftIN[[#This Row],[A]]*Z54</f>
        <v>0</v>
      </c>
      <c r="AV54" s="3">
        <f>EffortOutcomesAG1_1DayShiftIN[[#This Row],[A]]*AA54</f>
        <v>0</v>
      </c>
      <c r="AW54" s="3">
        <f>EffortOutcomesAG1_1DayShiftIN[[#This Row],[A]]*AB54</f>
        <v>11.1740522875817</v>
      </c>
      <c r="AX54" s="3"/>
      <c r="AY54" t="s">
        <v>217</v>
      </c>
      <c r="AZ54" t="s">
        <v>172</v>
      </c>
      <c r="BA54" t="s">
        <v>68</v>
      </c>
      <c r="BB54">
        <v>14.129216521561023</v>
      </c>
      <c r="BC54">
        <v>20.9</v>
      </c>
      <c r="BD54">
        <v>10</v>
      </c>
      <c r="BE54">
        <v>20.9</v>
      </c>
      <c r="BF54">
        <v>11.1740522875817</v>
      </c>
      <c r="BG54" t="s">
        <v>199</v>
      </c>
      <c r="BI54" s="25">
        <v>45580</v>
      </c>
      <c r="BJ54">
        <v>45580</v>
      </c>
      <c r="BK54">
        <v>0.67603906801727387</v>
      </c>
      <c r="BL54">
        <v>0.67603906801727387</v>
      </c>
      <c r="BM54">
        <v>0.53464365012352633</v>
      </c>
      <c r="BN54" t="s">
        <v>160</v>
      </c>
      <c r="CI54"/>
      <c r="CJ54"/>
      <c r="CK54"/>
      <c r="CL54"/>
      <c r="CM54"/>
    </row>
    <row r="55" spans="1:91" hidden="1" x14ac:dyDescent="0.25">
      <c r="A55" s="31"/>
      <c r="B5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5" s="32">
        <f>IF(EffortOutcomesAG1_1DayShiftEF[[#This Row],[Ein]]=0,3,  IF(EffortOutcomesAG1_1DayShiftEF[[#This Row],[Ein]]&lt;EFGoal,1,    IF(EffortOutcomesAG1_1DayShiftEF[[#This Row],[Ein]]&gt;=EFGoal,2,   "???")))</f>
        <v>1</v>
      </c>
      <c r="D5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5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5" s="34">
        <f t="shared" si="0"/>
        <v>11310</v>
      </c>
      <c r="H5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5" s="36" cm="1">
        <f t="array" ref="O5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5" s="38">
        <f xml:space="preserve">      IF(OR(EffortOutcomesAG1_1DayShiftEF[[#This Row],[Block]]=22221,EffortOutcomesAG1_1DayShiftEF[[#This Row],[Block]]=22222),1-EffortOutcomesAG1_1DayShiftEF[[#This Row],[Epn]],
0)</f>
        <v>0</v>
      </c>
      <c r="R5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0.10310535697532608</v>
      </c>
      <c r="S5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5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0.46199574012430472</v>
      </c>
      <c r="W5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5" s="41" cm="1">
        <f t="array" ref="Z5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5" s="38">
        <f t="shared" si="1"/>
        <v>0.56510109709963086</v>
      </c>
      <c r="AC55" s="3">
        <f>EffortOutcomesAG1_1DayShiftEF[[#This Row],[Cs]]*H55</f>
        <v>0</v>
      </c>
      <c r="AD55" s="3">
        <f>EffortOutcomesAG1_1DayShiftEF[[#This Row],[Cs]]*I55</f>
        <v>0</v>
      </c>
      <c r="AE55" s="3">
        <f>EffortOutcomesAG1_1DayShiftEF[[#This Row],[Cs]]*J55</f>
        <v>0</v>
      </c>
      <c r="AF55" s="3">
        <f>EffortOutcomesAG1_1DayShiftEF[[#This Row],[Cs]]*K55</f>
        <v>0</v>
      </c>
      <c r="AG55" s="3">
        <f>EffortOutcomesAG1_1DayShiftEF[[#This Row],[Cs]]*L55</f>
        <v>0</v>
      </c>
      <c r="AH55" s="3">
        <f>EffortOutcomesAG1_1DayShiftEF[[#This Row],[Cs]]*M55</f>
        <v>0</v>
      </c>
      <c r="AI55" s="3">
        <f>EffortOutcomesAG1_1DayShiftEF[[#This Row],[Cs]]*N55</f>
        <v>0</v>
      </c>
      <c r="AJ55" s="3">
        <f>EffortOutcomesAG1_1DayShiftEF[[#This Row],[Cs]]*O55</f>
        <v>0</v>
      </c>
      <c r="AK55" s="3">
        <f>EffortOutcomesAG1_1DayShiftEF[[#This Row],[Cs]]*P55</f>
        <v>0</v>
      </c>
      <c r="AL55" s="3">
        <f>EffortOutcomesAG1_1DayShiftEF[[#This Row],[Cs]]*Q55</f>
        <v>0</v>
      </c>
      <c r="AM55" s="3">
        <f>EffortOutcomesAG1_1DayShiftEF[[#This Row],[Cs]]*R55</f>
        <v>0.78360071301247813</v>
      </c>
      <c r="AN55" s="3">
        <f>EffortOutcomesAG1_1DayShiftEF[[#This Row],[Cs]]*S55</f>
        <v>0</v>
      </c>
      <c r="AO55" s="3">
        <f>EffortOutcomesAG1_1DayShiftEF[[#This Row],[Cs]]*T55</f>
        <v>0</v>
      </c>
      <c r="AP55" s="3">
        <f>EffortOutcomesAG1_1DayShiftEF[[#This Row],[Cs]]*U55</f>
        <v>0</v>
      </c>
      <c r="AQ55" s="3">
        <f>EffortOutcomesAG1_1DayShiftEF[[#This Row],[Cs]]*V55</f>
        <v>3.5111676249447159</v>
      </c>
      <c r="AR55" s="3">
        <f>EffortOutcomesAG1_1DayShiftEF[[#This Row],[Cs]]*W55</f>
        <v>0</v>
      </c>
      <c r="AS55" s="3">
        <f>EffortOutcomesAG1_1DayShiftIN[[#This Row],[A]]*X55</f>
        <v>0</v>
      </c>
      <c r="AT55" s="3">
        <f>EffortOutcomesAG1_1DayShiftIN[[#This Row],[A]]*Y55</f>
        <v>0</v>
      </c>
      <c r="AU55" s="3">
        <f>EffortOutcomesAG1_1DayShiftIN[[#This Row],[A]]*Z55</f>
        <v>0</v>
      </c>
      <c r="AV55" s="3">
        <f>EffortOutcomesAG1_1DayShiftIN[[#This Row],[A]]*AA55</f>
        <v>0</v>
      </c>
      <c r="AW55" s="3">
        <f>EffortOutcomesAG1_1DayShiftIN[[#This Row],[A]]*AB55</f>
        <v>3.8519547153457898</v>
      </c>
      <c r="AX55" s="3"/>
      <c r="AY55" t="s">
        <v>217</v>
      </c>
      <c r="AZ55" t="s">
        <v>172</v>
      </c>
      <c r="BA55" t="s">
        <v>69</v>
      </c>
      <c r="BB55">
        <v>3.5111676249447159</v>
      </c>
      <c r="BC55">
        <v>7.6</v>
      </c>
      <c r="BD55">
        <v>10</v>
      </c>
      <c r="BE55">
        <v>7.6</v>
      </c>
      <c r="BF55">
        <v>6.8163992869875214</v>
      </c>
      <c r="BG55" t="s">
        <v>198</v>
      </c>
      <c r="BI55" s="25">
        <v>45580</v>
      </c>
      <c r="BJ55">
        <v>45580</v>
      </c>
      <c r="BK55">
        <v>0.46199574012430472</v>
      </c>
      <c r="BL55">
        <v>0.46199574012430472</v>
      </c>
      <c r="BM55">
        <v>0.89689464302467392</v>
      </c>
      <c r="BN55" t="s">
        <v>160</v>
      </c>
      <c r="CI55"/>
      <c r="CJ55"/>
      <c r="CK55"/>
      <c r="CL55"/>
      <c r="CM55"/>
    </row>
    <row r="56" spans="1:91" hidden="1" x14ac:dyDescent="0.25">
      <c r="A56" s="31"/>
      <c r="B5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6" s="32">
        <f>IF(EffortOutcomesAG1_1DayShiftEF[[#This Row],[Ein]]=0,3,  IF(EffortOutcomesAG1_1DayShiftEF[[#This Row],[Ein]]&lt;EFGoal,1,    IF(EffortOutcomesAG1_1DayShiftEF[[#This Row],[Ein]]&gt;=EFGoal,2,   "???")))</f>
        <v>1</v>
      </c>
      <c r="D5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6" s="34">
        <f t="shared" si="0"/>
        <v>11110</v>
      </c>
      <c r="H5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6" s="36" cm="1">
        <f t="array" ref="O5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6" s="38">
        <f xml:space="preserve">      IF(OR(EffortOutcomesAG1_1DayShiftEF[[#This Row],[Block]]=22221,EffortOutcomesAG1_1DayShiftEF[[#This Row],[Block]]=22222),1-EffortOutcomesAG1_1DayShiftEF[[#This Row],[Epn]],
0)</f>
        <v>0</v>
      </c>
      <c r="R5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0.20719884396388677</v>
      </c>
      <c r="S5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0.24528544867031665</v>
      </c>
      <c r="U5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0.54751570736579658</v>
      </c>
      <c r="W5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6" s="41" cm="1">
        <f t="array" ref="Z5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6" s="38">
        <f t="shared" si="1"/>
        <v>1</v>
      </c>
      <c r="AC56" s="3">
        <f>EffortOutcomesAG1_1DayShiftEF[[#This Row],[Cs]]*H56</f>
        <v>0</v>
      </c>
      <c r="AD56" s="3">
        <f>EffortOutcomesAG1_1DayShiftEF[[#This Row],[Cs]]*I56</f>
        <v>0</v>
      </c>
      <c r="AE56" s="3">
        <f>EffortOutcomesAG1_1DayShiftEF[[#This Row],[Cs]]*J56</f>
        <v>0</v>
      </c>
      <c r="AF56" s="3">
        <f>EffortOutcomesAG1_1DayShiftEF[[#This Row],[Cs]]*K56</f>
        <v>0</v>
      </c>
      <c r="AG56" s="3">
        <f>EffortOutcomesAG1_1DayShiftEF[[#This Row],[Cs]]*L56</f>
        <v>0</v>
      </c>
      <c r="AH56" s="3">
        <f>EffortOutcomesAG1_1DayShiftEF[[#This Row],[Cs]]*M56</f>
        <v>0</v>
      </c>
      <c r="AI56" s="3">
        <f>EffortOutcomesAG1_1DayShiftEF[[#This Row],[Cs]]*N56</f>
        <v>0</v>
      </c>
      <c r="AJ56" s="3">
        <f>EffortOutcomesAG1_1DayShiftEF[[#This Row],[Cs]]*O56</f>
        <v>0</v>
      </c>
      <c r="AK56" s="3">
        <f>EffortOutcomesAG1_1DayShiftEF[[#This Row],[Cs]]*P56</f>
        <v>0</v>
      </c>
      <c r="AL56" s="3">
        <f>EffortOutcomesAG1_1DayShiftEF[[#This Row],[Cs]]*Q56</f>
        <v>0</v>
      </c>
      <c r="AM56" s="3">
        <f>EffortOutcomesAG1_1DayShiftEF[[#This Row],[Cs]]*R56</f>
        <v>3.7399391335481562</v>
      </c>
      <c r="AN56" s="3">
        <f>EffortOutcomesAG1_1DayShiftEF[[#This Row],[Cs]]*S56</f>
        <v>0</v>
      </c>
      <c r="AO56" s="3">
        <f>EffortOutcomesAG1_1DayShiftEF[[#This Row],[Cs]]*T56</f>
        <v>4.427402348499216</v>
      </c>
      <c r="AP56" s="3">
        <f>EffortOutcomesAG1_1DayShiftEF[[#This Row],[Cs]]*U56</f>
        <v>0</v>
      </c>
      <c r="AQ56" s="3">
        <f>EffortOutcomesAG1_1DayShiftEF[[#This Row],[Cs]]*V56</f>
        <v>9.8826585179526294</v>
      </c>
      <c r="AR56" s="3">
        <f>EffortOutcomesAG1_1DayShiftEF[[#This Row],[Cs]]*W56</f>
        <v>0</v>
      </c>
      <c r="AS56" s="3">
        <f>EffortOutcomesAG1_1DayShiftIN[[#This Row],[A]]*X56</f>
        <v>0</v>
      </c>
      <c r="AT56" s="3">
        <f>EffortOutcomesAG1_1DayShiftIN[[#This Row],[A]]*Y56</f>
        <v>0</v>
      </c>
      <c r="AU56" s="3">
        <f>EffortOutcomesAG1_1DayShiftIN[[#This Row],[A]]*Z56</f>
        <v>0</v>
      </c>
      <c r="AV56" s="3">
        <f>EffortOutcomesAG1_1DayShiftIN[[#This Row],[A]]*AA56</f>
        <v>0</v>
      </c>
      <c r="AW56" s="3">
        <f>EffortOutcomesAG1_1DayShiftIN[[#This Row],[A]]*AB56</f>
        <v>9.8826585179526294</v>
      </c>
      <c r="AX56" s="3"/>
      <c r="AY56" t="s">
        <v>170</v>
      </c>
      <c r="AZ56" t="s">
        <v>172</v>
      </c>
      <c r="BA56" t="s">
        <v>68</v>
      </c>
      <c r="BB56">
        <v>14.310060866451844</v>
      </c>
      <c r="BC56">
        <v>18.05</v>
      </c>
      <c r="BD56">
        <v>10</v>
      </c>
      <c r="BE56">
        <v>18.05</v>
      </c>
      <c r="BF56">
        <v>9.8826585179526294</v>
      </c>
      <c r="BG56" t="s">
        <v>202</v>
      </c>
      <c r="BH56">
        <v>1</v>
      </c>
      <c r="BI56" s="25">
        <v>45581</v>
      </c>
      <c r="BJ56">
        <v>45581</v>
      </c>
      <c r="BK56">
        <v>0.79280115603611323</v>
      </c>
      <c r="BL56">
        <v>0.79280115603611323</v>
      </c>
      <c r="BM56">
        <v>0.54751570736579658</v>
      </c>
      <c r="BN56" t="s">
        <v>160</v>
      </c>
      <c r="CI56"/>
      <c r="CJ56"/>
      <c r="CK56"/>
      <c r="CL56"/>
      <c r="CM56"/>
    </row>
    <row r="57" spans="1:91" hidden="1" x14ac:dyDescent="0.25">
      <c r="A57" s="31"/>
      <c r="B5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7" s="32">
        <f>IF(EffortOutcomesAG1_1DayShiftEF[[#This Row],[Ein]]=0,3,  IF(EffortOutcomesAG1_1DayShiftEF[[#This Row],[Ein]]&lt;EFGoal,1,    IF(EffortOutcomesAG1_1DayShiftEF[[#This Row],[Ein]]&gt;=EFGoal,2,   "???")))</f>
        <v>1</v>
      </c>
      <c r="D5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7" s="34">
        <f t="shared" si="0"/>
        <v>11110</v>
      </c>
      <c r="H5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7" s="36" cm="1">
        <f t="array" ref="O5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7" s="38">
        <f xml:space="preserve">      IF(OR(EffortOutcomesAG1_1DayShiftEF[[#This Row],[Block]]=22221,EffortOutcomesAG1_1DayShiftEF[[#This Row],[Block]]=22222),1-EffortOutcomesAG1_1DayShiftEF[[#This Row],[Epn]],
0)</f>
        <v>0</v>
      </c>
      <c r="R5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0.19304168046324166</v>
      </c>
      <c r="S5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7.7403339650066516E-2</v>
      </c>
      <c r="U5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0.72955497988669182</v>
      </c>
      <c r="W5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7" s="41" cm="1">
        <f t="array" ref="Z5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7" s="38">
        <f t="shared" si="1"/>
        <v>1</v>
      </c>
      <c r="AC57" s="3">
        <f>EffortOutcomesAG1_1DayShiftEF[[#This Row],[Cs]]*H57</f>
        <v>0</v>
      </c>
      <c r="AD57" s="3">
        <f>EffortOutcomesAG1_1DayShiftEF[[#This Row],[Cs]]*I57</f>
        <v>0</v>
      </c>
      <c r="AE57" s="3">
        <f>EffortOutcomesAG1_1DayShiftEF[[#This Row],[Cs]]*J57</f>
        <v>0</v>
      </c>
      <c r="AF57" s="3">
        <f>EffortOutcomesAG1_1DayShiftEF[[#This Row],[Cs]]*K57</f>
        <v>0</v>
      </c>
      <c r="AG57" s="3">
        <f>EffortOutcomesAG1_1DayShiftEF[[#This Row],[Cs]]*L57</f>
        <v>0</v>
      </c>
      <c r="AH57" s="3">
        <f>EffortOutcomesAG1_1DayShiftEF[[#This Row],[Cs]]*M57</f>
        <v>0</v>
      </c>
      <c r="AI57" s="3">
        <f>EffortOutcomesAG1_1DayShiftEF[[#This Row],[Cs]]*N57</f>
        <v>0</v>
      </c>
      <c r="AJ57" s="3">
        <f>EffortOutcomesAG1_1DayShiftEF[[#This Row],[Cs]]*O57</f>
        <v>0</v>
      </c>
      <c r="AK57" s="3">
        <f>EffortOutcomesAG1_1DayShiftEF[[#This Row],[Cs]]*P57</f>
        <v>0</v>
      </c>
      <c r="AL57" s="3">
        <f>EffortOutcomesAG1_1DayShiftEF[[#This Row],[Cs]]*Q57</f>
        <v>0</v>
      </c>
      <c r="AM57" s="3">
        <f>EffortOutcomesAG1_1DayShiftEF[[#This Row],[Cs]]*R57</f>
        <v>1.283727175080557</v>
      </c>
      <c r="AN57" s="3">
        <f>EffortOutcomesAG1_1DayShiftEF[[#This Row],[Cs]]*S57</f>
        <v>0</v>
      </c>
      <c r="AO57" s="3">
        <f>EffortOutcomesAG1_1DayShiftEF[[#This Row],[Cs]]*T57</f>
        <v>0.51473220867294234</v>
      </c>
      <c r="AP57" s="3">
        <f>EffortOutcomesAG1_1DayShiftEF[[#This Row],[Cs]]*U57</f>
        <v>0</v>
      </c>
      <c r="AQ57" s="3">
        <f>EffortOutcomesAG1_1DayShiftEF[[#This Row],[Cs]]*V57</f>
        <v>4.8515406162465</v>
      </c>
      <c r="AR57" s="3">
        <f>EffortOutcomesAG1_1DayShiftEF[[#This Row],[Cs]]*W57</f>
        <v>0</v>
      </c>
      <c r="AS57" s="3">
        <f>EffortOutcomesAG1_1DayShiftIN[[#This Row],[A]]*X57</f>
        <v>0</v>
      </c>
      <c r="AT57" s="3">
        <f>EffortOutcomesAG1_1DayShiftIN[[#This Row],[A]]*Y57</f>
        <v>0</v>
      </c>
      <c r="AU57" s="3">
        <f>EffortOutcomesAG1_1DayShiftIN[[#This Row],[A]]*Z57</f>
        <v>0</v>
      </c>
      <c r="AV57" s="3">
        <f>EffortOutcomesAG1_1DayShiftIN[[#This Row],[A]]*AA57</f>
        <v>0</v>
      </c>
      <c r="AW57" s="3">
        <f>EffortOutcomesAG1_1DayShiftIN[[#This Row],[A]]*AB57</f>
        <v>4.8515406162465</v>
      </c>
      <c r="AX57" s="3"/>
      <c r="AY57" t="s">
        <v>170</v>
      </c>
      <c r="AZ57" t="s">
        <v>172</v>
      </c>
      <c r="BA57" t="s">
        <v>69</v>
      </c>
      <c r="BB57">
        <v>5.3662728249194425</v>
      </c>
      <c r="BC57">
        <v>6.6499999999999995</v>
      </c>
      <c r="BD57">
        <v>10</v>
      </c>
      <c r="BE57">
        <v>6.6499999999999995</v>
      </c>
      <c r="BF57">
        <v>4.8515406162465</v>
      </c>
      <c r="BG57" t="s">
        <v>201</v>
      </c>
      <c r="BH57">
        <v>1</v>
      </c>
      <c r="BI57" s="25">
        <v>45581</v>
      </c>
      <c r="BJ57">
        <v>45581</v>
      </c>
      <c r="BK57">
        <v>0.80695831953675834</v>
      </c>
      <c r="BL57">
        <v>0.80695831953675834</v>
      </c>
      <c r="BM57">
        <v>0.72955497988669182</v>
      </c>
      <c r="BN57" t="s">
        <v>160</v>
      </c>
      <c r="CI57"/>
      <c r="CJ57"/>
      <c r="CK57"/>
      <c r="CL57"/>
      <c r="CM57"/>
    </row>
    <row r="58" spans="1:91" hidden="1" x14ac:dyDescent="0.25">
      <c r="A58" s="31"/>
      <c r="B5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8" s="32">
        <f>IF(EffortOutcomesAG1_1DayShiftEF[[#This Row],[Ein]]=0,3,  IF(EffortOutcomesAG1_1DayShiftEF[[#This Row],[Ein]]&lt;EFGoal,1,    IF(EffortOutcomesAG1_1DayShiftEF[[#This Row],[Ein]]&gt;=EFGoal,2,   "???")))</f>
        <v>1</v>
      </c>
      <c r="D5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8" s="34">
        <f t="shared" si="0"/>
        <v>11110</v>
      </c>
      <c r="H5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8" s="36" cm="1">
        <f t="array" ref="O5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Row],[Block]]=21222),EFCap-M59:Z9EFGoal,IF(OR(EffortOutcomesAG1_1DayShiftEF[[#This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8" s="38">
        <f xml:space="preserve">      IF(OR(EffortOutcomesAG1_1DayShiftEF[[#This Row],[Block]]=22221,EffortOutcomesAG1_1DayShiftEF[[#This Row],[Block]]=22222),1-EffortOutcomesAG1_1DayShiftEF[[#This Row],[Epn]],
0)</f>
        <v>0</v>
      </c>
      <c r="R5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0.18407547691283332</v>
      </c>
      <c r="S5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9.7563373424639943E-2</v>
      </c>
      <c r="U5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0.71836114966252673</v>
      </c>
      <c r="W5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8" s="41" cm="1">
        <f t="array" ref="Z5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8" s="38">
        <f t="shared" si="1"/>
        <v>1</v>
      </c>
      <c r="AC58" s="3">
        <f>EffortOutcomesAG1_1DayShiftEF[[#This Row],[Cs]]*H58</f>
        <v>0</v>
      </c>
      <c r="AD58" s="3">
        <f>EffortOutcomesAG1_1DayShiftEF[[#This Row],[Cs]]*I58</f>
        <v>0</v>
      </c>
      <c r="AE58" s="3">
        <f>EffortOutcomesAG1_1DayShiftEF[[#This Row],[Cs]]*J58</f>
        <v>0</v>
      </c>
      <c r="AF58" s="3">
        <f>EffortOutcomesAG1_1DayShiftEF[[#This Row],[Cs]]*K58</f>
        <v>0</v>
      </c>
      <c r="AG58" s="3">
        <f>EffortOutcomesAG1_1DayShiftEF[[#This Row],[Cs]]*L58</f>
        <v>0</v>
      </c>
      <c r="AH58" s="3">
        <f>EffortOutcomesAG1_1DayShiftEF[[#This Row],[Cs]]*M58</f>
        <v>0</v>
      </c>
      <c r="AI58" s="3">
        <f>EffortOutcomesAG1_1DayShiftEF[[#This Row],[Cs]]*N58</f>
        <v>0</v>
      </c>
      <c r="AJ58" s="3">
        <f>EffortOutcomesAG1_1DayShiftEF[[#This Row],[Cs]]*O58</f>
        <v>0</v>
      </c>
      <c r="AK58" s="3">
        <f>EffortOutcomesAG1_1DayShiftEF[[#This Row],[Cs]]*P58</f>
        <v>0</v>
      </c>
      <c r="AL58" s="3">
        <f>EffortOutcomesAG1_1DayShiftEF[[#This Row],[Cs]]*Q58</f>
        <v>0</v>
      </c>
      <c r="AM58" s="3">
        <f>EffortOutcomesAG1_1DayShiftEF[[#This Row],[Cs]]*R58</f>
        <v>2.623075546007875</v>
      </c>
      <c r="AN58" s="3">
        <f>EffortOutcomesAG1_1DayShiftEF[[#This Row],[Cs]]*S58</f>
        <v>0</v>
      </c>
      <c r="AO58" s="3">
        <f>EffortOutcomesAG1_1DayShiftEF[[#This Row],[Cs]]*T58</f>
        <v>1.3902780713011191</v>
      </c>
      <c r="AP58" s="3">
        <f>EffortOutcomesAG1_1DayShiftEF[[#This Row],[Cs]]*U58</f>
        <v>0</v>
      </c>
      <c r="AQ58" s="3">
        <f>EffortOutcomesAG1_1DayShiftEF[[#This Row],[Cs]]*V58</f>
        <v>10.236646382691006</v>
      </c>
      <c r="AR58" s="3">
        <f>EffortOutcomesAG1_1DayShiftEF[[#This Row],[Cs]]*W58</f>
        <v>0</v>
      </c>
      <c r="AS58" s="3">
        <f>EffortOutcomesAG1_1DayShiftIN[[#This Row],[A]]*X58</f>
        <v>0</v>
      </c>
      <c r="AT58" s="3">
        <f>EffortOutcomesAG1_1DayShiftIN[[#This Row],[A]]*Y58</f>
        <v>0</v>
      </c>
      <c r="AU58" s="3">
        <f>EffortOutcomesAG1_1DayShiftIN[[#This Row],[A]]*Z58</f>
        <v>0</v>
      </c>
      <c r="AV58" s="3">
        <f>EffortOutcomesAG1_1DayShiftIN[[#This Row],[A]]*AA58</f>
        <v>0</v>
      </c>
      <c r="AW58" s="3">
        <f>EffortOutcomesAG1_1DayShiftIN[[#This Row],[A]]*AB58</f>
        <v>10.236646382691006</v>
      </c>
      <c r="AX58" s="3"/>
      <c r="AY58" t="s">
        <v>170</v>
      </c>
      <c r="AZ58" t="s">
        <v>172</v>
      </c>
      <c r="BA58" t="s">
        <v>70</v>
      </c>
      <c r="BB58">
        <v>11.626924453992125</v>
      </c>
      <c r="BC58">
        <v>14.25</v>
      </c>
      <c r="BD58">
        <v>10</v>
      </c>
      <c r="BE58">
        <v>14.25</v>
      </c>
      <c r="BF58">
        <v>10.236646382691006</v>
      </c>
      <c r="BG58" t="s">
        <v>200</v>
      </c>
      <c r="BH58">
        <v>1</v>
      </c>
      <c r="BI58" s="25">
        <v>45581</v>
      </c>
      <c r="BJ58">
        <v>45581</v>
      </c>
      <c r="BK58">
        <v>0.81592452308716668</v>
      </c>
      <c r="BL58">
        <v>0.81592452308716668</v>
      </c>
      <c r="BM58">
        <v>0.71836114966252673</v>
      </c>
      <c r="BN58" t="s">
        <v>160</v>
      </c>
      <c r="CI58"/>
      <c r="CJ58"/>
      <c r="CK58"/>
      <c r="CL58"/>
      <c r="CM58"/>
    </row>
    <row r="59" spans="1:91" hidden="1" x14ac:dyDescent="0.25">
      <c r="A59" s="31"/>
      <c r="B5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59" s="32">
        <f>IF(EffortOutcomesAG1_1DayShiftEF[[#This Row],[Ein]]=0,3,  IF(EffortOutcomesAG1_1DayShiftEF[[#This Row],[Ein]]&lt;EFGoal,1,    IF(EffortOutcomesAG1_1DayShiftEF[[#This Row],[Ein]]&gt;=EFGoal,2,   "???")))</f>
        <v>1</v>
      </c>
      <c r="D5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5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5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59" s="34">
        <f t="shared" si="0"/>
        <v>11110</v>
      </c>
      <c r="H5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5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5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5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5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5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5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59" s="36" cm="1">
        <f t="array" ref="O5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5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59" s="38">
        <f xml:space="preserve">      IF(OR(EffortOutcomesAG1_1DayShiftEF[[#This Row],[Block]]=22221,EffortOutcomesAG1_1DayShiftEF[[#This Row],[Block]]=22222),1-EffortOutcomesAG1_1DayShiftEF[[#This Row],[Epn]],
0)</f>
        <v>0</v>
      </c>
      <c r="R5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0.35335393493999889</v>
      </c>
      <c r="S5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5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8.3930806729763052E-2</v>
      </c>
      <c r="U5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5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0.56271525833023806</v>
      </c>
      <c r="W5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5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5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59" s="41" cm="1">
        <f t="array" ref="Z5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5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59" s="38">
        <f t="shared" si="1"/>
        <v>1</v>
      </c>
      <c r="AC59" s="3">
        <f>EffortOutcomesAG1_1DayShiftEF[[#This Row],[Cs]]*H59</f>
        <v>0</v>
      </c>
      <c r="AD59" s="3">
        <f>EffortOutcomesAG1_1DayShiftEF[[#This Row],[Cs]]*I59</f>
        <v>0</v>
      </c>
      <c r="AE59" s="3">
        <f>EffortOutcomesAG1_1DayShiftEF[[#This Row],[Cs]]*J59</f>
        <v>0</v>
      </c>
      <c r="AF59" s="3">
        <f>EffortOutcomesAG1_1DayShiftEF[[#This Row],[Cs]]*K59</f>
        <v>0</v>
      </c>
      <c r="AG59" s="3">
        <f>EffortOutcomesAG1_1DayShiftEF[[#This Row],[Cs]]*L59</f>
        <v>0</v>
      </c>
      <c r="AH59" s="3">
        <f>EffortOutcomesAG1_1DayShiftEF[[#This Row],[Cs]]*M59</f>
        <v>0</v>
      </c>
      <c r="AI59" s="3">
        <f>EffortOutcomesAG1_1DayShiftEF[[#This Row],[Cs]]*N59</f>
        <v>0</v>
      </c>
      <c r="AJ59" s="3">
        <f>EffortOutcomesAG1_1DayShiftEF[[#This Row],[Cs]]*O59</f>
        <v>0</v>
      </c>
      <c r="AK59" s="3">
        <f>EffortOutcomesAG1_1DayShiftEF[[#This Row],[Cs]]*P59</f>
        <v>0</v>
      </c>
      <c r="AL59" s="3">
        <f>EffortOutcomesAG1_1DayShiftEF[[#This Row],[Cs]]*Q59</f>
        <v>0</v>
      </c>
      <c r="AM59" s="3">
        <f>EffortOutcomesAG1_1DayShiftEF[[#This Row],[Cs]]*R59</f>
        <v>7.7207834784389764</v>
      </c>
      <c r="AN59" s="3">
        <f>EffortOutcomesAG1_1DayShiftEF[[#This Row],[Cs]]*S59</f>
        <v>0</v>
      </c>
      <c r="AO59" s="3">
        <f>EffortOutcomesAG1_1DayShiftEF[[#This Row],[Cs]]*T59</f>
        <v>1.8338881270453229</v>
      </c>
      <c r="AP59" s="3">
        <f>EffortOutcomesAG1_1DayShiftEF[[#This Row],[Cs]]*U59</f>
        <v>0</v>
      </c>
      <c r="AQ59" s="3">
        <f>EffortOutcomesAG1_1DayShiftEF[[#This Row],[Cs]]*V59</f>
        <v>12.295328394515701</v>
      </c>
      <c r="AR59" s="3">
        <f>EffortOutcomesAG1_1DayShiftEF[[#This Row],[Cs]]*W59</f>
        <v>0</v>
      </c>
      <c r="AS59" s="3">
        <f>EffortOutcomesAG1_1DayShiftIN[[#This Row],[A]]*X59</f>
        <v>0</v>
      </c>
      <c r="AT59" s="3">
        <f>EffortOutcomesAG1_1DayShiftIN[[#This Row],[A]]*Y59</f>
        <v>0</v>
      </c>
      <c r="AU59" s="3">
        <f>EffortOutcomesAG1_1DayShiftIN[[#This Row],[A]]*Z59</f>
        <v>0</v>
      </c>
      <c r="AV59" s="3">
        <f>EffortOutcomesAG1_1DayShiftIN[[#This Row],[A]]*AA59</f>
        <v>0</v>
      </c>
      <c r="AW59" s="3">
        <f>EffortOutcomesAG1_1DayShiftIN[[#This Row],[A]]*AB59</f>
        <v>12.2953283945157</v>
      </c>
      <c r="AX59" s="3"/>
      <c r="AY59" t="s">
        <v>217</v>
      </c>
      <c r="AZ59" t="s">
        <v>172</v>
      </c>
      <c r="BA59" t="s">
        <v>68</v>
      </c>
      <c r="BB59">
        <v>14.129216521561023</v>
      </c>
      <c r="BC59">
        <v>21.85</v>
      </c>
      <c r="BD59">
        <v>10</v>
      </c>
      <c r="BE59">
        <v>21.85</v>
      </c>
      <c r="BF59">
        <v>12.2953283945157</v>
      </c>
      <c r="BG59" t="s">
        <v>202</v>
      </c>
      <c r="BI59" s="25">
        <v>45581</v>
      </c>
      <c r="BJ59">
        <v>45581</v>
      </c>
      <c r="BK59">
        <v>0.64664606506000111</v>
      </c>
      <c r="BL59">
        <v>0.64664606506000111</v>
      </c>
      <c r="BM59">
        <v>0.56271525833023806</v>
      </c>
      <c r="BN59" t="s">
        <v>160</v>
      </c>
      <c r="CI59"/>
      <c r="CJ59"/>
      <c r="CK59"/>
      <c r="CL59"/>
      <c r="CM59"/>
    </row>
    <row r="60" spans="1:91" hidden="1" x14ac:dyDescent="0.25">
      <c r="A60" s="31"/>
      <c r="B6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0" s="32">
        <f>IF(EffortOutcomesAG1_1DayShiftEF[[#This Row],[Ein]]=0,3,  IF(EffortOutcomesAG1_1DayShiftEF[[#This Row],[Ein]]&lt;EFGoal,1,    IF(EffortOutcomesAG1_1DayShiftEF[[#This Row],[Ein]]&gt;=EFGoal,2,   "???")))</f>
        <v>2</v>
      </c>
      <c r="D6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6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0" s="34">
        <f t="shared" si="0"/>
        <v>12310</v>
      </c>
      <c r="H6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0.19088884609497314</v>
      </c>
      <c r="I6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0" s="36" cm="1">
        <f t="array" ref="O6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0" s="38">
        <f xml:space="preserve">      IF(OR(EffortOutcomesAG1_1DayShiftEF[[#This Row],[Block]]=22221,EffortOutcomesAG1_1DayShiftEF[[#This Row],[Block]]=22222),1-EffortOutcomesAG1_1DayShiftEF[[#This Row],[Epn]],
0)</f>
        <v>0</v>
      </c>
      <c r="R6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6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6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0.61599432016573974</v>
      </c>
      <c r="W6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0" s="41" cm="1">
        <f t="array" ref="Z6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0" s="38">
        <f t="shared" si="1"/>
        <v>0.61599432016573974</v>
      </c>
      <c r="AC60" s="3">
        <f>EffortOutcomesAG1_1DayShiftEF[[#This Row],[Cs]]*H60</f>
        <v>1.0880664227413468</v>
      </c>
      <c r="AD60" s="3">
        <f>EffortOutcomesAG1_1DayShiftEF[[#This Row],[Cs]]*I60</f>
        <v>0</v>
      </c>
      <c r="AE60" s="3">
        <f>EffortOutcomesAG1_1DayShiftEF[[#This Row],[Cs]]*J60</f>
        <v>0</v>
      </c>
      <c r="AF60" s="3">
        <f>EffortOutcomesAG1_1DayShiftEF[[#This Row],[Cs]]*K60</f>
        <v>0</v>
      </c>
      <c r="AG60" s="3">
        <f>EffortOutcomesAG1_1DayShiftEF[[#This Row],[Cs]]*L60</f>
        <v>0</v>
      </c>
      <c r="AH60" s="3">
        <f>EffortOutcomesAG1_1DayShiftEF[[#This Row],[Cs]]*M60</f>
        <v>0</v>
      </c>
      <c r="AI60" s="3">
        <f>EffortOutcomesAG1_1DayShiftEF[[#This Row],[Cs]]*N60</f>
        <v>0</v>
      </c>
      <c r="AJ60" s="3">
        <f>EffortOutcomesAG1_1DayShiftEF[[#This Row],[Cs]]*O60</f>
        <v>0</v>
      </c>
      <c r="AK60" s="3">
        <f>EffortOutcomesAG1_1DayShiftEF[[#This Row],[Cs]]*P60</f>
        <v>0</v>
      </c>
      <c r="AL60" s="3">
        <f>EffortOutcomesAG1_1DayShiftEF[[#This Row],[Cs]]*Q60</f>
        <v>0</v>
      </c>
      <c r="AM60" s="3">
        <f>EffortOutcomesAG1_1DayShiftEF[[#This Row],[Cs]]*R60</f>
        <v>0</v>
      </c>
      <c r="AN60" s="3">
        <f>EffortOutcomesAG1_1DayShiftEF[[#This Row],[Cs]]*S60</f>
        <v>0</v>
      </c>
      <c r="AO60" s="3">
        <f>EffortOutcomesAG1_1DayShiftEF[[#This Row],[Cs]]*T60</f>
        <v>0</v>
      </c>
      <c r="AP60" s="3">
        <f>EffortOutcomesAG1_1DayShiftEF[[#This Row],[Cs]]*U60</f>
        <v>0</v>
      </c>
      <c r="AQ60" s="3">
        <f>EffortOutcomesAG1_1DayShiftEF[[#This Row],[Cs]]*V60</f>
        <v>3.5111676249447159</v>
      </c>
      <c r="AR60" s="3">
        <f>EffortOutcomesAG1_1DayShiftEF[[#This Row],[Cs]]*W60</f>
        <v>0</v>
      </c>
      <c r="AS60" s="3">
        <f>EffortOutcomesAG1_1DayShiftIN[[#This Row],[A]]*X60</f>
        <v>0</v>
      </c>
      <c r="AT60" s="3">
        <f>EffortOutcomesAG1_1DayShiftIN[[#This Row],[A]]*Y60</f>
        <v>0</v>
      </c>
      <c r="AU60" s="3">
        <f>EffortOutcomesAG1_1DayShiftIN[[#This Row],[A]]*Z60</f>
        <v>0</v>
      </c>
      <c r="AV60" s="3">
        <f>EffortOutcomesAG1_1DayShiftIN[[#This Row],[A]]*AA60</f>
        <v>0</v>
      </c>
      <c r="AW60" s="3">
        <f>EffortOutcomesAG1_1DayShiftIN[[#This Row],[A]]*AB60</f>
        <v>4.1814103613164404</v>
      </c>
      <c r="AX60" s="3"/>
      <c r="AY60" t="s">
        <v>217</v>
      </c>
      <c r="AZ60" t="s">
        <v>172</v>
      </c>
      <c r="BA60" t="s">
        <v>69</v>
      </c>
      <c r="BB60">
        <v>3.5111676249447159</v>
      </c>
      <c r="BC60">
        <v>5.6999999999999993</v>
      </c>
      <c r="BD60">
        <v>10</v>
      </c>
      <c r="BE60">
        <v>5.6999999999999993</v>
      </c>
      <c r="BF60">
        <v>6.7880664227413456</v>
      </c>
      <c r="BG60" t="s">
        <v>201</v>
      </c>
      <c r="BI60" s="25">
        <v>45581</v>
      </c>
      <c r="BJ60">
        <v>45581</v>
      </c>
      <c r="BK60">
        <v>0.61599432016573974</v>
      </c>
      <c r="BL60">
        <v>0.61599432016573974</v>
      </c>
      <c r="BM60">
        <v>1.1908888460949731</v>
      </c>
      <c r="BN60" t="s">
        <v>160</v>
      </c>
      <c r="CI60"/>
      <c r="CJ60"/>
      <c r="CK60"/>
      <c r="CL60"/>
      <c r="CM60"/>
    </row>
    <row r="61" spans="1:91" hidden="1" x14ac:dyDescent="0.25">
      <c r="A61" s="31"/>
      <c r="B6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61" s="32">
        <f>IF(EffortOutcomesAG1_1DayShiftEF[[#This Row],[Ein]]=0,3,  IF(EffortOutcomesAG1_1DayShiftEF[[#This Row],[Ein]]&lt;EFGoal,1,    IF(EffortOutcomesAG1_1DayShiftEF[[#This Row],[Ein]]&gt;=EFGoal,2,   "???")))</f>
        <v>1</v>
      </c>
      <c r="D6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6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61" s="34">
        <f t="shared" si="0"/>
        <v>31111</v>
      </c>
      <c r="H6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1" s="36" cm="1">
        <f t="array" ref="O6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8.9278163954987999E-2</v>
      </c>
      <c r="Q61" s="38">
        <f xml:space="preserve">      IF(OR(EffortOutcomesAG1_1DayShiftEF[[#This Row],[Block]]=22221,EffortOutcomesAG1_1DayShiftEF[[#This Row],[Block]]=22222),1-EffortOutcomesAG1_1DayShiftEF[[#This Row],[Epn]],
0)</f>
        <v>0</v>
      </c>
      <c r="R6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6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7.7262211020562077E-2</v>
      </c>
      <c r="U6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0.92273778897943792</v>
      </c>
      <c r="W6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1" s="41" cm="1">
        <f t="array" ref="Z6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1" s="38">
        <f t="shared" si="1"/>
        <v>1</v>
      </c>
      <c r="AC61" s="3">
        <f>EffortOutcomesAG1_1DayShiftEF[[#This Row],[Cs]]*H61</f>
        <v>0</v>
      </c>
      <c r="AD61" s="3">
        <f>EffortOutcomesAG1_1DayShiftEF[[#This Row],[Cs]]*I61</f>
        <v>0</v>
      </c>
      <c r="AE61" s="3">
        <f>EffortOutcomesAG1_1DayShiftEF[[#This Row],[Cs]]*J61</f>
        <v>0</v>
      </c>
      <c r="AF61" s="3">
        <f>EffortOutcomesAG1_1DayShiftEF[[#This Row],[Cs]]*K61</f>
        <v>0</v>
      </c>
      <c r="AG61" s="3">
        <f>EffortOutcomesAG1_1DayShiftEF[[#This Row],[Cs]]*L61</f>
        <v>0</v>
      </c>
      <c r="AH61" s="3">
        <f>EffortOutcomesAG1_1DayShiftEF[[#This Row],[Cs]]*M61</f>
        <v>0</v>
      </c>
      <c r="AI61" s="3">
        <f>EffortOutcomesAG1_1DayShiftEF[[#This Row],[Cs]]*N61</f>
        <v>0</v>
      </c>
      <c r="AJ61" s="3">
        <f>EffortOutcomesAG1_1DayShiftEF[[#This Row],[Cs]]*O61</f>
        <v>0</v>
      </c>
      <c r="AK61" s="3">
        <f>EffortOutcomesAG1_1DayShiftEF[[#This Row],[Cs]]*P61</f>
        <v>1.0177710690868633</v>
      </c>
      <c r="AL61" s="3">
        <f>EffortOutcomesAG1_1DayShiftEF[[#This Row],[Cs]]*Q61</f>
        <v>0</v>
      </c>
      <c r="AM61" s="3">
        <f>EffortOutcomesAG1_1DayShiftEF[[#This Row],[Cs]]*R61</f>
        <v>0</v>
      </c>
      <c r="AN61" s="3">
        <f>EffortOutcomesAG1_1DayShiftEF[[#This Row],[Cs]]*S61</f>
        <v>0</v>
      </c>
      <c r="AO61" s="3">
        <f>EffortOutcomesAG1_1DayShiftEF[[#This Row],[Cs]]*T61</f>
        <v>0.88078920563440766</v>
      </c>
      <c r="AP61" s="3">
        <f>EffortOutcomesAG1_1DayShiftEF[[#This Row],[Cs]]*U61</f>
        <v>0</v>
      </c>
      <c r="AQ61" s="3">
        <f>EffortOutcomesAG1_1DayShiftEF[[#This Row],[Cs]]*V61</f>
        <v>10.519210794365593</v>
      </c>
      <c r="AR61" s="3">
        <f>EffortOutcomesAG1_1DayShiftEF[[#This Row],[Cs]]*W61</f>
        <v>0</v>
      </c>
      <c r="AS61" s="3">
        <f>EffortOutcomesAG1_1DayShiftIN[[#This Row],[A]]*X61</f>
        <v>0</v>
      </c>
      <c r="AT61" s="3">
        <f>EffortOutcomesAG1_1DayShiftIN[[#This Row],[A]]*Y61</f>
        <v>0</v>
      </c>
      <c r="AU61" s="3">
        <f>EffortOutcomesAG1_1DayShiftIN[[#This Row],[A]]*Z61</f>
        <v>0</v>
      </c>
      <c r="AV61" s="3">
        <f>EffortOutcomesAG1_1DayShiftIN[[#This Row],[A]]*AA61</f>
        <v>0</v>
      </c>
      <c r="AW61" s="3">
        <f>EffortOutcomesAG1_1DayShiftIN[[#This Row],[A]]*AB61</f>
        <v>10.519210794365591</v>
      </c>
      <c r="AX61" s="3"/>
      <c r="AY61" t="s">
        <v>217</v>
      </c>
      <c r="AZ61" t="s">
        <v>172</v>
      </c>
      <c r="BA61" t="s">
        <v>70</v>
      </c>
      <c r="BB61">
        <v>12.417771069086861</v>
      </c>
      <c r="BC61">
        <v>11.4</v>
      </c>
      <c r="BD61">
        <v>10</v>
      </c>
      <c r="BE61">
        <v>11.4</v>
      </c>
      <c r="BF61">
        <v>10.519210794365591</v>
      </c>
      <c r="BG61" t="s">
        <v>200</v>
      </c>
      <c r="BI61" s="25">
        <v>45581</v>
      </c>
      <c r="BJ61">
        <v>45581</v>
      </c>
      <c r="BK61">
        <v>1.089278163954988</v>
      </c>
      <c r="BL61">
        <v>1.089278163954988</v>
      </c>
      <c r="BM61">
        <v>0.92273778897943792</v>
      </c>
      <c r="BN61" t="s">
        <v>160</v>
      </c>
      <c r="CI61"/>
      <c r="CJ61"/>
      <c r="CK61"/>
      <c r="CL61"/>
      <c r="CM61"/>
    </row>
    <row r="62" spans="1:91" hidden="1" x14ac:dyDescent="0.25">
      <c r="A62" s="31"/>
      <c r="B6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2" s="32">
        <f>IF(EffortOutcomesAG1_1DayShiftEF[[#This Row],[Ein]]=0,3,  IF(EffortOutcomesAG1_1DayShiftEF[[#This Row],[Ein]]&lt;EFGoal,1,    IF(EffortOutcomesAG1_1DayShiftEF[[#This Row],[Ein]]&gt;=EFGoal,2,   "???")))</f>
        <v>1</v>
      </c>
      <c r="D6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6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2" s="34">
        <f t="shared" si="0"/>
        <v>11310</v>
      </c>
      <c r="H6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2" s="36" cm="1">
        <f t="array" ref="O6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2" s="38">
        <f xml:space="preserve">      IF(OR(EffortOutcomesAG1_1DayShiftEF[[#This Row],[Block]]=22221,EffortOutcomesAG1_1DayShiftEF[[#This Row],[Block]]=22222),1-EffortOutcomesAG1_1DayShiftEF[[#This Row],[Epn]],
0)</f>
        <v>0</v>
      </c>
      <c r="R6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0.1286619911122342</v>
      </c>
      <c r="S6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6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0.80695831953675834</v>
      </c>
      <c r="W6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2" s="41" cm="1">
        <f t="array" ref="Z6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2" s="38">
        <f t="shared" si="1"/>
        <v>0.93562031064899254</v>
      </c>
      <c r="AC62" s="3">
        <f>EffortOutcomesAG1_1DayShiftEF[[#This Row],[Cs]]*H62</f>
        <v>0</v>
      </c>
      <c r="AD62" s="3">
        <f>EffortOutcomesAG1_1DayShiftEF[[#This Row],[Cs]]*I62</f>
        <v>0</v>
      </c>
      <c r="AE62" s="3">
        <f>EffortOutcomesAG1_1DayShiftEF[[#This Row],[Cs]]*J62</f>
        <v>0</v>
      </c>
      <c r="AF62" s="3">
        <f>EffortOutcomesAG1_1DayShiftEF[[#This Row],[Cs]]*K62</f>
        <v>0</v>
      </c>
      <c r="AG62" s="3">
        <f>EffortOutcomesAG1_1DayShiftEF[[#This Row],[Cs]]*L62</f>
        <v>0</v>
      </c>
      <c r="AH62" s="3">
        <f>EffortOutcomesAG1_1DayShiftEF[[#This Row],[Cs]]*M62</f>
        <v>0</v>
      </c>
      <c r="AI62" s="3">
        <f>EffortOutcomesAG1_1DayShiftEF[[#This Row],[Cs]]*N62</f>
        <v>0</v>
      </c>
      <c r="AJ62" s="3">
        <f>EffortOutcomesAG1_1DayShiftEF[[#This Row],[Cs]]*O62</f>
        <v>0</v>
      </c>
      <c r="AK62" s="3">
        <f>EffortOutcomesAG1_1DayShiftEF[[#This Row],[Cs]]*P62</f>
        <v>0</v>
      </c>
      <c r="AL62" s="3">
        <f>EffortOutcomesAG1_1DayShiftEF[[#This Row],[Cs]]*Q62</f>
        <v>0</v>
      </c>
      <c r="AM62" s="3">
        <f>EffortOutcomesAG1_1DayShiftEF[[#This Row],[Cs]]*R62</f>
        <v>0.85560224089635739</v>
      </c>
      <c r="AN62" s="3">
        <f>EffortOutcomesAG1_1DayShiftEF[[#This Row],[Cs]]*S62</f>
        <v>0</v>
      </c>
      <c r="AO62" s="3">
        <f>EffortOutcomesAG1_1DayShiftEF[[#This Row],[Cs]]*T62</f>
        <v>0</v>
      </c>
      <c r="AP62" s="3">
        <f>EffortOutcomesAG1_1DayShiftEF[[#This Row],[Cs]]*U62</f>
        <v>0</v>
      </c>
      <c r="AQ62" s="3">
        <f>EffortOutcomesAG1_1DayShiftEF[[#This Row],[Cs]]*V62</f>
        <v>5.3662728249194425</v>
      </c>
      <c r="AR62" s="3">
        <f>EffortOutcomesAG1_1DayShiftEF[[#This Row],[Cs]]*W62</f>
        <v>0</v>
      </c>
      <c r="AS62" s="3">
        <f>EffortOutcomesAG1_1DayShiftIN[[#This Row],[A]]*X62</f>
        <v>0</v>
      </c>
      <c r="AT62" s="3">
        <f>EffortOutcomesAG1_1DayShiftIN[[#This Row],[A]]*Y62</f>
        <v>0</v>
      </c>
      <c r="AU62" s="3">
        <f>EffortOutcomesAG1_1DayShiftIN[[#This Row],[A]]*Z62</f>
        <v>0</v>
      </c>
      <c r="AV62" s="3">
        <f>EffortOutcomesAG1_1DayShiftIN[[#This Row],[A]]*AA62</f>
        <v>0</v>
      </c>
      <c r="AW62" s="3">
        <f>EffortOutcomesAG1_1DayShiftIN[[#This Row],[A]]*AB62</f>
        <v>5.4213562313963761</v>
      </c>
      <c r="AX62" s="3"/>
      <c r="AY62" t="s">
        <v>170</v>
      </c>
      <c r="AZ62" t="s">
        <v>172</v>
      </c>
      <c r="BA62" t="s">
        <v>69</v>
      </c>
      <c r="BB62">
        <v>5.3662728249194425</v>
      </c>
      <c r="BC62">
        <v>6.6499999999999995</v>
      </c>
      <c r="BD62">
        <v>10</v>
      </c>
      <c r="BE62">
        <v>6.6499999999999995</v>
      </c>
      <c r="BF62">
        <v>5.7943977591036422</v>
      </c>
      <c r="BG62" t="s">
        <v>203</v>
      </c>
      <c r="BH62">
        <v>1</v>
      </c>
      <c r="BI62" s="25">
        <v>45582</v>
      </c>
      <c r="BJ62">
        <v>45582</v>
      </c>
      <c r="BK62">
        <v>0.80695831953675834</v>
      </c>
      <c r="BL62">
        <v>0.80695831953675834</v>
      </c>
      <c r="BM62">
        <v>0.8713380088877658</v>
      </c>
      <c r="BN62" t="s">
        <v>160</v>
      </c>
      <c r="CI62"/>
      <c r="CJ62"/>
      <c r="CK62"/>
      <c r="CL62"/>
      <c r="CM62"/>
    </row>
    <row r="63" spans="1:91" hidden="1" x14ac:dyDescent="0.25">
      <c r="A63" s="31"/>
      <c r="B6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3" s="32">
        <f>IF(EffortOutcomesAG1_1DayShiftEF[[#This Row],[Ein]]=0,3,  IF(EffortOutcomesAG1_1DayShiftEF[[#This Row],[Ein]]&lt;EFGoal,1,    IF(EffortOutcomesAG1_1DayShiftEF[[#This Row],[Ein]]&gt;=EFGoal,2,   "???")))</f>
        <v>1</v>
      </c>
      <c r="D6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6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3" s="34">
        <f t="shared" si="0"/>
        <v>11110</v>
      </c>
      <c r="H6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3" s="36" cm="1">
        <f t="array" ref="O6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3" s="38">
        <f xml:space="preserve">      IF(OR(EffortOutcomesAG1_1DayShiftEF[[#This Row],[Block]]=22221,EffortOutcomesAG1_1DayShiftEF[[#This Row],[Block]]=22222),1-EffortOutcomesAG1_1DayShiftEF[[#This Row],[Epn]],
0)</f>
        <v>0</v>
      </c>
      <c r="R6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0.16315433529521373</v>
      </c>
      <c r="S6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7.8856543587731642E-2</v>
      </c>
      <c r="U6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0.75798912111705463</v>
      </c>
      <c r="W6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3" s="41" cm="1">
        <f t="array" ref="Z6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3" s="38">
        <f t="shared" si="1"/>
        <v>1</v>
      </c>
      <c r="AC63" s="3">
        <f>EffortOutcomesAG1_1DayShiftEF[[#This Row],[Cs]]*H63</f>
        <v>0</v>
      </c>
      <c r="AD63" s="3">
        <f>EffortOutcomesAG1_1DayShiftEF[[#This Row],[Cs]]*I63</f>
        <v>0</v>
      </c>
      <c r="AE63" s="3">
        <f>EffortOutcomesAG1_1DayShiftEF[[#This Row],[Cs]]*J63</f>
        <v>0</v>
      </c>
      <c r="AF63" s="3">
        <f>EffortOutcomesAG1_1DayShiftEF[[#This Row],[Cs]]*K63</f>
        <v>0</v>
      </c>
      <c r="AG63" s="3">
        <f>EffortOutcomesAG1_1DayShiftEF[[#This Row],[Cs]]*L63</f>
        <v>0</v>
      </c>
      <c r="AH63" s="3">
        <f>EffortOutcomesAG1_1DayShiftEF[[#This Row],[Cs]]*M63</f>
        <v>0</v>
      </c>
      <c r="AI63" s="3">
        <f>EffortOutcomesAG1_1DayShiftEF[[#This Row],[Cs]]*N63</f>
        <v>0</v>
      </c>
      <c r="AJ63" s="3">
        <f>EffortOutcomesAG1_1DayShiftEF[[#This Row],[Cs]]*O63</f>
        <v>0</v>
      </c>
      <c r="AK63" s="3">
        <f>EffortOutcomesAG1_1DayShiftEF[[#This Row],[Cs]]*P63</f>
        <v>0</v>
      </c>
      <c r="AL63" s="3">
        <f>EffortOutcomesAG1_1DayShiftEF[[#This Row],[Cs]]*Q63</f>
        <v>0</v>
      </c>
      <c r="AM63" s="3">
        <f>EffortOutcomesAG1_1DayShiftEF[[#This Row],[Cs]]*R63</f>
        <v>2.7899391335481543</v>
      </c>
      <c r="AN63" s="3">
        <f>EffortOutcomesAG1_1DayShiftEF[[#This Row],[Cs]]*S63</f>
        <v>0</v>
      </c>
      <c r="AO63" s="3">
        <f>EffortOutcomesAG1_1DayShiftEF[[#This Row],[Cs]]*T63</f>
        <v>1.3484468953502109</v>
      </c>
      <c r="AP63" s="3">
        <f>EffortOutcomesAG1_1DayShiftEF[[#This Row],[Cs]]*U63</f>
        <v>0</v>
      </c>
      <c r="AQ63" s="3">
        <f>EffortOutcomesAG1_1DayShiftEF[[#This Row],[Cs]]*V63</f>
        <v>12.961613971101633</v>
      </c>
      <c r="AR63" s="3">
        <f>EffortOutcomesAG1_1DayShiftEF[[#This Row],[Cs]]*W63</f>
        <v>0</v>
      </c>
      <c r="AS63" s="3">
        <f>EffortOutcomesAG1_1DayShiftIN[[#This Row],[A]]*X63</f>
        <v>0</v>
      </c>
      <c r="AT63" s="3">
        <f>EffortOutcomesAG1_1DayShiftIN[[#This Row],[A]]*Y63</f>
        <v>0</v>
      </c>
      <c r="AU63" s="3">
        <f>EffortOutcomesAG1_1DayShiftIN[[#This Row],[A]]*Z63</f>
        <v>0</v>
      </c>
      <c r="AV63" s="3">
        <f>EffortOutcomesAG1_1DayShiftIN[[#This Row],[A]]*AA63</f>
        <v>0</v>
      </c>
      <c r="AW63" s="3">
        <f>EffortOutcomesAG1_1DayShiftIN[[#This Row],[A]]*AB63</f>
        <v>12.961613971101633</v>
      </c>
      <c r="AX63" s="3"/>
      <c r="AY63" t="s">
        <v>170</v>
      </c>
      <c r="AZ63" t="s">
        <v>172</v>
      </c>
      <c r="BA63" t="s">
        <v>68</v>
      </c>
      <c r="BB63">
        <v>14.310060866451844</v>
      </c>
      <c r="BC63">
        <v>17.099999999999998</v>
      </c>
      <c r="BD63">
        <v>10</v>
      </c>
      <c r="BE63">
        <v>17.099999999999998</v>
      </c>
      <c r="BF63">
        <v>12.961613971101633</v>
      </c>
      <c r="BG63" t="s">
        <v>205</v>
      </c>
      <c r="BH63">
        <v>1</v>
      </c>
      <c r="BI63" s="25">
        <v>45582</v>
      </c>
      <c r="BJ63">
        <v>45582</v>
      </c>
      <c r="BK63">
        <v>0.83684566470478627</v>
      </c>
      <c r="BL63">
        <v>0.83684566470478627</v>
      </c>
      <c r="BM63">
        <v>0.75798912111705463</v>
      </c>
      <c r="BN63" t="s">
        <v>160</v>
      </c>
      <c r="CI63"/>
      <c r="CJ63"/>
      <c r="CK63"/>
      <c r="CL63"/>
      <c r="CM63"/>
    </row>
    <row r="64" spans="1:91" hidden="1" x14ac:dyDescent="0.25">
      <c r="A64" s="31"/>
      <c r="B6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4" s="32">
        <f>IF(EffortOutcomesAG1_1DayShiftEF[[#This Row],[Ein]]=0,3,  IF(EffortOutcomesAG1_1DayShiftEF[[#This Row],[Ein]]&lt;EFGoal,1,    IF(EffortOutcomesAG1_1DayShiftEF[[#This Row],[Ein]]&gt;=EFGoal,2,   "???")))</f>
        <v>1</v>
      </c>
      <c r="D6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6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4" s="34">
        <f t="shared" si="0"/>
        <v>11110</v>
      </c>
      <c r="H6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4" s="36" cm="1">
        <f t="array" ref="O6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4" s="38">
        <f xml:space="preserve">      IF(OR(EffortOutcomesAG1_1DayShiftEF[[#This Row],[Block]]=22221,EffortOutcomesAG1_1DayShiftEF[[#This Row],[Block]]=22222),1-EffortOutcomesAG1_1DayShiftEF[[#This Row],[Epn]],
0)</f>
        <v>0</v>
      </c>
      <c r="R6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0.18407547691283321</v>
      </c>
      <c r="S6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4.3234001608001837E-2</v>
      </c>
      <c r="U6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0.77269052147916495</v>
      </c>
      <c r="W6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4" s="41" cm="1">
        <f t="array" ref="Z6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4" s="38">
        <f t="shared" si="1"/>
        <v>1</v>
      </c>
      <c r="AC64" s="3">
        <f>EffortOutcomesAG1_1DayShiftEF[[#This Row],[Cs]]*H64</f>
        <v>0</v>
      </c>
      <c r="AD64" s="3">
        <f>EffortOutcomesAG1_1DayShiftEF[[#This Row],[Cs]]*I64</f>
        <v>0</v>
      </c>
      <c r="AE64" s="3">
        <f>EffortOutcomesAG1_1DayShiftEF[[#This Row],[Cs]]*J64</f>
        <v>0</v>
      </c>
      <c r="AF64" s="3">
        <f>EffortOutcomesAG1_1DayShiftEF[[#This Row],[Cs]]*K64</f>
        <v>0</v>
      </c>
      <c r="AG64" s="3">
        <f>EffortOutcomesAG1_1DayShiftEF[[#This Row],[Cs]]*L64</f>
        <v>0</v>
      </c>
      <c r="AH64" s="3">
        <f>EffortOutcomesAG1_1DayShiftEF[[#This Row],[Cs]]*M64</f>
        <v>0</v>
      </c>
      <c r="AI64" s="3">
        <f>EffortOutcomesAG1_1DayShiftEF[[#This Row],[Cs]]*N64</f>
        <v>0</v>
      </c>
      <c r="AJ64" s="3">
        <f>EffortOutcomesAG1_1DayShiftEF[[#This Row],[Cs]]*O64</f>
        <v>0</v>
      </c>
      <c r="AK64" s="3">
        <f>EffortOutcomesAG1_1DayShiftEF[[#This Row],[Cs]]*P64</f>
        <v>0</v>
      </c>
      <c r="AL64" s="3">
        <f>EffortOutcomesAG1_1DayShiftEF[[#This Row],[Cs]]*Q64</f>
        <v>0</v>
      </c>
      <c r="AM64" s="3">
        <f>EffortOutcomesAG1_1DayShiftEF[[#This Row],[Cs]]*R64</f>
        <v>2.6230755460078732</v>
      </c>
      <c r="AN64" s="3">
        <f>EffortOutcomesAG1_1DayShiftEF[[#This Row],[Cs]]*S64</f>
        <v>0</v>
      </c>
      <c r="AO64" s="3">
        <f>EffortOutcomesAG1_1DayShiftEF[[#This Row],[Cs]]*T64</f>
        <v>0.61608452291402616</v>
      </c>
      <c r="AP64" s="3">
        <f>EffortOutcomesAG1_1DayShiftEF[[#This Row],[Cs]]*U64</f>
        <v>0</v>
      </c>
      <c r="AQ64" s="3">
        <f>EffortOutcomesAG1_1DayShiftEF[[#This Row],[Cs]]*V64</f>
        <v>11.010839931078101</v>
      </c>
      <c r="AR64" s="3">
        <f>EffortOutcomesAG1_1DayShiftEF[[#This Row],[Cs]]*W64</f>
        <v>0</v>
      </c>
      <c r="AS64" s="3">
        <f>EffortOutcomesAG1_1DayShiftIN[[#This Row],[A]]*X64</f>
        <v>0</v>
      </c>
      <c r="AT64" s="3">
        <f>EffortOutcomesAG1_1DayShiftIN[[#This Row],[A]]*Y64</f>
        <v>0</v>
      </c>
      <c r="AU64" s="3">
        <f>EffortOutcomesAG1_1DayShiftIN[[#This Row],[A]]*Z64</f>
        <v>0</v>
      </c>
      <c r="AV64" s="3">
        <f>EffortOutcomesAG1_1DayShiftIN[[#This Row],[A]]*AA64</f>
        <v>0</v>
      </c>
      <c r="AW64" s="3">
        <f>EffortOutcomesAG1_1DayShiftIN[[#This Row],[A]]*AB64</f>
        <v>11.010839931078101</v>
      </c>
      <c r="AX64" s="3"/>
      <c r="AY64" t="s">
        <v>170</v>
      </c>
      <c r="AZ64" t="s">
        <v>172</v>
      </c>
      <c r="BA64" t="s">
        <v>70</v>
      </c>
      <c r="BB64">
        <v>11.626924453992126</v>
      </c>
      <c r="BC64">
        <v>14.25</v>
      </c>
      <c r="BD64">
        <v>10</v>
      </c>
      <c r="BE64">
        <v>14.25</v>
      </c>
      <c r="BF64">
        <v>11.010839931078101</v>
      </c>
      <c r="BG64" t="s">
        <v>204</v>
      </c>
      <c r="BH64">
        <v>1</v>
      </c>
      <c r="BI64" s="25">
        <v>45582</v>
      </c>
      <c r="BJ64">
        <v>45582</v>
      </c>
      <c r="BK64">
        <v>0.81592452308716679</v>
      </c>
      <c r="BL64">
        <v>0.81592452308716679</v>
      </c>
      <c r="BM64">
        <v>0.77269052147916495</v>
      </c>
      <c r="BN64" t="s">
        <v>160</v>
      </c>
      <c r="CI64"/>
      <c r="CJ64"/>
      <c r="CK64"/>
      <c r="CL64"/>
      <c r="CM64"/>
    </row>
    <row r="65" spans="1:91" hidden="1" x14ac:dyDescent="0.25">
      <c r="A65" s="31"/>
      <c r="B6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5" s="32">
        <f>IF(EffortOutcomesAG1_1DayShiftEF[[#This Row],[Ein]]=0,3,  IF(EffortOutcomesAG1_1DayShiftEF[[#This Row],[Ein]]&lt;EFGoal,1,    IF(EffortOutcomesAG1_1DayShiftEF[[#This Row],[Ein]]&gt;=EFGoal,2,   "???")))</f>
        <v>2</v>
      </c>
      <c r="D6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6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5" s="34">
        <f t="shared" si="0"/>
        <v>12310</v>
      </c>
      <c r="H6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0.35597460674860071</v>
      </c>
      <c r="I6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5" s="36" cm="1">
        <f t="array" ref="O6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5" s="38">
        <f xml:space="preserve">      IF(OR(EffortOutcomesAG1_1DayShiftEF[[#This Row],[Block]]=22221,EffortOutcomesAG1_1DayShiftEF[[#This Row],[Block]]=22222),1-EffortOutcomesAG1_1DayShiftEF[[#This Row],[Epn]],
0)</f>
        <v>0</v>
      </c>
      <c r="R6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6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6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0.61599432016573974</v>
      </c>
      <c r="W6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5" s="41" cm="1">
        <f t="array" ref="Z6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5" s="38">
        <f t="shared" si="1"/>
        <v>0.61599432016573974</v>
      </c>
      <c r="AC65" s="3">
        <f>EffortOutcomesAG1_1DayShiftEF[[#This Row],[Cs]]*H65</f>
        <v>2.0290552584670238</v>
      </c>
      <c r="AD65" s="3">
        <f>EffortOutcomesAG1_1DayShiftEF[[#This Row],[Cs]]*I65</f>
        <v>0</v>
      </c>
      <c r="AE65" s="3">
        <f>EffortOutcomesAG1_1DayShiftEF[[#This Row],[Cs]]*J65</f>
        <v>0</v>
      </c>
      <c r="AF65" s="3">
        <f>EffortOutcomesAG1_1DayShiftEF[[#This Row],[Cs]]*K65</f>
        <v>0</v>
      </c>
      <c r="AG65" s="3">
        <f>EffortOutcomesAG1_1DayShiftEF[[#This Row],[Cs]]*L65</f>
        <v>0</v>
      </c>
      <c r="AH65" s="3">
        <f>EffortOutcomesAG1_1DayShiftEF[[#This Row],[Cs]]*M65</f>
        <v>0</v>
      </c>
      <c r="AI65" s="3">
        <f>EffortOutcomesAG1_1DayShiftEF[[#This Row],[Cs]]*N65</f>
        <v>0</v>
      </c>
      <c r="AJ65" s="3">
        <f>EffortOutcomesAG1_1DayShiftEF[[#This Row],[Cs]]*O65</f>
        <v>0</v>
      </c>
      <c r="AK65" s="3">
        <f>EffortOutcomesAG1_1DayShiftEF[[#This Row],[Cs]]*P65</f>
        <v>0</v>
      </c>
      <c r="AL65" s="3">
        <f>EffortOutcomesAG1_1DayShiftEF[[#This Row],[Cs]]*Q65</f>
        <v>0</v>
      </c>
      <c r="AM65" s="3">
        <f>EffortOutcomesAG1_1DayShiftEF[[#This Row],[Cs]]*R65</f>
        <v>0</v>
      </c>
      <c r="AN65" s="3">
        <f>EffortOutcomesAG1_1DayShiftEF[[#This Row],[Cs]]*S65</f>
        <v>0</v>
      </c>
      <c r="AO65" s="3">
        <f>EffortOutcomesAG1_1DayShiftEF[[#This Row],[Cs]]*T65</f>
        <v>0</v>
      </c>
      <c r="AP65" s="3">
        <f>EffortOutcomesAG1_1DayShiftEF[[#This Row],[Cs]]*U65</f>
        <v>0</v>
      </c>
      <c r="AQ65" s="3">
        <f>EffortOutcomesAG1_1DayShiftEF[[#This Row],[Cs]]*V65</f>
        <v>3.5111676249447159</v>
      </c>
      <c r="AR65" s="3">
        <f>EffortOutcomesAG1_1DayShiftEF[[#This Row],[Cs]]*W65</f>
        <v>0</v>
      </c>
      <c r="AS65" s="3">
        <f>EffortOutcomesAG1_1DayShiftIN[[#This Row],[A]]*X65</f>
        <v>0</v>
      </c>
      <c r="AT65" s="3">
        <f>EffortOutcomesAG1_1DayShiftIN[[#This Row],[A]]*Y65</f>
        <v>0</v>
      </c>
      <c r="AU65" s="3">
        <f>EffortOutcomesAG1_1DayShiftIN[[#This Row],[A]]*Z65</f>
        <v>0</v>
      </c>
      <c r="AV65" s="3">
        <f>EffortOutcomesAG1_1DayShiftIN[[#This Row],[A]]*AA65</f>
        <v>0</v>
      </c>
      <c r="AW65" s="3">
        <f>EffortOutcomesAG1_1DayShiftIN[[#This Row],[A]]*AB65</f>
        <v>4.7610541394628294</v>
      </c>
      <c r="AX65" s="3"/>
      <c r="AY65" t="s">
        <v>217</v>
      </c>
      <c r="AZ65" t="s">
        <v>172</v>
      </c>
      <c r="BA65" t="s">
        <v>69</v>
      </c>
      <c r="BB65">
        <v>3.5111676249447159</v>
      </c>
      <c r="BC65">
        <v>5.6999999999999993</v>
      </c>
      <c r="BD65">
        <v>10</v>
      </c>
      <c r="BE65">
        <v>5.6999999999999993</v>
      </c>
      <c r="BF65">
        <v>7.7290552584670227</v>
      </c>
      <c r="BG65" t="s">
        <v>203</v>
      </c>
      <c r="BI65" s="25">
        <v>45582</v>
      </c>
      <c r="BJ65">
        <v>45582</v>
      </c>
      <c r="BK65">
        <v>0.61599432016573974</v>
      </c>
      <c r="BL65">
        <v>0.61599432016573974</v>
      </c>
      <c r="BM65">
        <v>1.3559746067486007</v>
      </c>
      <c r="BN65" t="s">
        <v>160</v>
      </c>
      <c r="CI65"/>
      <c r="CJ65"/>
      <c r="CK65"/>
      <c r="CL65"/>
      <c r="CM65"/>
    </row>
    <row r="66" spans="1:91" hidden="1" x14ac:dyDescent="0.25">
      <c r="A66" s="31"/>
      <c r="B6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6" s="32">
        <f>IF(EffortOutcomesAG1_1DayShiftEF[[#This Row],[Ein]]=0,3,  IF(EffortOutcomesAG1_1DayShiftEF[[#This Row],[Ein]]&lt;EFGoal,1,    IF(EffortOutcomesAG1_1DayShiftEF[[#This Row],[Ein]]&gt;=EFGoal,2,   "???")))</f>
        <v>1</v>
      </c>
      <c r="D6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6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6" s="34">
        <f t="shared" ref="G66:G129" si="2">B66*10000+1000*C66+D66*100+E66*10+F66</f>
        <v>11110</v>
      </c>
      <c r="H6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6" s="36" cm="1">
        <f t="array" ref="O6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6" s="38">
        <f xml:space="preserve">      IF(OR(EffortOutcomesAG1_1DayShiftEF[[#This Row],[Block]]=22221,EffortOutcomesAG1_1DayShiftEF[[#This Row],[Block]]=22222),1-EffortOutcomesAG1_1DayShiftEF[[#This Row],[Epn]],
0)</f>
        <v>0</v>
      </c>
      <c r="R6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0.12512591197764578</v>
      </c>
      <c r="S6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1.8175681105408015E-2</v>
      </c>
      <c r="U6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0.85669840691694621</v>
      </c>
      <c r="W6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6" s="41" cm="1">
        <f t="array" ref="Z6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6" s="38">
        <f t="shared" ref="AB66:AB129" si="3">SUM($Q66:$AA66)</f>
        <v>1</v>
      </c>
      <c r="AC66" s="3">
        <f>EffortOutcomesAG1_1DayShiftEF[[#This Row],[Cs]]*H66</f>
        <v>0</v>
      </c>
      <c r="AD66" s="3">
        <f>EffortOutcomesAG1_1DayShiftEF[[#This Row],[Cs]]*I66</f>
        <v>0</v>
      </c>
      <c r="AE66" s="3">
        <f>EffortOutcomesAG1_1DayShiftEF[[#This Row],[Cs]]*J66</f>
        <v>0</v>
      </c>
      <c r="AF66" s="3">
        <f>EffortOutcomesAG1_1DayShiftEF[[#This Row],[Cs]]*K66</f>
        <v>0</v>
      </c>
      <c r="AG66" s="3">
        <f>EffortOutcomesAG1_1DayShiftEF[[#This Row],[Cs]]*L66</f>
        <v>0</v>
      </c>
      <c r="AH66" s="3">
        <f>EffortOutcomesAG1_1DayShiftEF[[#This Row],[Cs]]*M66</f>
        <v>0</v>
      </c>
      <c r="AI66" s="3">
        <f>EffortOutcomesAG1_1DayShiftEF[[#This Row],[Cs]]*N66</f>
        <v>0</v>
      </c>
      <c r="AJ66" s="3">
        <f>EffortOutcomesAG1_1DayShiftEF[[#This Row],[Cs]]*O66</f>
        <v>0</v>
      </c>
      <c r="AK66" s="3">
        <f>EffortOutcomesAG1_1DayShiftEF[[#This Row],[Cs]]*P66</f>
        <v>0</v>
      </c>
      <c r="AL66" s="3">
        <f>EffortOutcomesAG1_1DayShiftEF[[#This Row],[Cs]]*Q66</f>
        <v>0</v>
      </c>
      <c r="AM66" s="3">
        <f>EffortOutcomesAG1_1DayShiftEF[[#This Row],[Cs]]*R66</f>
        <v>2.0207834784389793</v>
      </c>
      <c r="AN66" s="3">
        <f>EffortOutcomesAG1_1DayShiftEF[[#This Row],[Cs]]*S66</f>
        <v>0</v>
      </c>
      <c r="AO66" s="3">
        <f>EffortOutcomesAG1_1DayShiftEF[[#This Row],[Cs]]*T66</f>
        <v>0.29353724985233942</v>
      </c>
      <c r="AP66" s="3">
        <f>EffortOutcomesAG1_1DayShiftEF[[#This Row],[Cs]]*U66</f>
        <v>0</v>
      </c>
      <c r="AQ66" s="3">
        <f>EffortOutcomesAG1_1DayShiftEF[[#This Row],[Cs]]*V66</f>
        <v>13.835679271708679</v>
      </c>
      <c r="AR66" s="3">
        <f>EffortOutcomesAG1_1DayShiftEF[[#This Row],[Cs]]*W66</f>
        <v>0</v>
      </c>
      <c r="AS66" s="3">
        <f>EffortOutcomesAG1_1DayShiftIN[[#This Row],[A]]*X66</f>
        <v>0</v>
      </c>
      <c r="AT66" s="3">
        <f>EffortOutcomesAG1_1DayShiftIN[[#This Row],[A]]*Y66</f>
        <v>0</v>
      </c>
      <c r="AU66" s="3">
        <f>EffortOutcomesAG1_1DayShiftIN[[#This Row],[A]]*Z66</f>
        <v>0</v>
      </c>
      <c r="AV66" s="3">
        <f>EffortOutcomesAG1_1DayShiftIN[[#This Row],[A]]*AA66</f>
        <v>0</v>
      </c>
      <c r="AW66" s="3">
        <f>EffortOutcomesAG1_1DayShiftIN[[#This Row],[A]]*AB66</f>
        <v>13.835679271708679</v>
      </c>
      <c r="AX66" s="3"/>
      <c r="AY66" t="s">
        <v>217</v>
      </c>
      <c r="AZ66" t="s">
        <v>172</v>
      </c>
      <c r="BA66" t="s">
        <v>68</v>
      </c>
      <c r="BB66">
        <v>14.12921652156102</v>
      </c>
      <c r="BC66">
        <v>16.149999999999999</v>
      </c>
      <c r="BD66">
        <v>10</v>
      </c>
      <c r="BE66">
        <v>16.149999999999999</v>
      </c>
      <c r="BF66">
        <v>13.835679271708679</v>
      </c>
      <c r="BG66" t="s">
        <v>205</v>
      </c>
      <c r="BI66" s="25">
        <v>45582</v>
      </c>
      <c r="BJ66">
        <v>45582</v>
      </c>
      <c r="BK66">
        <v>0.87487408802235422</v>
      </c>
      <c r="BL66">
        <v>0.87487408802235422</v>
      </c>
      <c r="BM66">
        <v>0.85669840691694621</v>
      </c>
      <c r="BN66" t="s">
        <v>160</v>
      </c>
      <c r="CI66"/>
      <c r="CJ66"/>
      <c r="CK66"/>
      <c r="CL66"/>
      <c r="CM66"/>
    </row>
    <row r="67" spans="1:91" hidden="1" x14ac:dyDescent="0.25">
      <c r="A67" s="31"/>
      <c r="B6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7" s="32">
        <f>IF(EffortOutcomesAG1_1DayShiftEF[[#This Row],[Ein]]=0,3,  IF(EffortOutcomesAG1_1DayShiftEF[[#This Row],[Ein]]&lt;EFGoal,1,    IF(EffortOutcomesAG1_1DayShiftEF[[#This Row],[Ein]]&gt;=EFGoal,2,   "???")))</f>
        <v>1</v>
      </c>
      <c r="D6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6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7" s="34">
        <f t="shared" si="2"/>
        <v>11110</v>
      </c>
      <c r="H6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7" s="36" cm="1">
        <f t="array" ref="O6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7" s="38">
        <f xml:space="preserve">      IF(OR(EffortOutcomesAG1_1DayShiftEF[[#This Row],[Block]]=22221,EffortOutcomesAG1_1DayShiftEF[[#This Row],[Block]]=22222),1-EffortOutcomesAG1_1DayShiftEF[[#This Row],[Epn]],
0)</f>
        <v>0</v>
      </c>
      <c r="R6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6.6333002324296064E-2</v>
      </c>
      <c r="S6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0.1432144530214785</v>
      </c>
      <c r="U6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0.79045254465422543</v>
      </c>
      <c r="W6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7" s="41" cm="1">
        <f t="array" ref="Z6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7" s="38">
        <f t="shared" si="3"/>
        <v>1</v>
      </c>
      <c r="AC67" s="3">
        <f>EffortOutcomesAG1_1DayShiftEF[[#This Row],[Cs]]*H67</f>
        <v>0</v>
      </c>
      <c r="AD67" s="3">
        <f>EffortOutcomesAG1_1DayShiftEF[[#This Row],[Cs]]*I67</f>
        <v>0</v>
      </c>
      <c r="AE67" s="3">
        <f>EffortOutcomesAG1_1DayShiftEF[[#This Row],[Cs]]*J67</f>
        <v>0</v>
      </c>
      <c r="AF67" s="3">
        <f>EffortOutcomesAG1_1DayShiftEF[[#This Row],[Cs]]*K67</f>
        <v>0</v>
      </c>
      <c r="AG67" s="3">
        <f>EffortOutcomesAG1_1DayShiftEF[[#This Row],[Cs]]*L67</f>
        <v>0</v>
      </c>
      <c r="AH67" s="3">
        <f>EffortOutcomesAG1_1DayShiftEF[[#This Row],[Cs]]*M67</f>
        <v>0</v>
      </c>
      <c r="AI67" s="3">
        <f>EffortOutcomesAG1_1DayShiftEF[[#This Row],[Cs]]*N67</f>
        <v>0</v>
      </c>
      <c r="AJ67" s="3">
        <f>EffortOutcomesAG1_1DayShiftEF[[#This Row],[Cs]]*O67</f>
        <v>0</v>
      </c>
      <c r="AK67" s="3">
        <f>EffortOutcomesAG1_1DayShiftEF[[#This Row],[Cs]]*P67</f>
        <v>0</v>
      </c>
      <c r="AL67" s="3">
        <f>EffortOutcomesAG1_1DayShiftEF[[#This Row],[Cs]]*Q67</f>
        <v>0</v>
      </c>
      <c r="AM67" s="3">
        <f>EffortOutcomesAG1_1DayShiftEF[[#This Row],[Cs]]*R67</f>
        <v>0.8822289309131377</v>
      </c>
      <c r="AN67" s="3">
        <f>EffortOutcomesAG1_1DayShiftEF[[#This Row],[Cs]]*S67</f>
        <v>0</v>
      </c>
      <c r="AO67" s="3">
        <f>EffortOutcomesAG1_1DayShiftEF[[#This Row],[Cs]]*T67</f>
        <v>1.9047522251856641</v>
      </c>
      <c r="AP67" s="3">
        <f>EffortOutcomesAG1_1DayShiftEF[[#This Row],[Cs]]*U67</f>
        <v>0</v>
      </c>
      <c r="AQ67" s="3">
        <f>EffortOutcomesAG1_1DayShiftEF[[#This Row],[Cs]]*V67</f>
        <v>10.513018843901198</v>
      </c>
      <c r="AR67" s="3">
        <f>EffortOutcomesAG1_1DayShiftEF[[#This Row],[Cs]]*W67</f>
        <v>0</v>
      </c>
      <c r="AS67" s="3">
        <f>EffortOutcomesAG1_1DayShiftIN[[#This Row],[A]]*X67</f>
        <v>0</v>
      </c>
      <c r="AT67" s="3">
        <f>EffortOutcomesAG1_1DayShiftIN[[#This Row],[A]]*Y67</f>
        <v>0</v>
      </c>
      <c r="AU67" s="3">
        <f>EffortOutcomesAG1_1DayShiftIN[[#This Row],[A]]*Z67</f>
        <v>0</v>
      </c>
      <c r="AV67" s="3">
        <f>EffortOutcomesAG1_1DayShiftIN[[#This Row],[A]]*AA67</f>
        <v>0</v>
      </c>
      <c r="AW67" s="3">
        <f>EffortOutcomesAG1_1DayShiftIN[[#This Row],[A]]*AB67</f>
        <v>10.513018843901197</v>
      </c>
      <c r="AX67" s="3"/>
      <c r="AY67" t="s">
        <v>217</v>
      </c>
      <c r="AZ67" t="s">
        <v>172</v>
      </c>
      <c r="BA67" t="s">
        <v>70</v>
      </c>
      <c r="BB67">
        <v>12.417771069086861</v>
      </c>
      <c r="BC67">
        <v>13.3</v>
      </c>
      <c r="BD67">
        <v>10</v>
      </c>
      <c r="BE67">
        <v>13.3</v>
      </c>
      <c r="BF67">
        <v>10.513018843901197</v>
      </c>
      <c r="BG67" t="s">
        <v>204</v>
      </c>
      <c r="BI67" s="25">
        <v>45582</v>
      </c>
      <c r="BJ67">
        <v>45582</v>
      </c>
      <c r="BK67">
        <v>0.93366699767570394</v>
      </c>
      <c r="BL67">
        <v>0.93366699767570394</v>
      </c>
      <c r="BM67">
        <v>0.79045254465422543</v>
      </c>
      <c r="BN67" t="s">
        <v>160</v>
      </c>
      <c r="CI67"/>
      <c r="CJ67"/>
      <c r="CK67"/>
      <c r="CL67"/>
      <c r="CM67"/>
    </row>
    <row r="68" spans="1:91" hidden="1" x14ac:dyDescent="0.25">
      <c r="A68" s="31"/>
      <c r="B6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8" s="32">
        <f>IF(EffortOutcomesAG1_1DayShiftEF[[#This Row],[Ein]]=0,3,  IF(EffortOutcomesAG1_1DayShiftEF[[#This Row],[Ein]]&lt;EFGoal,1,    IF(EffortOutcomesAG1_1DayShiftEF[[#This Row],[Ein]]&gt;=EFGoal,2,   "???")))</f>
        <v>1</v>
      </c>
      <c r="D6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6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8" s="34">
        <f t="shared" si="2"/>
        <v>11110</v>
      </c>
      <c r="H6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6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8" s="36" cm="1">
        <f t="array" ref="O6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Row],[Block]]=21222),EFCap-M69:Z9EFGoal,IF(OR(EffortOutcomesAG1_1DayShiftEF[[#This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8" s="38">
        <f xml:space="preserve">      IF(OR(EffortOutcomesAG1_1DayShiftEF[[#This Row],[Block]]=22221,EffortOutcomesAG1_1DayShiftEF[[#This Row],[Block]]=22222),1-EffortOutcomesAG1_1DayShiftEF[[#This Row],[Epn]],
0)</f>
        <v>0</v>
      </c>
      <c r="R6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0.16315433529521373</v>
      </c>
      <c r="S6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6.3772160981127701E-2</v>
      </c>
      <c r="U6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0.77307350372365857</v>
      </c>
      <c r="W6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8" s="41" cm="1">
        <f t="array" ref="Z6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8" s="38">
        <f t="shared" si="3"/>
        <v>1</v>
      </c>
      <c r="AC68" s="3">
        <f>EffortOutcomesAG1_1DayShiftEF[[#This Row],[Cs]]*H68</f>
        <v>0</v>
      </c>
      <c r="AD68" s="3">
        <f>EffortOutcomesAG1_1DayShiftEF[[#This Row],[Cs]]*I68</f>
        <v>0</v>
      </c>
      <c r="AE68" s="3">
        <f>EffortOutcomesAG1_1DayShiftEF[[#This Row],[Cs]]*J68</f>
        <v>0</v>
      </c>
      <c r="AF68" s="3">
        <f>EffortOutcomesAG1_1DayShiftEF[[#This Row],[Cs]]*K68</f>
        <v>0</v>
      </c>
      <c r="AG68" s="3">
        <f>EffortOutcomesAG1_1DayShiftEF[[#This Row],[Cs]]*L68</f>
        <v>0</v>
      </c>
      <c r="AH68" s="3">
        <f>EffortOutcomesAG1_1DayShiftEF[[#This Row],[Cs]]*M68</f>
        <v>0</v>
      </c>
      <c r="AI68" s="3">
        <f>EffortOutcomesAG1_1DayShiftEF[[#This Row],[Cs]]*N68</f>
        <v>0</v>
      </c>
      <c r="AJ68" s="3">
        <f>EffortOutcomesAG1_1DayShiftEF[[#This Row],[Cs]]*O68</f>
        <v>0</v>
      </c>
      <c r="AK68" s="3">
        <f>EffortOutcomesAG1_1DayShiftEF[[#This Row],[Cs]]*P68</f>
        <v>0</v>
      </c>
      <c r="AL68" s="3">
        <f>EffortOutcomesAG1_1DayShiftEF[[#This Row],[Cs]]*Q68</f>
        <v>0</v>
      </c>
      <c r="AM68" s="3">
        <f>EffortOutcomesAG1_1DayShiftEF[[#This Row],[Cs]]*R68</f>
        <v>2.7899391335481543</v>
      </c>
      <c r="AN68" s="3">
        <f>EffortOutcomesAG1_1DayShiftEF[[#This Row],[Cs]]*S68</f>
        <v>0</v>
      </c>
      <c r="AO68" s="3">
        <f>EffortOutcomesAG1_1DayShiftEF[[#This Row],[Cs]]*T68</f>
        <v>1.0905039527772835</v>
      </c>
      <c r="AP68" s="3">
        <f>EffortOutcomesAG1_1DayShiftEF[[#This Row],[Cs]]*U68</f>
        <v>0</v>
      </c>
      <c r="AQ68" s="3">
        <f>EffortOutcomesAG1_1DayShiftEF[[#This Row],[Cs]]*V68</f>
        <v>13.219556913674561</v>
      </c>
      <c r="AR68" s="3">
        <f>EffortOutcomesAG1_1DayShiftEF[[#This Row],[Cs]]*W68</f>
        <v>0</v>
      </c>
      <c r="AS68" s="3">
        <f>EffortOutcomesAG1_1DayShiftIN[[#This Row],[A]]*X68</f>
        <v>0</v>
      </c>
      <c r="AT68" s="3">
        <f>EffortOutcomesAG1_1DayShiftIN[[#This Row],[A]]*Y68</f>
        <v>0</v>
      </c>
      <c r="AU68" s="3">
        <f>EffortOutcomesAG1_1DayShiftIN[[#This Row],[A]]*Z68</f>
        <v>0</v>
      </c>
      <c r="AV68" s="3">
        <f>EffortOutcomesAG1_1DayShiftIN[[#This Row],[A]]*AA68</f>
        <v>0</v>
      </c>
      <c r="AW68" s="3">
        <f>EffortOutcomesAG1_1DayShiftIN[[#This Row],[A]]*AB68</f>
        <v>13.219556913674561</v>
      </c>
      <c r="AX68" s="3"/>
      <c r="AY68" t="s">
        <v>170</v>
      </c>
      <c r="AZ68" t="s">
        <v>172</v>
      </c>
      <c r="BA68" t="s">
        <v>68</v>
      </c>
      <c r="BB68">
        <v>14.310060866451844</v>
      </c>
      <c r="BC68">
        <v>17.099999999999998</v>
      </c>
      <c r="BD68">
        <v>10</v>
      </c>
      <c r="BE68">
        <v>17.099999999999998</v>
      </c>
      <c r="BF68">
        <v>13.219556913674561</v>
      </c>
      <c r="BG68" t="s">
        <v>206</v>
      </c>
      <c r="BH68">
        <v>1</v>
      </c>
      <c r="BI68" s="25">
        <v>45583</v>
      </c>
      <c r="BJ68">
        <v>45583</v>
      </c>
      <c r="BK68">
        <v>0.83684566470478627</v>
      </c>
      <c r="BL68">
        <v>0.83684566470478627</v>
      </c>
      <c r="BM68">
        <v>0.77307350372365857</v>
      </c>
      <c r="BN68" t="s">
        <v>160</v>
      </c>
      <c r="CI68"/>
      <c r="CJ68"/>
      <c r="CK68"/>
      <c r="CL68"/>
      <c r="CM68"/>
    </row>
    <row r="69" spans="1:91" hidden="1" x14ac:dyDescent="0.25">
      <c r="A69" s="31"/>
      <c r="B6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69" s="32">
        <f>IF(EffortOutcomesAG1_1DayShiftEF[[#This Row],[Ein]]=0,3,  IF(EffortOutcomesAG1_1DayShiftEF[[#This Row],[Ein]]&lt;EFGoal,1,    IF(EffortOutcomesAG1_1DayShiftEF[[#This Row],[Ein]]&gt;=EFGoal,2,   "???")))</f>
        <v>2</v>
      </c>
      <c r="D6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6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6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69" s="34">
        <f t="shared" si="2"/>
        <v>12310</v>
      </c>
      <c r="H6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1.6561010369060103E-2</v>
      </c>
      <c r="I6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6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6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6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6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6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69" s="36" cm="1">
        <f t="array" ref="O6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6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69" s="38">
        <f xml:space="preserve">      IF(OR(EffortOutcomesAG1_1DayShiftEF[[#This Row],[Block]]=22221,EffortOutcomesAG1_1DayShiftEF[[#This Row],[Block]]=22222),1-EffortOutcomesAG1_1DayShiftEF[[#This Row],[Epn]],
0)</f>
        <v>0</v>
      </c>
      <c r="R6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6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6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6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6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0.94145137279288471</v>
      </c>
      <c r="W6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6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6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69" s="41" cm="1">
        <f t="array" ref="Z6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6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69" s="38">
        <f t="shared" si="3"/>
        <v>0.94145137279288471</v>
      </c>
      <c r="AC69" s="3">
        <f>EffortOutcomesAG1_1DayShiftEF[[#This Row],[Cs]]*H69</f>
        <v>9.4397759103642578E-2</v>
      </c>
      <c r="AD69" s="3">
        <f>EffortOutcomesAG1_1DayShiftEF[[#This Row],[Cs]]*I69</f>
        <v>0</v>
      </c>
      <c r="AE69" s="3">
        <f>EffortOutcomesAG1_1DayShiftEF[[#This Row],[Cs]]*J69</f>
        <v>0</v>
      </c>
      <c r="AF69" s="3">
        <f>EffortOutcomesAG1_1DayShiftEF[[#This Row],[Cs]]*K69</f>
        <v>0</v>
      </c>
      <c r="AG69" s="3">
        <f>EffortOutcomesAG1_1DayShiftEF[[#This Row],[Cs]]*L69</f>
        <v>0</v>
      </c>
      <c r="AH69" s="3">
        <f>EffortOutcomesAG1_1DayShiftEF[[#This Row],[Cs]]*M69</f>
        <v>0</v>
      </c>
      <c r="AI69" s="3">
        <f>EffortOutcomesAG1_1DayShiftEF[[#This Row],[Cs]]*N69</f>
        <v>0</v>
      </c>
      <c r="AJ69" s="3">
        <f>EffortOutcomesAG1_1DayShiftEF[[#This Row],[Cs]]*O69</f>
        <v>0</v>
      </c>
      <c r="AK69" s="3">
        <f>EffortOutcomesAG1_1DayShiftEF[[#This Row],[Cs]]*P69</f>
        <v>0</v>
      </c>
      <c r="AL69" s="3">
        <f>EffortOutcomesAG1_1DayShiftEF[[#This Row],[Cs]]*Q69</f>
        <v>0</v>
      </c>
      <c r="AM69" s="3">
        <f>EffortOutcomesAG1_1DayShiftEF[[#This Row],[Cs]]*R69</f>
        <v>0</v>
      </c>
      <c r="AN69" s="3">
        <f>EffortOutcomesAG1_1DayShiftEF[[#This Row],[Cs]]*S69</f>
        <v>0</v>
      </c>
      <c r="AO69" s="3">
        <f>EffortOutcomesAG1_1DayShiftEF[[#This Row],[Cs]]*T69</f>
        <v>0</v>
      </c>
      <c r="AP69" s="3">
        <f>EffortOutcomesAG1_1DayShiftEF[[#This Row],[Cs]]*U69</f>
        <v>0</v>
      </c>
      <c r="AQ69" s="3">
        <f>EffortOutcomesAG1_1DayShiftEF[[#This Row],[Cs]]*V69</f>
        <v>5.3662728249194425</v>
      </c>
      <c r="AR69" s="3">
        <f>EffortOutcomesAG1_1DayShiftEF[[#This Row],[Cs]]*W69</f>
        <v>0</v>
      </c>
      <c r="AS69" s="3">
        <f>EffortOutcomesAG1_1DayShiftIN[[#This Row],[A]]*X69</f>
        <v>0</v>
      </c>
      <c r="AT69" s="3">
        <f>EffortOutcomesAG1_1DayShiftIN[[#This Row],[A]]*Y69</f>
        <v>0</v>
      </c>
      <c r="AU69" s="3">
        <f>EffortOutcomesAG1_1DayShiftIN[[#This Row],[A]]*Z69</f>
        <v>0</v>
      </c>
      <c r="AV69" s="3">
        <f>EffortOutcomesAG1_1DayShiftIN[[#This Row],[A]]*AA69</f>
        <v>0</v>
      </c>
      <c r="AW69" s="3">
        <f>EffortOutcomesAG1_1DayShiftIN[[#This Row],[A]]*AB69</f>
        <v>5.4551437248161392</v>
      </c>
      <c r="AX69" s="3"/>
      <c r="AY69" t="s">
        <v>170</v>
      </c>
      <c r="AZ69" t="s">
        <v>172</v>
      </c>
      <c r="BA69" t="s">
        <v>69</v>
      </c>
      <c r="BB69">
        <v>5.3662728249194425</v>
      </c>
      <c r="BC69">
        <v>5.6999999999999993</v>
      </c>
      <c r="BD69">
        <v>10</v>
      </c>
      <c r="BE69">
        <v>5.6999999999999993</v>
      </c>
      <c r="BF69">
        <v>5.7943977591036422</v>
      </c>
      <c r="BG69" t="s">
        <v>207</v>
      </c>
      <c r="BH69">
        <v>1</v>
      </c>
      <c r="BI69" s="25">
        <v>45583</v>
      </c>
      <c r="BJ69">
        <v>45583</v>
      </c>
      <c r="BK69">
        <v>0.94145137279288471</v>
      </c>
      <c r="BL69">
        <v>0.94145137279288471</v>
      </c>
      <c r="BM69">
        <v>1.0165610103690601</v>
      </c>
      <c r="BN69" t="s">
        <v>160</v>
      </c>
      <c r="CI69"/>
      <c r="CJ69"/>
      <c r="CK69"/>
      <c r="CL69"/>
      <c r="CM69"/>
    </row>
    <row r="70" spans="1:91" hidden="1" x14ac:dyDescent="0.25">
      <c r="A70" s="31"/>
      <c r="B7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0" s="32">
        <f>IF(EffortOutcomesAG1_1DayShiftEF[[#This Row],[Ein]]=0,3,  IF(EffortOutcomesAG1_1DayShiftEF[[#This Row],[Ein]]&lt;EFGoal,1,    IF(EffortOutcomesAG1_1DayShiftEF[[#This Row],[Ein]]&gt;=EFGoal,2,   "???")))</f>
        <v>1</v>
      </c>
      <c r="D7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0" s="34">
        <f t="shared" si="2"/>
        <v>11110</v>
      </c>
      <c r="H7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0" s="36" cm="1">
        <f t="array" ref="O7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0" s="38">
        <f xml:space="preserve">      IF(OR(EffortOutcomesAG1_1DayShiftEF[[#This Row],[Block]]=22221,EffortOutcomesAG1_1DayShiftEF[[#This Row],[Block]]=22222),1-EffortOutcomesAG1_1DayShiftEF[[#This Row],[Epn]],
0)</f>
        <v>0</v>
      </c>
      <c r="R7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0.18407547691283332</v>
      </c>
      <c r="S7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9.3008375381865904E-2</v>
      </c>
      <c r="U7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0.72291614770530077</v>
      </c>
      <c r="W7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0" s="41" cm="1">
        <f t="array" ref="Z7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0" s="38">
        <f t="shared" si="3"/>
        <v>1</v>
      </c>
      <c r="AC70" s="3">
        <f>EffortOutcomesAG1_1DayShiftEF[[#This Row],[Cs]]*H70</f>
        <v>0</v>
      </c>
      <c r="AD70" s="3">
        <f>EffortOutcomesAG1_1DayShiftEF[[#This Row],[Cs]]*I70</f>
        <v>0</v>
      </c>
      <c r="AE70" s="3">
        <f>EffortOutcomesAG1_1DayShiftEF[[#This Row],[Cs]]*J70</f>
        <v>0</v>
      </c>
      <c r="AF70" s="3">
        <f>EffortOutcomesAG1_1DayShiftEF[[#This Row],[Cs]]*K70</f>
        <v>0</v>
      </c>
      <c r="AG70" s="3">
        <f>EffortOutcomesAG1_1DayShiftEF[[#This Row],[Cs]]*L70</f>
        <v>0</v>
      </c>
      <c r="AH70" s="3">
        <f>EffortOutcomesAG1_1DayShiftEF[[#This Row],[Cs]]*M70</f>
        <v>0</v>
      </c>
      <c r="AI70" s="3">
        <f>EffortOutcomesAG1_1DayShiftEF[[#This Row],[Cs]]*N70</f>
        <v>0</v>
      </c>
      <c r="AJ70" s="3">
        <f>EffortOutcomesAG1_1DayShiftEF[[#This Row],[Cs]]*O70</f>
        <v>0</v>
      </c>
      <c r="AK70" s="3">
        <f>EffortOutcomesAG1_1DayShiftEF[[#This Row],[Cs]]*P70</f>
        <v>0</v>
      </c>
      <c r="AL70" s="3">
        <f>EffortOutcomesAG1_1DayShiftEF[[#This Row],[Cs]]*Q70</f>
        <v>0</v>
      </c>
      <c r="AM70" s="3">
        <f>EffortOutcomesAG1_1DayShiftEF[[#This Row],[Cs]]*R70</f>
        <v>2.623075546007875</v>
      </c>
      <c r="AN70" s="3">
        <f>EffortOutcomesAG1_1DayShiftEF[[#This Row],[Cs]]*S70</f>
        <v>0</v>
      </c>
      <c r="AO70" s="3">
        <f>EffortOutcomesAG1_1DayShiftEF[[#This Row],[Cs]]*T70</f>
        <v>1.3253693491915892</v>
      </c>
      <c r="AP70" s="3">
        <f>EffortOutcomesAG1_1DayShiftEF[[#This Row],[Cs]]*U70</f>
        <v>0</v>
      </c>
      <c r="AQ70" s="3">
        <f>EffortOutcomesAG1_1DayShiftEF[[#This Row],[Cs]]*V70</f>
        <v>10.301555104800537</v>
      </c>
      <c r="AR70" s="3">
        <f>EffortOutcomesAG1_1DayShiftEF[[#This Row],[Cs]]*W70</f>
        <v>0</v>
      </c>
      <c r="AS70" s="3">
        <f>EffortOutcomesAG1_1DayShiftIN[[#This Row],[A]]*X70</f>
        <v>0</v>
      </c>
      <c r="AT70" s="3">
        <f>EffortOutcomesAG1_1DayShiftIN[[#This Row],[A]]*Y70</f>
        <v>0</v>
      </c>
      <c r="AU70" s="3">
        <f>EffortOutcomesAG1_1DayShiftIN[[#This Row],[A]]*Z70</f>
        <v>0</v>
      </c>
      <c r="AV70" s="3">
        <f>EffortOutcomesAG1_1DayShiftIN[[#This Row],[A]]*AA70</f>
        <v>0</v>
      </c>
      <c r="AW70" s="3">
        <f>EffortOutcomesAG1_1DayShiftIN[[#This Row],[A]]*AB70</f>
        <v>10.301555104800537</v>
      </c>
      <c r="AX70" s="3"/>
      <c r="AY70" t="s">
        <v>170</v>
      </c>
      <c r="AZ70" t="s">
        <v>172</v>
      </c>
      <c r="BA70" t="s">
        <v>70</v>
      </c>
      <c r="BB70">
        <v>11.626924453992125</v>
      </c>
      <c r="BC70">
        <v>14.25</v>
      </c>
      <c r="BD70">
        <v>10</v>
      </c>
      <c r="BE70">
        <v>14.25</v>
      </c>
      <c r="BF70">
        <v>10.301555104800537</v>
      </c>
      <c r="BG70" t="s">
        <v>208</v>
      </c>
      <c r="BH70">
        <v>1</v>
      </c>
      <c r="BI70" s="25">
        <v>45583</v>
      </c>
      <c r="BJ70">
        <v>45583</v>
      </c>
      <c r="BK70">
        <v>0.81592452308716668</v>
      </c>
      <c r="BL70">
        <v>0.81592452308716668</v>
      </c>
      <c r="BM70">
        <v>0.72291614770530077</v>
      </c>
      <c r="BN70" t="s">
        <v>160</v>
      </c>
      <c r="CI70"/>
      <c r="CJ70"/>
      <c r="CK70"/>
      <c r="CL70"/>
      <c r="CM70"/>
    </row>
    <row r="71" spans="1:91" hidden="1" x14ac:dyDescent="0.25">
      <c r="A71" s="31"/>
      <c r="B7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1" s="32">
        <f>IF(EffortOutcomesAG1_1DayShiftEF[[#This Row],[Ein]]=0,3,  IF(EffortOutcomesAG1_1DayShiftEF[[#This Row],[Ein]]&lt;EFGoal,1,    IF(EffortOutcomesAG1_1DayShiftEF[[#This Row],[Ein]]&gt;=EFGoal,2,   "???")))</f>
        <v>1</v>
      </c>
      <c r="D7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1" s="34">
        <f t="shared" si="2"/>
        <v>11110</v>
      </c>
      <c r="H7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1" s="36" cm="1">
        <f t="array" ref="O7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1" s="38">
        <f xml:space="preserve">      IF(OR(EffortOutcomesAG1_1DayShiftEF[[#This Row],[Block]]=22221,EffortOutcomesAG1_1DayShiftEF[[#This Row],[Block]]=22222),1-EffortOutcomesAG1_1DayShiftEF[[#This Row],[Epn]],
0)</f>
        <v>0</v>
      </c>
      <c r="R7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0.38029752098416558</v>
      </c>
      <c r="S7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9.02369647399488E-2</v>
      </c>
      <c r="U7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0.52946551427588562</v>
      </c>
      <c r="W7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1" s="41" cm="1">
        <f t="array" ref="Z7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1" s="38">
        <f t="shared" si="3"/>
        <v>1</v>
      </c>
      <c r="AC71" s="3">
        <f>EffortOutcomesAG1_1DayShiftEF[[#This Row],[Cs]]*H71</f>
        <v>0</v>
      </c>
      <c r="AD71" s="3">
        <f>EffortOutcomesAG1_1DayShiftEF[[#This Row],[Cs]]*I71</f>
        <v>0</v>
      </c>
      <c r="AE71" s="3">
        <f>EffortOutcomesAG1_1DayShiftEF[[#This Row],[Cs]]*J71</f>
        <v>0</v>
      </c>
      <c r="AF71" s="3">
        <f>EffortOutcomesAG1_1DayShiftEF[[#This Row],[Cs]]*K71</f>
        <v>0</v>
      </c>
      <c r="AG71" s="3">
        <f>EffortOutcomesAG1_1DayShiftEF[[#This Row],[Cs]]*L71</f>
        <v>0</v>
      </c>
      <c r="AH71" s="3">
        <f>EffortOutcomesAG1_1DayShiftEF[[#This Row],[Cs]]*M71</f>
        <v>0</v>
      </c>
      <c r="AI71" s="3">
        <f>EffortOutcomesAG1_1DayShiftEF[[#This Row],[Cs]]*N71</f>
        <v>0</v>
      </c>
      <c r="AJ71" s="3">
        <f>EffortOutcomesAG1_1DayShiftEF[[#This Row],[Cs]]*O71</f>
        <v>0</v>
      </c>
      <c r="AK71" s="3">
        <f>EffortOutcomesAG1_1DayShiftEF[[#This Row],[Cs]]*P71</f>
        <v>0</v>
      </c>
      <c r="AL71" s="3">
        <f>EffortOutcomesAG1_1DayShiftEF[[#This Row],[Cs]]*Q71</f>
        <v>0</v>
      </c>
      <c r="AM71" s="3">
        <f>EffortOutcomesAG1_1DayShiftEF[[#This Row],[Cs]]*R71</f>
        <v>8.6707834784389739</v>
      </c>
      <c r="AN71" s="3">
        <f>EffortOutcomesAG1_1DayShiftEF[[#This Row],[Cs]]*S71</f>
        <v>0</v>
      </c>
      <c r="AO71" s="3">
        <f>EffortOutcomesAG1_1DayShiftEF[[#This Row],[Cs]]*T71</f>
        <v>2.0574027960708325</v>
      </c>
      <c r="AP71" s="3">
        <f>EffortOutcomesAG1_1DayShiftEF[[#This Row],[Cs]]*U71</f>
        <v>0</v>
      </c>
      <c r="AQ71" s="3">
        <f>EffortOutcomesAG1_1DayShiftEF[[#This Row],[Cs]]*V71</f>
        <v>12.071813725490191</v>
      </c>
      <c r="AR71" s="3">
        <f>EffortOutcomesAG1_1DayShiftEF[[#This Row],[Cs]]*W71</f>
        <v>0</v>
      </c>
      <c r="AS71" s="3">
        <f>EffortOutcomesAG1_1DayShiftIN[[#This Row],[A]]*X71</f>
        <v>0</v>
      </c>
      <c r="AT71" s="3">
        <f>EffortOutcomesAG1_1DayShiftIN[[#This Row],[A]]*Y71</f>
        <v>0</v>
      </c>
      <c r="AU71" s="3">
        <f>EffortOutcomesAG1_1DayShiftIN[[#This Row],[A]]*Z71</f>
        <v>0</v>
      </c>
      <c r="AV71" s="3">
        <f>EffortOutcomesAG1_1DayShiftIN[[#This Row],[A]]*AA71</f>
        <v>0</v>
      </c>
      <c r="AW71" s="3">
        <f>EffortOutcomesAG1_1DayShiftIN[[#This Row],[A]]*AB71</f>
        <v>12.071813725490191</v>
      </c>
      <c r="AX71" s="3"/>
      <c r="AY71" t="s">
        <v>217</v>
      </c>
      <c r="AZ71" t="s">
        <v>172</v>
      </c>
      <c r="BA71" t="s">
        <v>68</v>
      </c>
      <c r="BB71">
        <v>14.129216521561023</v>
      </c>
      <c r="BC71">
        <v>22.799999999999997</v>
      </c>
      <c r="BD71">
        <v>10</v>
      </c>
      <c r="BE71">
        <v>22.799999999999997</v>
      </c>
      <c r="BF71">
        <v>12.071813725490191</v>
      </c>
      <c r="BG71" t="s">
        <v>206</v>
      </c>
      <c r="BI71" s="25">
        <v>45583</v>
      </c>
      <c r="BJ71">
        <v>45583</v>
      </c>
      <c r="BK71">
        <v>0.61970247901583442</v>
      </c>
      <c r="BL71">
        <v>0.61970247901583442</v>
      </c>
      <c r="BM71">
        <v>0.52946551427588562</v>
      </c>
      <c r="BN71" t="s">
        <v>160</v>
      </c>
      <c r="CI71"/>
      <c r="CJ71"/>
      <c r="CK71"/>
      <c r="CL71"/>
      <c r="CM71"/>
    </row>
    <row r="72" spans="1:91" hidden="1" x14ac:dyDescent="0.25">
      <c r="A72" s="31"/>
      <c r="B7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2" s="32">
        <f>IF(EffortOutcomesAG1_1DayShiftEF[[#This Row],[Ein]]=0,3,  IF(EffortOutcomesAG1_1DayShiftEF[[#This Row],[Ein]]&lt;EFGoal,1,    IF(EffortOutcomesAG1_1DayShiftEF[[#This Row],[Ein]]&gt;=EFGoal,2,   "???")))</f>
        <v>1</v>
      </c>
      <c r="D7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7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2" s="34">
        <f t="shared" si="2"/>
        <v>11310</v>
      </c>
      <c r="H7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2" s="36" cm="1">
        <f t="array" ref="O7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2" s="38">
        <f xml:space="preserve">      IF(OR(EffortOutcomesAG1_1DayShiftEF[[#This Row],[Block]]=22221,EffortOutcomesAG1_1DayShiftEF[[#This Row],[Block]]=22222),1-EffortOutcomesAG1_1DayShiftEF[[#This Row],[Epn]],
0)</f>
        <v>0</v>
      </c>
      <c r="R7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0.10310535697532608</v>
      </c>
      <c r="S7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7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0.46199574012430472</v>
      </c>
      <c r="W7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2" s="41" cm="1">
        <f t="array" ref="Z7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2" s="38">
        <f t="shared" si="3"/>
        <v>0.56510109709963086</v>
      </c>
      <c r="AC72" s="3">
        <f>EffortOutcomesAG1_1DayShiftEF[[#This Row],[Cs]]*H72</f>
        <v>0</v>
      </c>
      <c r="AD72" s="3">
        <f>EffortOutcomesAG1_1DayShiftEF[[#This Row],[Cs]]*I72</f>
        <v>0</v>
      </c>
      <c r="AE72" s="3">
        <f>EffortOutcomesAG1_1DayShiftEF[[#This Row],[Cs]]*J72</f>
        <v>0</v>
      </c>
      <c r="AF72" s="3">
        <f>EffortOutcomesAG1_1DayShiftEF[[#This Row],[Cs]]*K72</f>
        <v>0</v>
      </c>
      <c r="AG72" s="3">
        <f>EffortOutcomesAG1_1DayShiftEF[[#This Row],[Cs]]*L72</f>
        <v>0</v>
      </c>
      <c r="AH72" s="3">
        <f>EffortOutcomesAG1_1DayShiftEF[[#This Row],[Cs]]*M72</f>
        <v>0</v>
      </c>
      <c r="AI72" s="3">
        <f>EffortOutcomesAG1_1DayShiftEF[[#This Row],[Cs]]*N72</f>
        <v>0</v>
      </c>
      <c r="AJ72" s="3">
        <f>EffortOutcomesAG1_1DayShiftEF[[#This Row],[Cs]]*O72</f>
        <v>0</v>
      </c>
      <c r="AK72" s="3">
        <f>EffortOutcomesAG1_1DayShiftEF[[#This Row],[Cs]]*P72</f>
        <v>0</v>
      </c>
      <c r="AL72" s="3">
        <f>EffortOutcomesAG1_1DayShiftEF[[#This Row],[Cs]]*Q72</f>
        <v>0</v>
      </c>
      <c r="AM72" s="3">
        <f>EffortOutcomesAG1_1DayShiftEF[[#This Row],[Cs]]*R72</f>
        <v>0.78360071301247813</v>
      </c>
      <c r="AN72" s="3">
        <f>EffortOutcomesAG1_1DayShiftEF[[#This Row],[Cs]]*S72</f>
        <v>0</v>
      </c>
      <c r="AO72" s="3">
        <f>EffortOutcomesAG1_1DayShiftEF[[#This Row],[Cs]]*T72</f>
        <v>0</v>
      </c>
      <c r="AP72" s="3">
        <f>EffortOutcomesAG1_1DayShiftEF[[#This Row],[Cs]]*U72</f>
        <v>0</v>
      </c>
      <c r="AQ72" s="3">
        <f>EffortOutcomesAG1_1DayShiftEF[[#This Row],[Cs]]*V72</f>
        <v>3.5111676249447159</v>
      </c>
      <c r="AR72" s="3">
        <f>EffortOutcomesAG1_1DayShiftEF[[#This Row],[Cs]]*W72</f>
        <v>0</v>
      </c>
      <c r="AS72" s="3">
        <f>EffortOutcomesAG1_1DayShiftIN[[#This Row],[A]]*X72</f>
        <v>0</v>
      </c>
      <c r="AT72" s="3">
        <f>EffortOutcomesAG1_1DayShiftIN[[#This Row],[A]]*Y72</f>
        <v>0</v>
      </c>
      <c r="AU72" s="3">
        <f>EffortOutcomesAG1_1DayShiftIN[[#This Row],[A]]*Z72</f>
        <v>0</v>
      </c>
      <c r="AV72" s="3">
        <f>EffortOutcomesAG1_1DayShiftIN[[#This Row],[A]]*AA72</f>
        <v>0</v>
      </c>
      <c r="AW72" s="3">
        <f>EffortOutcomesAG1_1DayShiftIN[[#This Row],[A]]*AB72</f>
        <v>3.8519547153457898</v>
      </c>
      <c r="AX72" s="3"/>
      <c r="AY72" t="s">
        <v>217</v>
      </c>
      <c r="AZ72" t="s">
        <v>172</v>
      </c>
      <c r="BA72" t="s">
        <v>69</v>
      </c>
      <c r="BB72">
        <v>3.5111676249447159</v>
      </c>
      <c r="BC72">
        <v>7.6</v>
      </c>
      <c r="BD72">
        <v>10</v>
      </c>
      <c r="BE72">
        <v>7.6</v>
      </c>
      <c r="BF72">
        <v>6.8163992869875214</v>
      </c>
      <c r="BG72" t="s">
        <v>207</v>
      </c>
      <c r="BI72" s="25">
        <v>45583</v>
      </c>
      <c r="BJ72">
        <v>45583</v>
      </c>
      <c r="BK72">
        <v>0.46199574012430472</v>
      </c>
      <c r="BL72">
        <v>0.46199574012430472</v>
      </c>
      <c r="BM72">
        <v>0.89689464302467392</v>
      </c>
      <c r="BN72" t="s">
        <v>160</v>
      </c>
      <c r="CI72"/>
      <c r="CJ72"/>
      <c r="CK72"/>
      <c r="CL72"/>
      <c r="CM72"/>
    </row>
    <row r="73" spans="1:91" hidden="1" x14ac:dyDescent="0.25">
      <c r="A73" s="31"/>
      <c r="B7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73" s="32">
        <f>IF(EffortOutcomesAG1_1DayShiftEF[[#This Row],[Ein]]=0,3,  IF(EffortOutcomesAG1_1DayShiftEF[[#This Row],[Ein]]&lt;EFGoal,1,    IF(EffortOutcomesAG1_1DayShiftEF[[#This Row],[Ein]]&gt;=EFGoal,2,   "???")))</f>
        <v>1</v>
      </c>
      <c r="D7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73" s="34">
        <f t="shared" si="2"/>
        <v>31111</v>
      </c>
      <c r="H7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3" s="36" cm="1">
        <f t="array" ref="O7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8.9278163954987999E-2</v>
      </c>
      <c r="Q73" s="38">
        <f xml:space="preserve">      IF(OR(EffortOutcomesAG1_1DayShiftEF[[#This Row],[Block]]=22221,EffortOutcomesAG1_1DayShiftEF[[#This Row],[Block]]=22222),1-EffortOutcomesAG1_1DayShiftEF[[#This Row],[Epn]],
0)</f>
        <v>0</v>
      </c>
      <c r="R7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7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5.9421615536166983E-2</v>
      </c>
      <c r="U7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0.94057838446383302</v>
      </c>
      <c r="W7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3" s="41" cm="1">
        <f t="array" ref="Z7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3" s="38">
        <f t="shared" si="3"/>
        <v>1</v>
      </c>
      <c r="AC73" s="3">
        <f>EffortOutcomesAG1_1DayShiftEF[[#This Row],[Cs]]*H73</f>
        <v>0</v>
      </c>
      <c r="AD73" s="3">
        <f>EffortOutcomesAG1_1DayShiftEF[[#This Row],[Cs]]*I73</f>
        <v>0</v>
      </c>
      <c r="AE73" s="3">
        <f>EffortOutcomesAG1_1DayShiftEF[[#This Row],[Cs]]*J73</f>
        <v>0</v>
      </c>
      <c r="AF73" s="3">
        <f>EffortOutcomesAG1_1DayShiftEF[[#This Row],[Cs]]*K73</f>
        <v>0</v>
      </c>
      <c r="AG73" s="3">
        <f>EffortOutcomesAG1_1DayShiftEF[[#This Row],[Cs]]*L73</f>
        <v>0</v>
      </c>
      <c r="AH73" s="3">
        <f>EffortOutcomesAG1_1DayShiftEF[[#This Row],[Cs]]*M73</f>
        <v>0</v>
      </c>
      <c r="AI73" s="3">
        <f>EffortOutcomesAG1_1DayShiftEF[[#This Row],[Cs]]*N73</f>
        <v>0</v>
      </c>
      <c r="AJ73" s="3">
        <f>EffortOutcomesAG1_1DayShiftEF[[#This Row],[Cs]]*O73</f>
        <v>0</v>
      </c>
      <c r="AK73" s="3">
        <f>EffortOutcomesAG1_1DayShiftEF[[#This Row],[Cs]]*P73</f>
        <v>1.0177710690868633</v>
      </c>
      <c r="AL73" s="3">
        <f>EffortOutcomesAG1_1DayShiftEF[[#This Row],[Cs]]*Q73</f>
        <v>0</v>
      </c>
      <c r="AM73" s="3">
        <f>EffortOutcomesAG1_1DayShiftEF[[#This Row],[Cs]]*R73</f>
        <v>0</v>
      </c>
      <c r="AN73" s="3">
        <f>EffortOutcomesAG1_1DayShiftEF[[#This Row],[Cs]]*S73</f>
        <v>0</v>
      </c>
      <c r="AO73" s="3">
        <f>EffortOutcomesAG1_1DayShiftEF[[#This Row],[Cs]]*T73</f>
        <v>0.67740641711230365</v>
      </c>
      <c r="AP73" s="3">
        <f>EffortOutcomesAG1_1DayShiftEF[[#This Row],[Cs]]*U73</f>
        <v>0</v>
      </c>
      <c r="AQ73" s="3">
        <f>EffortOutcomesAG1_1DayShiftEF[[#This Row],[Cs]]*V73</f>
        <v>10.722593582887697</v>
      </c>
      <c r="AR73" s="3">
        <f>EffortOutcomesAG1_1DayShiftEF[[#This Row],[Cs]]*W73</f>
        <v>0</v>
      </c>
      <c r="AS73" s="3">
        <f>EffortOutcomesAG1_1DayShiftIN[[#This Row],[A]]*X73</f>
        <v>0</v>
      </c>
      <c r="AT73" s="3">
        <f>EffortOutcomesAG1_1DayShiftIN[[#This Row],[A]]*Y73</f>
        <v>0</v>
      </c>
      <c r="AU73" s="3">
        <f>EffortOutcomesAG1_1DayShiftIN[[#This Row],[A]]*Z73</f>
        <v>0</v>
      </c>
      <c r="AV73" s="3">
        <f>EffortOutcomesAG1_1DayShiftIN[[#This Row],[A]]*AA73</f>
        <v>0</v>
      </c>
      <c r="AW73" s="3">
        <f>EffortOutcomesAG1_1DayShiftIN[[#This Row],[A]]*AB73</f>
        <v>10.722593582887695</v>
      </c>
      <c r="AX73" s="3"/>
      <c r="AY73" t="s">
        <v>217</v>
      </c>
      <c r="AZ73" t="s">
        <v>172</v>
      </c>
      <c r="BA73" t="s">
        <v>70</v>
      </c>
      <c r="BB73">
        <v>12.417771069086861</v>
      </c>
      <c r="BC73">
        <v>11.4</v>
      </c>
      <c r="BD73">
        <v>10</v>
      </c>
      <c r="BE73">
        <v>11.4</v>
      </c>
      <c r="BF73">
        <v>10.722593582887695</v>
      </c>
      <c r="BG73" t="s">
        <v>208</v>
      </c>
      <c r="BI73" s="25">
        <v>45583</v>
      </c>
      <c r="BJ73">
        <v>45583</v>
      </c>
      <c r="BK73">
        <v>1.089278163954988</v>
      </c>
      <c r="BL73">
        <v>1.089278163954988</v>
      </c>
      <c r="BM73">
        <v>0.94057838446383302</v>
      </c>
      <c r="BN73" t="s">
        <v>160</v>
      </c>
      <c r="CI73"/>
      <c r="CJ73"/>
      <c r="CK73"/>
      <c r="CL73"/>
      <c r="CM73"/>
    </row>
    <row r="74" spans="1:91" hidden="1" x14ac:dyDescent="0.25">
      <c r="A74" s="31"/>
      <c r="B7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4" s="32">
        <f>IF(EffortOutcomesAG1_1DayShiftEF[[#This Row],[Ein]]=0,3,  IF(EffortOutcomesAG1_1DayShiftEF[[#This Row],[Ein]]&lt;EFGoal,1,    IF(EffortOutcomesAG1_1DayShiftEF[[#This Row],[Ein]]&gt;=EFGoal,2,   "???")))</f>
        <v>1</v>
      </c>
      <c r="D7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4" s="34">
        <f t="shared" si="2"/>
        <v>11110</v>
      </c>
      <c r="H7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4" s="36" cm="1">
        <f t="array" ref="O7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4" s="38">
        <f xml:space="preserve">      IF(OR(EffortOutcomesAG1_1DayShiftEF[[#This Row],[Block]]=22221,EffortOutcomesAG1_1DayShiftEF[[#This Row],[Block]]=22222),1-EffortOutcomesAG1_1DayShiftEF[[#This Row],[Epn]],
0)</f>
        <v>0</v>
      </c>
      <c r="R7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0.20719884396388677</v>
      </c>
      <c r="S7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2.0752528237633627E-2</v>
      </c>
      <c r="U7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0.7720486277984796</v>
      </c>
      <c r="W7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4" s="41" cm="1">
        <f t="array" ref="Z7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4" s="38">
        <f t="shared" si="3"/>
        <v>1</v>
      </c>
      <c r="AC74" s="3">
        <f>EffortOutcomesAG1_1DayShiftEF[[#This Row],[Cs]]*H74</f>
        <v>0</v>
      </c>
      <c r="AD74" s="3">
        <f>EffortOutcomesAG1_1DayShiftEF[[#This Row],[Cs]]*I74</f>
        <v>0</v>
      </c>
      <c r="AE74" s="3">
        <f>EffortOutcomesAG1_1DayShiftEF[[#This Row],[Cs]]*J74</f>
        <v>0</v>
      </c>
      <c r="AF74" s="3">
        <f>EffortOutcomesAG1_1DayShiftEF[[#This Row],[Cs]]*K74</f>
        <v>0</v>
      </c>
      <c r="AG74" s="3">
        <f>EffortOutcomesAG1_1DayShiftEF[[#This Row],[Cs]]*L74</f>
        <v>0</v>
      </c>
      <c r="AH74" s="3">
        <f>EffortOutcomesAG1_1DayShiftEF[[#This Row],[Cs]]*M74</f>
        <v>0</v>
      </c>
      <c r="AI74" s="3">
        <f>EffortOutcomesAG1_1DayShiftEF[[#This Row],[Cs]]*N74</f>
        <v>0</v>
      </c>
      <c r="AJ74" s="3">
        <f>EffortOutcomesAG1_1DayShiftEF[[#This Row],[Cs]]*O74</f>
        <v>0</v>
      </c>
      <c r="AK74" s="3">
        <f>EffortOutcomesAG1_1DayShiftEF[[#This Row],[Cs]]*P74</f>
        <v>0</v>
      </c>
      <c r="AL74" s="3">
        <f>EffortOutcomesAG1_1DayShiftEF[[#This Row],[Cs]]*Q74</f>
        <v>0</v>
      </c>
      <c r="AM74" s="3">
        <f>EffortOutcomesAG1_1DayShiftEF[[#This Row],[Cs]]*R74</f>
        <v>3.7399391335481562</v>
      </c>
      <c r="AN74" s="3">
        <f>EffortOutcomesAG1_1DayShiftEF[[#This Row],[Cs]]*S74</f>
        <v>0</v>
      </c>
      <c r="AO74" s="3">
        <f>EffortOutcomesAG1_1DayShiftEF[[#This Row],[Cs]]*T74</f>
        <v>0.374583134689287</v>
      </c>
      <c r="AP74" s="3">
        <f>EffortOutcomesAG1_1DayShiftEF[[#This Row],[Cs]]*U74</f>
        <v>0</v>
      </c>
      <c r="AQ74" s="3">
        <f>EffortOutcomesAG1_1DayShiftEF[[#This Row],[Cs]]*V74</f>
        <v>13.935477731762557</v>
      </c>
      <c r="AR74" s="3">
        <f>EffortOutcomesAG1_1DayShiftEF[[#This Row],[Cs]]*W74</f>
        <v>0</v>
      </c>
      <c r="AS74" s="3">
        <f>EffortOutcomesAG1_1DayShiftIN[[#This Row],[A]]*X74</f>
        <v>0</v>
      </c>
      <c r="AT74" s="3">
        <f>EffortOutcomesAG1_1DayShiftIN[[#This Row],[A]]*Y74</f>
        <v>0</v>
      </c>
      <c r="AU74" s="3">
        <f>EffortOutcomesAG1_1DayShiftIN[[#This Row],[A]]*Z74</f>
        <v>0</v>
      </c>
      <c r="AV74" s="3">
        <f>EffortOutcomesAG1_1DayShiftIN[[#This Row],[A]]*AA74</f>
        <v>0</v>
      </c>
      <c r="AW74" s="3">
        <f>EffortOutcomesAG1_1DayShiftIN[[#This Row],[A]]*AB74</f>
        <v>13.935477731762557</v>
      </c>
      <c r="AX74" s="3"/>
      <c r="AY74" t="s">
        <v>170</v>
      </c>
      <c r="AZ74" t="s">
        <v>172</v>
      </c>
      <c r="BA74" t="s">
        <v>68</v>
      </c>
      <c r="BB74">
        <v>14.310060866451844</v>
      </c>
      <c r="BC74">
        <v>18.05</v>
      </c>
      <c r="BD74">
        <v>10</v>
      </c>
      <c r="BE74">
        <v>18.05</v>
      </c>
      <c r="BF74">
        <v>13.935477731762557</v>
      </c>
      <c r="BG74" t="s">
        <v>211</v>
      </c>
      <c r="BH74">
        <v>1</v>
      </c>
      <c r="BI74" s="25">
        <v>45584</v>
      </c>
      <c r="BJ74">
        <v>45584</v>
      </c>
      <c r="BK74">
        <v>0.79280115603611323</v>
      </c>
      <c r="BL74">
        <v>0.79280115603611323</v>
      </c>
      <c r="BM74">
        <v>0.7720486277984796</v>
      </c>
      <c r="BN74" t="s">
        <v>160</v>
      </c>
      <c r="CI74"/>
      <c r="CJ74"/>
      <c r="CK74"/>
      <c r="CL74"/>
      <c r="CM74"/>
    </row>
    <row r="75" spans="1:91" hidden="1" x14ac:dyDescent="0.25">
      <c r="A75" s="31"/>
      <c r="B7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5" s="32">
        <f>IF(EffortOutcomesAG1_1DayShiftEF[[#This Row],[Ein]]=0,3,  IF(EffortOutcomesAG1_1DayShiftEF[[#This Row],[Ein]]&lt;EFGoal,1,    IF(EffortOutcomesAG1_1DayShiftEF[[#This Row],[Ein]]&gt;=EFGoal,2,   "???")))</f>
        <v>1</v>
      </c>
      <c r="D7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7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5" s="34">
        <f t="shared" si="2"/>
        <v>11310</v>
      </c>
      <c r="H7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5" s="36" cm="1">
        <f t="array" ref="O7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5" s="38">
        <f xml:space="preserve">      IF(OR(EffortOutcomesAG1_1DayShiftEF[[#This Row],[Block]]=22221,EffortOutcomesAG1_1DayShiftEF[[#This Row],[Block]]=22222),1-EffortOutcomesAG1_1DayShiftEF[[#This Row],[Epn]],
0)</f>
        <v>0</v>
      </c>
      <c r="R7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0.23396727111897364</v>
      </c>
      <c r="S7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7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0.70608852959466351</v>
      </c>
      <c r="W7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5" s="41" cm="1">
        <f t="array" ref="Z7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5" s="38">
        <f t="shared" si="3"/>
        <v>0.94005580071363715</v>
      </c>
      <c r="AC75" s="3">
        <f>EffortOutcomesAG1_1DayShiftEF[[#This Row],[Cs]]*H75</f>
        <v>0</v>
      </c>
      <c r="AD75" s="3">
        <f>EffortOutcomesAG1_1DayShiftEF[[#This Row],[Cs]]*I75</f>
        <v>0</v>
      </c>
      <c r="AE75" s="3">
        <f>EffortOutcomesAG1_1DayShiftEF[[#This Row],[Cs]]*J75</f>
        <v>0</v>
      </c>
      <c r="AF75" s="3">
        <f>EffortOutcomesAG1_1DayShiftEF[[#This Row],[Cs]]*K75</f>
        <v>0</v>
      </c>
      <c r="AG75" s="3">
        <f>EffortOutcomesAG1_1DayShiftEF[[#This Row],[Cs]]*L75</f>
        <v>0</v>
      </c>
      <c r="AH75" s="3">
        <f>EffortOutcomesAG1_1DayShiftEF[[#This Row],[Cs]]*M75</f>
        <v>0</v>
      </c>
      <c r="AI75" s="3">
        <f>EffortOutcomesAG1_1DayShiftEF[[#This Row],[Cs]]*N75</f>
        <v>0</v>
      </c>
      <c r="AJ75" s="3">
        <f>EffortOutcomesAG1_1DayShiftEF[[#This Row],[Cs]]*O75</f>
        <v>0</v>
      </c>
      <c r="AK75" s="3">
        <f>EffortOutcomesAG1_1DayShiftEF[[#This Row],[Cs]]*P75</f>
        <v>0</v>
      </c>
      <c r="AL75" s="3">
        <f>EffortOutcomesAG1_1DayShiftEF[[#This Row],[Cs]]*Q75</f>
        <v>0</v>
      </c>
      <c r="AM75" s="3">
        <f>EffortOutcomesAG1_1DayShiftEF[[#This Row],[Cs]]*R75</f>
        <v>1.7781512605041996</v>
      </c>
      <c r="AN75" s="3">
        <f>EffortOutcomesAG1_1DayShiftEF[[#This Row],[Cs]]*S75</f>
        <v>0</v>
      </c>
      <c r="AO75" s="3">
        <f>EffortOutcomesAG1_1DayShiftEF[[#This Row],[Cs]]*T75</f>
        <v>0</v>
      </c>
      <c r="AP75" s="3">
        <f>EffortOutcomesAG1_1DayShiftEF[[#This Row],[Cs]]*U75</f>
        <v>0</v>
      </c>
      <c r="AQ75" s="3">
        <f>EffortOutcomesAG1_1DayShiftEF[[#This Row],[Cs]]*V75</f>
        <v>5.3662728249194425</v>
      </c>
      <c r="AR75" s="3">
        <f>EffortOutcomesAG1_1DayShiftEF[[#This Row],[Cs]]*W75</f>
        <v>0</v>
      </c>
      <c r="AS75" s="3">
        <f>EffortOutcomesAG1_1DayShiftIN[[#This Row],[A]]*X75</f>
        <v>0</v>
      </c>
      <c r="AT75" s="3">
        <f>EffortOutcomesAG1_1DayShiftIN[[#This Row],[A]]*Y75</f>
        <v>0</v>
      </c>
      <c r="AU75" s="3">
        <f>EffortOutcomesAG1_1DayShiftIN[[#This Row],[A]]*Z75</f>
        <v>0</v>
      </c>
      <c r="AV75" s="3">
        <f>EffortOutcomesAG1_1DayShiftIN[[#This Row],[A]]*AA75</f>
        <v>0</v>
      </c>
      <c r="AW75" s="3">
        <f>EffortOutcomesAG1_1DayShiftIN[[#This Row],[A]]*AB75</f>
        <v>5.4728626784404035</v>
      </c>
      <c r="AX75" s="3"/>
      <c r="AY75" t="s">
        <v>170</v>
      </c>
      <c r="AZ75" t="s">
        <v>172</v>
      </c>
      <c r="BA75" t="s">
        <v>69</v>
      </c>
      <c r="BB75">
        <v>5.3662728249194425</v>
      </c>
      <c r="BC75">
        <v>7.6</v>
      </c>
      <c r="BD75">
        <v>10</v>
      </c>
      <c r="BE75">
        <v>7.6</v>
      </c>
      <c r="BF75">
        <v>5.8218487394957998</v>
      </c>
      <c r="BG75" t="s">
        <v>210</v>
      </c>
      <c r="BH75">
        <v>1</v>
      </c>
      <c r="BI75" s="25">
        <v>45584</v>
      </c>
      <c r="BJ75">
        <v>45584</v>
      </c>
      <c r="BK75">
        <v>0.70608852959466351</v>
      </c>
      <c r="BL75">
        <v>0.70608852959466351</v>
      </c>
      <c r="BM75">
        <v>0.76603272888102636</v>
      </c>
      <c r="BN75" t="s">
        <v>160</v>
      </c>
      <c r="CI75"/>
      <c r="CJ75"/>
      <c r="CK75"/>
      <c r="CL75"/>
      <c r="CM75"/>
    </row>
    <row r="76" spans="1:91" hidden="1" x14ac:dyDescent="0.25">
      <c r="A76" s="31"/>
      <c r="B7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6" s="32">
        <f>IF(EffortOutcomesAG1_1DayShiftEF[[#This Row],[Ein]]=0,3,  IF(EffortOutcomesAG1_1DayShiftEF[[#This Row],[Ein]]&lt;EFGoal,1,    IF(EffortOutcomesAG1_1DayShiftEF[[#This Row],[Ein]]&gt;=EFGoal,2,   "???")))</f>
        <v>1</v>
      </c>
      <c r="D7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6" s="34">
        <f t="shared" si="2"/>
        <v>11110</v>
      </c>
      <c r="H7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6" s="36" cm="1">
        <f t="array" ref="O7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6" s="38">
        <f xml:space="preserve">      IF(OR(EffortOutcomesAG1_1DayShiftEF[[#This Row],[Block]]=22221,EffortOutcomesAG1_1DayShiftEF[[#This Row],[Block]]=22222),1-EffortOutcomesAG1_1DayShiftEF[[#This Row],[Epn]],
0)</f>
        <v>0</v>
      </c>
      <c r="R7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0.32006289742736094</v>
      </c>
      <c r="S7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6.8550980957437613E-2</v>
      </c>
      <c r="U7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0.61138612161520145</v>
      </c>
      <c r="W7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6" s="41" cm="1">
        <f t="array" ref="Z7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6" s="38">
        <f t="shared" si="3"/>
        <v>1</v>
      </c>
      <c r="AC76" s="3">
        <f>EffortOutcomesAG1_1DayShiftEF[[#This Row],[Cs]]*H76</f>
        <v>0</v>
      </c>
      <c r="AD76" s="3">
        <f>EffortOutcomesAG1_1DayShiftEF[[#This Row],[Cs]]*I76</f>
        <v>0</v>
      </c>
      <c r="AE76" s="3">
        <f>EffortOutcomesAG1_1DayShiftEF[[#This Row],[Cs]]*J76</f>
        <v>0</v>
      </c>
      <c r="AF76" s="3">
        <f>EffortOutcomesAG1_1DayShiftEF[[#This Row],[Cs]]*K76</f>
        <v>0</v>
      </c>
      <c r="AG76" s="3">
        <f>EffortOutcomesAG1_1DayShiftEF[[#This Row],[Cs]]*L76</f>
        <v>0</v>
      </c>
      <c r="AH76" s="3">
        <f>EffortOutcomesAG1_1DayShiftEF[[#This Row],[Cs]]*M76</f>
        <v>0</v>
      </c>
      <c r="AI76" s="3">
        <f>EffortOutcomesAG1_1DayShiftEF[[#This Row],[Cs]]*N76</f>
        <v>0</v>
      </c>
      <c r="AJ76" s="3">
        <f>EffortOutcomesAG1_1DayShiftEF[[#This Row],[Cs]]*O76</f>
        <v>0</v>
      </c>
      <c r="AK76" s="3">
        <f>EffortOutcomesAG1_1DayShiftEF[[#This Row],[Cs]]*P76</f>
        <v>0</v>
      </c>
      <c r="AL76" s="3">
        <f>EffortOutcomesAG1_1DayShiftEF[[#This Row],[Cs]]*Q76</f>
        <v>0</v>
      </c>
      <c r="AM76" s="3">
        <f>EffortOutcomesAG1_1DayShiftEF[[#This Row],[Cs]]*R76</f>
        <v>5.4730755460078715</v>
      </c>
      <c r="AN76" s="3">
        <f>EffortOutcomesAG1_1DayShiftEF[[#This Row],[Cs]]*S76</f>
        <v>0</v>
      </c>
      <c r="AO76" s="3">
        <f>EffortOutcomesAG1_1DayShiftEF[[#This Row],[Cs]]*T76</f>
        <v>1.172221774372183</v>
      </c>
      <c r="AP76" s="3">
        <f>EffortOutcomesAG1_1DayShiftEF[[#This Row],[Cs]]*U76</f>
        <v>0</v>
      </c>
      <c r="AQ76" s="3">
        <f>EffortOutcomesAG1_1DayShiftEF[[#This Row],[Cs]]*V76</f>
        <v>10.454702679619944</v>
      </c>
      <c r="AR76" s="3">
        <f>EffortOutcomesAG1_1DayShiftEF[[#This Row],[Cs]]*W76</f>
        <v>0</v>
      </c>
      <c r="AS76" s="3">
        <f>EffortOutcomesAG1_1DayShiftIN[[#This Row],[A]]*X76</f>
        <v>0</v>
      </c>
      <c r="AT76" s="3">
        <f>EffortOutcomesAG1_1DayShiftIN[[#This Row],[A]]*Y76</f>
        <v>0</v>
      </c>
      <c r="AU76" s="3">
        <f>EffortOutcomesAG1_1DayShiftIN[[#This Row],[A]]*Z76</f>
        <v>0</v>
      </c>
      <c r="AV76" s="3">
        <f>EffortOutcomesAG1_1DayShiftIN[[#This Row],[A]]*AA76</f>
        <v>0</v>
      </c>
      <c r="AW76" s="3">
        <f>EffortOutcomesAG1_1DayShiftIN[[#This Row],[A]]*AB76</f>
        <v>10.454702679619944</v>
      </c>
      <c r="AX76" s="3"/>
      <c r="AY76" t="s">
        <v>170</v>
      </c>
      <c r="AZ76" t="s">
        <v>172</v>
      </c>
      <c r="BA76" t="s">
        <v>70</v>
      </c>
      <c r="BB76">
        <v>11.626924453992126</v>
      </c>
      <c r="BC76">
        <v>17.099999999999998</v>
      </c>
      <c r="BD76">
        <v>10</v>
      </c>
      <c r="BE76">
        <v>17.099999999999998</v>
      </c>
      <c r="BF76">
        <v>10.454702679619944</v>
      </c>
      <c r="BG76" t="s">
        <v>209</v>
      </c>
      <c r="BH76">
        <v>1</v>
      </c>
      <c r="BI76" s="25">
        <v>45584</v>
      </c>
      <c r="BJ76">
        <v>45584</v>
      </c>
      <c r="BK76">
        <v>0.67993710257263906</v>
      </c>
      <c r="BL76">
        <v>0.67993710257263906</v>
      </c>
      <c r="BM76">
        <v>0.61138612161520145</v>
      </c>
      <c r="BN76" t="s">
        <v>160</v>
      </c>
      <c r="CI76"/>
      <c r="CJ76"/>
      <c r="CK76"/>
      <c r="CL76"/>
      <c r="CM76"/>
    </row>
    <row r="77" spans="1:91" hidden="1" x14ac:dyDescent="0.25">
      <c r="A77" s="31"/>
      <c r="B7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7" s="32">
        <f>IF(EffortOutcomesAG1_1DayShiftEF[[#This Row],[Ein]]=0,3,  IF(EffortOutcomesAG1_1DayShiftEF[[#This Row],[Ein]]&lt;EFGoal,1,    IF(EffortOutcomesAG1_1DayShiftEF[[#This Row],[Ein]]&gt;=EFGoal,2,   "???")))</f>
        <v>1</v>
      </c>
      <c r="D7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7" s="34">
        <f t="shared" si="2"/>
        <v>11110</v>
      </c>
      <c r="H7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7" s="36" cm="1">
        <f t="array" ref="O7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7" s="38">
        <f xml:space="preserve">      IF(OR(EffortOutcomesAG1_1DayShiftEF[[#This Row],[Block]]=22221,EffortOutcomesAG1_1DayShiftEF[[#This Row],[Block]]=22222),1-EffortOutcomesAG1_1DayShiftEF[[#This Row],[Epn]],
0)</f>
        <v>0</v>
      </c>
      <c r="R7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0.21721792124315686</v>
      </c>
      <c r="S7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1.5767793818491138E-2</v>
      </c>
      <c r="U7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0.767014284938352</v>
      </c>
      <c r="W7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7" s="41" cm="1">
        <f t="array" ref="Z7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7" s="38">
        <f t="shared" si="3"/>
        <v>1</v>
      </c>
      <c r="AC77" s="3">
        <f>EffortOutcomesAG1_1DayShiftEF[[#This Row],[Cs]]*H77</f>
        <v>0</v>
      </c>
      <c r="AD77" s="3">
        <f>EffortOutcomesAG1_1DayShiftEF[[#This Row],[Cs]]*I77</f>
        <v>0</v>
      </c>
      <c r="AE77" s="3">
        <f>EffortOutcomesAG1_1DayShiftEF[[#This Row],[Cs]]*J77</f>
        <v>0</v>
      </c>
      <c r="AF77" s="3">
        <f>EffortOutcomesAG1_1DayShiftEF[[#This Row],[Cs]]*K77</f>
        <v>0</v>
      </c>
      <c r="AG77" s="3">
        <f>EffortOutcomesAG1_1DayShiftEF[[#This Row],[Cs]]*L77</f>
        <v>0</v>
      </c>
      <c r="AH77" s="3">
        <f>EffortOutcomesAG1_1DayShiftEF[[#This Row],[Cs]]*M77</f>
        <v>0</v>
      </c>
      <c r="AI77" s="3">
        <f>EffortOutcomesAG1_1DayShiftEF[[#This Row],[Cs]]*N77</f>
        <v>0</v>
      </c>
      <c r="AJ77" s="3">
        <f>EffortOutcomesAG1_1DayShiftEF[[#This Row],[Cs]]*O77</f>
        <v>0</v>
      </c>
      <c r="AK77" s="3">
        <f>EffortOutcomesAG1_1DayShiftEF[[#This Row],[Cs]]*P77</f>
        <v>0</v>
      </c>
      <c r="AL77" s="3">
        <f>EffortOutcomesAG1_1DayShiftEF[[#This Row],[Cs]]*Q77</f>
        <v>0</v>
      </c>
      <c r="AM77" s="3">
        <f>EffortOutcomesAG1_1DayShiftEF[[#This Row],[Cs]]*R77</f>
        <v>3.9207834784389815</v>
      </c>
      <c r="AN77" s="3">
        <f>EffortOutcomesAG1_1DayShiftEF[[#This Row],[Cs]]*S77</f>
        <v>0</v>
      </c>
      <c r="AO77" s="3">
        <f>EffortOutcomesAG1_1DayShiftEF[[#This Row],[Cs]]*T77</f>
        <v>0.28460867842376508</v>
      </c>
      <c r="AP77" s="3">
        <f>EffortOutcomesAG1_1DayShiftEF[[#This Row],[Cs]]*U77</f>
        <v>0</v>
      </c>
      <c r="AQ77" s="3">
        <f>EffortOutcomesAG1_1DayShiftEF[[#This Row],[Cs]]*V77</f>
        <v>13.844607843137254</v>
      </c>
      <c r="AR77" s="3">
        <f>EffortOutcomesAG1_1DayShiftEF[[#This Row],[Cs]]*W77</f>
        <v>0</v>
      </c>
      <c r="AS77" s="3">
        <f>EffortOutcomesAG1_1DayShiftIN[[#This Row],[A]]*X77</f>
        <v>0</v>
      </c>
      <c r="AT77" s="3">
        <f>EffortOutcomesAG1_1DayShiftIN[[#This Row],[A]]*Y77</f>
        <v>0</v>
      </c>
      <c r="AU77" s="3">
        <f>EffortOutcomesAG1_1DayShiftIN[[#This Row],[A]]*Z77</f>
        <v>0</v>
      </c>
      <c r="AV77" s="3">
        <f>EffortOutcomesAG1_1DayShiftIN[[#This Row],[A]]*AA77</f>
        <v>0</v>
      </c>
      <c r="AW77" s="3">
        <f>EffortOutcomesAG1_1DayShiftIN[[#This Row],[A]]*AB77</f>
        <v>13.844607843137254</v>
      </c>
      <c r="AX77" s="3"/>
      <c r="AY77" t="s">
        <v>217</v>
      </c>
      <c r="AZ77" t="s">
        <v>172</v>
      </c>
      <c r="BA77" t="s">
        <v>68</v>
      </c>
      <c r="BB77">
        <v>14.12921652156102</v>
      </c>
      <c r="BC77">
        <v>18.05</v>
      </c>
      <c r="BD77">
        <v>10</v>
      </c>
      <c r="BE77">
        <v>18.05</v>
      </c>
      <c r="BF77">
        <v>13.844607843137254</v>
      </c>
      <c r="BG77" t="s">
        <v>211</v>
      </c>
      <c r="BI77" s="25">
        <v>45584</v>
      </c>
      <c r="BJ77">
        <v>45584</v>
      </c>
      <c r="BK77">
        <v>0.78278207875684314</v>
      </c>
      <c r="BL77">
        <v>0.78278207875684314</v>
      </c>
      <c r="BM77">
        <v>0.767014284938352</v>
      </c>
      <c r="BN77" t="s">
        <v>160</v>
      </c>
      <c r="CI77"/>
      <c r="CJ77"/>
      <c r="CK77"/>
      <c r="CL77"/>
      <c r="CM77"/>
    </row>
    <row r="78" spans="1:91" hidden="1" x14ac:dyDescent="0.25">
      <c r="A78" s="31"/>
      <c r="B7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8" s="32">
        <f>IF(EffortOutcomesAG1_1DayShiftEF[[#This Row],[Ein]]=0,3,  IF(EffortOutcomesAG1_1DayShiftEF[[#This Row],[Ein]]&lt;EFGoal,1,    IF(EffortOutcomesAG1_1DayShiftEF[[#This Row],[Ein]]&gt;=EFGoal,2,   "???")))</f>
        <v>2</v>
      </c>
      <c r="D7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7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8" s="34">
        <f t="shared" si="2"/>
        <v>12310</v>
      </c>
      <c r="H7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0.20086312036776421</v>
      </c>
      <c r="I7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8" s="36" cm="1">
        <f t="array" ref="O7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Row],[Block]]=21222),EFCap-M79:Z9EFGoal,IF(OR(EffortOutcomesAG1_1DayShiftEF[[#This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8" s="38">
        <f xml:space="preserve">      IF(OR(EffortOutcomesAG1_1DayShiftEF[[#This Row],[Block]]=22221,EffortOutcomesAG1_1DayShiftEF[[#This Row],[Block]]=22222),1-EffortOutcomesAG1_1DayShiftEF[[#This Row],[Epn]],
0)</f>
        <v>0</v>
      </c>
      <c r="R7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7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7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0.61599432016573974</v>
      </c>
      <c r="W7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8" s="41" cm="1">
        <f t="array" ref="Z7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8" s="38">
        <f t="shared" si="3"/>
        <v>0.61599432016573974</v>
      </c>
      <c r="AC78" s="3">
        <f>EffortOutcomesAG1_1DayShiftEF[[#This Row],[Cs]]*H78</f>
        <v>1.1449197860962559</v>
      </c>
      <c r="AD78" s="3">
        <f>EffortOutcomesAG1_1DayShiftEF[[#This Row],[Cs]]*I78</f>
        <v>0</v>
      </c>
      <c r="AE78" s="3">
        <f>EffortOutcomesAG1_1DayShiftEF[[#This Row],[Cs]]*J78</f>
        <v>0</v>
      </c>
      <c r="AF78" s="3">
        <f>EffortOutcomesAG1_1DayShiftEF[[#This Row],[Cs]]*K78</f>
        <v>0</v>
      </c>
      <c r="AG78" s="3">
        <f>EffortOutcomesAG1_1DayShiftEF[[#This Row],[Cs]]*L78</f>
        <v>0</v>
      </c>
      <c r="AH78" s="3">
        <f>EffortOutcomesAG1_1DayShiftEF[[#This Row],[Cs]]*M78</f>
        <v>0</v>
      </c>
      <c r="AI78" s="3">
        <f>EffortOutcomesAG1_1DayShiftEF[[#This Row],[Cs]]*N78</f>
        <v>0</v>
      </c>
      <c r="AJ78" s="3">
        <f>EffortOutcomesAG1_1DayShiftEF[[#This Row],[Cs]]*O78</f>
        <v>0</v>
      </c>
      <c r="AK78" s="3">
        <f>EffortOutcomesAG1_1DayShiftEF[[#This Row],[Cs]]*P78</f>
        <v>0</v>
      </c>
      <c r="AL78" s="3">
        <f>EffortOutcomesAG1_1DayShiftEF[[#This Row],[Cs]]*Q78</f>
        <v>0</v>
      </c>
      <c r="AM78" s="3">
        <f>EffortOutcomesAG1_1DayShiftEF[[#This Row],[Cs]]*R78</f>
        <v>0</v>
      </c>
      <c r="AN78" s="3">
        <f>EffortOutcomesAG1_1DayShiftEF[[#This Row],[Cs]]*S78</f>
        <v>0</v>
      </c>
      <c r="AO78" s="3">
        <f>EffortOutcomesAG1_1DayShiftEF[[#This Row],[Cs]]*T78</f>
        <v>0</v>
      </c>
      <c r="AP78" s="3">
        <f>EffortOutcomesAG1_1DayShiftEF[[#This Row],[Cs]]*U78</f>
        <v>0</v>
      </c>
      <c r="AQ78" s="3">
        <f>EffortOutcomesAG1_1DayShiftEF[[#This Row],[Cs]]*V78</f>
        <v>3.5111676249447159</v>
      </c>
      <c r="AR78" s="3">
        <f>EffortOutcomesAG1_1DayShiftEF[[#This Row],[Cs]]*W78</f>
        <v>0</v>
      </c>
      <c r="AS78" s="3">
        <f>EffortOutcomesAG1_1DayShiftIN[[#This Row],[A]]*X78</f>
        <v>0</v>
      </c>
      <c r="AT78" s="3">
        <f>EffortOutcomesAG1_1DayShiftIN[[#This Row],[A]]*Y78</f>
        <v>0</v>
      </c>
      <c r="AU78" s="3">
        <f>EffortOutcomesAG1_1DayShiftIN[[#This Row],[A]]*Z78</f>
        <v>0</v>
      </c>
      <c r="AV78" s="3">
        <f>EffortOutcomesAG1_1DayShiftIN[[#This Row],[A]]*AA78</f>
        <v>0</v>
      </c>
      <c r="AW78" s="3">
        <f>EffortOutcomesAG1_1DayShiftIN[[#This Row],[A]]*AB78</f>
        <v>4.2164317102253834</v>
      </c>
      <c r="AX78" s="3"/>
      <c r="AY78" t="s">
        <v>217</v>
      </c>
      <c r="AZ78" t="s">
        <v>172</v>
      </c>
      <c r="BA78" t="s">
        <v>69</v>
      </c>
      <c r="BB78">
        <v>3.5111676249447159</v>
      </c>
      <c r="BC78">
        <v>5.6999999999999993</v>
      </c>
      <c r="BD78">
        <v>10</v>
      </c>
      <c r="BE78">
        <v>5.6999999999999993</v>
      </c>
      <c r="BF78">
        <v>6.8449197860962556</v>
      </c>
      <c r="BG78" t="s">
        <v>210</v>
      </c>
      <c r="BI78" s="25">
        <v>45584</v>
      </c>
      <c r="BJ78">
        <v>45584</v>
      </c>
      <c r="BK78">
        <v>0.61599432016573974</v>
      </c>
      <c r="BL78">
        <v>0.61599432016573974</v>
      </c>
      <c r="BM78">
        <v>1.2008631203677642</v>
      </c>
      <c r="BN78" t="s">
        <v>160</v>
      </c>
      <c r="CI78"/>
      <c r="CJ78"/>
      <c r="CK78"/>
      <c r="CL78"/>
      <c r="CM78"/>
    </row>
    <row r="79" spans="1:91" hidden="1" x14ac:dyDescent="0.25">
      <c r="A79" s="31"/>
      <c r="B7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79" s="32">
        <f>IF(EffortOutcomesAG1_1DayShiftEF[[#This Row],[Ein]]=0,3,  IF(EffortOutcomesAG1_1DayShiftEF[[#This Row],[Ein]]&lt;EFGoal,1,    IF(EffortOutcomesAG1_1DayShiftEF[[#This Row],[Ein]]&gt;=EFGoal,2,   "???")))</f>
        <v>1</v>
      </c>
      <c r="D7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7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7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79" s="34">
        <f t="shared" si="2"/>
        <v>11110</v>
      </c>
      <c r="H7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7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7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7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7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7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7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79" s="36" cm="1">
        <f t="array" ref="O7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7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79" s="38">
        <f xml:space="preserve">      IF(OR(EffortOutcomesAG1_1DayShiftEF[[#This Row],[Block]]=22221,EffortOutcomesAG1_1DayShiftEF[[#This Row],[Block]]=22222),1-EffortOutcomesAG1_1DayShiftEF[[#This Row],[Epn]],
0)</f>
        <v>0</v>
      </c>
      <c r="R7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0.27381455736334137</v>
      </c>
      <c r="S7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7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8.3301494799150611E-2</v>
      </c>
      <c r="U7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7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0.64288394783750802</v>
      </c>
      <c r="W7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7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7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79" s="41" cm="1">
        <f t="array" ref="Z7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7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79" s="38">
        <f t="shared" si="3"/>
        <v>1</v>
      </c>
      <c r="AC79" s="3">
        <f>EffortOutcomesAG1_1DayShiftEF[[#This Row],[Cs]]*H79</f>
        <v>0</v>
      </c>
      <c r="AD79" s="3">
        <f>EffortOutcomesAG1_1DayShiftEF[[#This Row],[Cs]]*I79</f>
        <v>0</v>
      </c>
      <c r="AE79" s="3">
        <f>EffortOutcomesAG1_1DayShiftEF[[#This Row],[Cs]]*J79</f>
        <v>0</v>
      </c>
      <c r="AF79" s="3">
        <f>EffortOutcomesAG1_1DayShiftEF[[#This Row],[Cs]]*K79</f>
        <v>0</v>
      </c>
      <c r="AG79" s="3">
        <f>EffortOutcomesAG1_1DayShiftEF[[#This Row],[Cs]]*L79</f>
        <v>0</v>
      </c>
      <c r="AH79" s="3">
        <f>EffortOutcomesAG1_1DayShiftEF[[#This Row],[Cs]]*M79</f>
        <v>0</v>
      </c>
      <c r="AI79" s="3">
        <f>EffortOutcomesAG1_1DayShiftEF[[#This Row],[Cs]]*N79</f>
        <v>0</v>
      </c>
      <c r="AJ79" s="3">
        <f>EffortOutcomesAG1_1DayShiftEF[[#This Row],[Cs]]*O79</f>
        <v>0</v>
      </c>
      <c r="AK79" s="3">
        <f>EffortOutcomesAG1_1DayShiftEF[[#This Row],[Cs]]*P79</f>
        <v>0</v>
      </c>
      <c r="AL79" s="3">
        <f>EffortOutcomesAG1_1DayShiftEF[[#This Row],[Cs]]*Q79</f>
        <v>0</v>
      </c>
      <c r="AM79" s="3">
        <f>EffortOutcomesAG1_1DayShiftEF[[#This Row],[Cs]]*R79</f>
        <v>4.6822289309131371</v>
      </c>
      <c r="AN79" s="3">
        <f>EffortOutcomesAG1_1DayShiftEF[[#This Row],[Cs]]*S79</f>
        <v>0</v>
      </c>
      <c r="AO79" s="3">
        <f>EffortOutcomesAG1_1DayShiftEF[[#This Row],[Cs]]*T79</f>
        <v>1.4244555610654752</v>
      </c>
      <c r="AP79" s="3">
        <f>EffortOutcomesAG1_1DayShiftEF[[#This Row],[Cs]]*U79</f>
        <v>0</v>
      </c>
      <c r="AQ79" s="3">
        <f>EffortOutcomesAG1_1DayShiftEF[[#This Row],[Cs]]*V79</f>
        <v>10.993315508021386</v>
      </c>
      <c r="AR79" s="3">
        <f>EffortOutcomesAG1_1DayShiftEF[[#This Row],[Cs]]*W79</f>
        <v>0</v>
      </c>
      <c r="AS79" s="3">
        <f>EffortOutcomesAG1_1DayShiftIN[[#This Row],[A]]*X79</f>
        <v>0</v>
      </c>
      <c r="AT79" s="3">
        <f>EffortOutcomesAG1_1DayShiftIN[[#This Row],[A]]*Y79</f>
        <v>0</v>
      </c>
      <c r="AU79" s="3">
        <f>EffortOutcomesAG1_1DayShiftIN[[#This Row],[A]]*Z79</f>
        <v>0</v>
      </c>
      <c r="AV79" s="3">
        <f>EffortOutcomesAG1_1DayShiftIN[[#This Row],[A]]*AA79</f>
        <v>0</v>
      </c>
      <c r="AW79" s="3">
        <f>EffortOutcomesAG1_1DayShiftIN[[#This Row],[A]]*AB79</f>
        <v>10.993315508021386</v>
      </c>
      <c r="AX79" s="3"/>
      <c r="AY79" t="s">
        <v>217</v>
      </c>
      <c r="AZ79" t="s">
        <v>172</v>
      </c>
      <c r="BA79" t="s">
        <v>70</v>
      </c>
      <c r="BB79">
        <v>12.417771069086861</v>
      </c>
      <c r="BC79">
        <v>17.099999999999998</v>
      </c>
      <c r="BD79">
        <v>10</v>
      </c>
      <c r="BE79">
        <v>17.099999999999998</v>
      </c>
      <c r="BF79">
        <v>10.993315508021386</v>
      </c>
      <c r="BG79" t="s">
        <v>209</v>
      </c>
      <c r="BI79" s="25">
        <v>45584</v>
      </c>
      <c r="BJ79">
        <v>45584</v>
      </c>
      <c r="BK79">
        <v>0.72618544263665863</v>
      </c>
      <c r="BL79">
        <v>0.72618544263665863</v>
      </c>
      <c r="BM79">
        <v>0.64288394783750802</v>
      </c>
      <c r="BN79" t="s">
        <v>160</v>
      </c>
      <c r="CI79"/>
      <c r="CJ79"/>
      <c r="CK79"/>
      <c r="CL79"/>
      <c r="CM79"/>
    </row>
    <row r="80" spans="1:91" hidden="1" x14ac:dyDescent="0.25">
      <c r="A80" s="31"/>
      <c r="B8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0" s="32">
        <f>IF(EffortOutcomesAG1_1DayShiftEF[[#This Row],[Ein]]=0,3,  IF(EffortOutcomesAG1_1DayShiftEF[[#This Row],[Ein]]&lt;EFGoal,1,    IF(EffortOutcomesAG1_1DayShiftEF[[#This Row],[Ein]]&gt;=EFGoal,2,   "???")))</f>
        <v>1</v>
      </c>
      <c r="D8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0" s="34">
        <f t="shared" si="2"/>
        <v>11110</v>
      </c>
      <c r="H8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0" s="36" cm="1">
        <f t="array" ref="O8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0" s="38">
        <f xml:space="preserve">      IF(OR(EffortOutcomesAG1_1DayShiftEF[[#This Row],[Block]]=22221,EffortOutcomesAG1_1DayShiftEF[[#This Row],[Block]]=22222),1-EffortOutcomesAG1_1DayShiftEF[[#This Row],[Epn]],
0)</f>
        <v>0</v>
      </c>
      <c r="R8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0.20719884396388699</v>
      </c>
      <c r="S8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6.1044646092078159E-2</v>
      </c>
      <c r="U8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0.73175650994403485</v>
      </c>
      <c r="W8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0" s="41" cm="1">
        <f t="array" ref="Z8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0" s="38">
        <f t="shared" si="3"/>
        <v>1</v>
      </c>
      <c r="AC80" s="3">
        <f>EffortOutcomesAG1_1DayShiftEF[[#This Row],[Cs]]*H80</f>
        <v>0</v>
      </c>
      <c r="AD80" s="3">
        <f>EffortOutcomesAG1_1DayShiftEF[[#This Row],[Cs]]*I80</f>
        <v>0</v>
      </c>
      <c r="AE80" s="3">
        <f>EffortOutcomesAG1_1DayShiftEF[[#This Row],[Cs]]*J80</f>
        <v>0</v>
      </c>
      <c r="AF80" s="3">
        <f>EffortOutcomesAG1_1DayShiftEF[[#This Row],[Cs]]*K80</f>
        <v>0</v>
      </c>
      <c r="AG80" s="3">
        <f>EffortOutcomesAG1_1DayShiftEF[[#This Row],[Cs]]*L80</f>
        <v>0</v>
      </c>
      <c r="AH80" s="3">
        <f>EffortOutcomesAG1_1DayShiftEF[[#This Row],[Cs]]*M80</f>
        <v>0</v>
      </c>
      <c r="AI80" s="3">
        <f>EffortOutcomesAG1_1DayShiftEF[[#This Row],[Cs]]*N80</f>
        <v>0</v>
      </c>
      <c r="AJ80" s="3">
        <f>EffortOutcomesAG1_1DayShiftEF[[#This Row],[Cs]]*O80</f>
        <v>0</v>
      </c>
      <c r="AK80" s="3">
        <f>EffortOutcomesAG1_1DayShiftEF[[#This Row],[Cs]]*P80</f>
        <v>0</v>
      </c>
      <c r="AL80" s="3">
        <f>EffortOutcomesAG1_1DayShiftEF[[#This Row],[Cs]]*Q80</f>
        <v>0</v>
      </c>
      <c r="AM80" s="3">
        <f>EffortOutcomesAG1_1DayShiftEF[[#This Row],[Cs]]*R80</f>
        <v>3.7399391335481602</v>
      </c>
      <c r="AN80" s="3">
        <f>EffortOutcomesAG1_1DayShiftEF[[#This Row],[Cs]]*S80</f>
        <v>0</v>
      </c>
      <c r="AO80" s="3">
        <f>EffortOutcomesAG1_1DayShiftEF[[#This Row],[Cs]]*T80</f>
        <v>1.1018558619620109</v>
      </c>
      <c r="AP80" s="3">
        <f>EffortOutcomesAG1_1DayShiftEF[[#This Row],[Cs]]*U80</f>
        <v>0</v>
      </c>
      <c r="AQ80" s="3">
        <f>EffortOutcomesAG1_1DayShiftEF[[#This Row],[Cs]]*V80</f>
        <v>13.20820500448983</v>
      </c>
      <c r="AR80" s="3">
        <f>EffortOutcomesAG1_1DayShiftEF[[#This Row],[Cs]]*W80</f>
        <v>0</v>
      </c>
      <c r="AS80" s="3">
        <f>EffortOutcomesAG1_1DayShiftIN[[#This Row],[A]]*X80</f>
        <v>0</v>
      </c>
      <c r="AT80" s="3">
        <f>EffortOutcomesAG1_1DayShiftIN[[#This Row],[A]]*Y80</f>
        <v>0</v>
      </c>
      <c r="AU80" s="3">
        <f>EffortOutcomesAG1_1DayShiftIN[[#This Row],[A]]*Z80</f>
        <v>0</v>
      </c>
      <c r="AV80" s="3">
        <f>EffortOutcomesAG1_1DayShiftIN[[#This Row],[A]]*AA80</f>
        <v>0</v>
      </c>
      <c r="AW80" s="3">
        <f>EffortOutcomesAG1_1DayShiftIN[[#This Row],[A]]*AB80</f>
        <v>13.20820500448983</v>
      </c>
      <c r="AX80" s="3"/>
      <c r="AY80" t="s">
        <v>170</v>
      </c>
      <c r="AZ80" t="s">
        <v>172</v>
      </c>
      <c r="BA80" t="s">
        <v>68</v>
      </c>
      <c r="BB80">
        <v>14.31006086645184</v>
      </c>
      <c r="BC80">
        <v>18.05</v>
      </c>
      <c r="BD80">
        <v>10</v>
      </c>
      <c r="BE80">
        <v>18.05</v>
      </c>
      <c r="BF80">
        <v>13.20820500448983</v>
      </c>
      <c r="BG80" t="s">
        <v>214</v>
      </c>
      <c r="BH80">
        <v>1</v>
      </c>
      <c r="BI80" s="25">
        <v>45585</v>
      </c>
      <c r="BJ80">
        <v>45585</v>
      </c>
      <c r="BK80">
        <v>0.79280115603611301</v>
      </c>
      <c r="BL80">
        <v>0.79280115603611301</v>
      </c>
      <c r="BM80">
        <v>0.73175650994403485</v>
      </c>
      <c r="BN80" t="s">
        <v>160</v>
      </c>
      <c r="CI80"/>
      <c r="CJ80"/>
      <c r="CK80"/>
      <c r="CL80"/>
      <c r="CM80"/>
    </row>
    <row r="81" spans="1:91" hidden="1" x14ac:dyDescent="0.25">
      <c r="A81" s="31"/>
      <c r="B8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1" s="32">
        <f>IF(EffortOutcomesAG1_1DayShiftEF[[#This Row],[Ein]]=0,3,  IF(EffortOutcomesAG1_1DayShiftEF[[#This Row],[Ein]]&lt;EFGoal,1,    IF(EffortOutcomesAG1_1DayShiftEF[[#This Row],[Ein]]&gt;=EFGoal,2,   "???")))</f>
        <v>1</v>
      </c>
      <c r="D8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8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1" s="34">
        <f t="shared" si="2"/>
        <v>11310</v>
      </c>
      <c r="H8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1" s="36" cm="1">
        <f t="array" ref="O8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1" s="38">
        <f xml:space="preserve">      IF(OR(EffortOutcomesAG1_1DayShiftEF[[#This Row],[Block]]=22221,EffortOutcomesAG1_1DayShiftEF[[#This Row],[Block]]=22222),1-EffortOutcomesAG1_1DayShiftEF[[#This Row],[Epn]],
0)</f>
        <v>0</v>
      </c>
      <c r="R8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1.4131529804904286E-2</v>
      </c>
      <c r="S8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8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0.94145137279288471</v>
      </c>
      <c r="W8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1" s="41" cm="1">
        <f t="array" ref="Z8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1" s="38">
        <f t="shared" si="3"/>
        <v>0.955582902597789</v>
      </c>
      <c r="AC81" s="3">
        <f>EffortOutcomesAG1_1DayShiftEF[[#This Row],[Cs]]*H81</f>
        <v>0</v>
      </c>
      <c r="AD81" s="3">
        <f>EffortOutcomesAG1_1DayShiftEF[[#This Row],[Cs]]*I81</f>
        <v>0</v>
      </c>
      <c r="AE81" s="3">
        <f>EffortOutcomesAG1_1DayShiftEF[[#This Row],[Cs]]*J81</f>
        <v>0</v>
      </c>
      <c r="AF81" s="3">
        <f>EffortOutcomesAG1_1DayShiftEF[[#This Row],[Cs]]*K81</f>
        <v>0</v>
      </c>
      <c r="AG81" s="3">
        <f>EffortOutcomesAG1_1DayShiftEF[[#This Row],[Cs]]*L81</f>
        <v>0</v>
      </c>
      <c r="AH81" s="3">
        <f>EffortOutcomesAG1_1DayShiftEF[[#This Row],[Cs]]*M81</f>
        <v>0</v>
      </c>
      <c r="AI81" s="3">
        <f>EffortOutcomesAG1_1DayShiftEF[[#This Row],[Cs]]*N81</f>
        <v>0</v>
      </c>
      <c r="AJ81" s="3">
        <f>EffortOutcomesAG1_1DayShiftEF[[#This Row],[Cs]]*O81</f>
        <v>0</v>
      </c>
      <c r="AK81" s="3">
        <f>EffortOutcomesAG1_1DayShiftEF[[#This Row],[Cs]]*P81</f>
        <v>0</v>
      </c>
      <c r="AL81" s="3">
        <f>EffortOutcomesAG1_1DayShiftEF[[#This Row],[Cs]]*Q81</f>
        <v>0</v>
      </c>
      <c r="AM81" s="3">
        <f>EffortOutcomesAG1_1DayShiftEF[[#This Row],[Cs]]*R81</f>
        <v>8.0549719887954424E-2</v>
      </c>
      <c r="AN81" s="3">
        <f>EffortOutcomesAG1_1DayShiftEF[[#This Row],[Cs]]*S81</f>
        <v>0</v>
      </c>
      <c r="AO81" s="3">
        <f>EffortOutcomesAG1_1DayShiftEF[[#This Row],[Cs]]*T81</f>
        <v>0</v>
      </c>
      <c r="AP81" s="3">
        <f>EffortOutcomesAG1_1DayShiftEF[[#This Row],[Cs]]*U81</f>
        <v>0</v>
      </c>
      <c r="AQ81" s="3">
        <f>EffortOutcomesAG1_1DayShiftEF[[#This Row],[Cs]]*V81</f>
        <v>5.3662728249194425</v>
      </c>
      <c r="AR81" s="3">
        <f>EffortOutcomesAG1_1DayShiftEF[[#This Row],[Cs]]*W81</f>
        <v>0</v>
      </c>
      <c r="AS81" s="3">
        <f>EffortOutcomesAG1_1DayShiftIN[[#This Row],[A]]*X81</f>
        <v>0</v>
      </c>
      <c r="AT81" s="3">
        <f>EffortOutcomesAG1_1DayShiftIN[[#This Row],[A]]*Y81</f>
        <v>0</v>
      </c>
      <c r="AU81" s="3">
        <f>EffortOutcomesAG1_1DayShiftIN[[#This Row],[A]]*Z81</f>
        <v>0</v>
      </c>
      <c r="AV81" s="3">
        <f>EffortOutcomesAG1_1DayShiftIN[[#This Row],[A]]*AA81</f>
        <v>0</v>
      </c>
      <c r="AW81" s="3">
        <f>EffortOutcomesAG1_1DayShiftIN[[#This Row],[A]]*AB81</f>
        <v>5.3698506096734269</v>
      </c>
      <c r="AX81" s="3"/>
      <c r="AY81" t="s">
        <v>170</v>
      </c>
      <c r="AZ81" t="s">
        <v>172</v>
      </c>
      <c r="BA81" t="s">
        <v>69</v>
      </c>
      <c r="BB81">
        <v>5.3662728249194425</v>
      </c>
      <c r="BC81">
        <v>5.6999999999999993</v>
      </c>
      <c r="BD81">
        <v>10</v>
      </c>
      <c r="BE81">
        <v>5.6999999999999993</v>
      </c>
      <c r="BF81">
        <v>5.6194502801120452</v>
      </c>
      <c r="BG81" t="s">
        <v>213</v>
      </c>
      <c r="BH81">
        <v>1</v>
      </c>
      <c r="BI81" s="25">
        <v>45585</v>
      </c>
      <c r="BJ81">
        <v>45585</v>
      </c>
      <c r="BK81">
        <v>0.94145137279288471</v>
      </c>
      <c r="BL81">
        <v>0.94145137279288471</v>
      </c>
      <c r="BM81">
        <v>0.98586847019509571</v>
      </c>
      <c r="BN81" t="s">
        <v>160</v>
      </c>
      <c r="CI81"/>
      <c r="CJ81"/>
      <c r="CK81"/>
      <c r="CL81"/>
      <c r="CM81"/>
    </row>
    <row r="82" spans="1:91" hidden="1" x14ac:dyDescent="0.25">
      <c r="A82" s="31"/>
      <c r="B8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2" s="32">
        <f>IF(EffortOutcomesAG1_1DayShiftEF[[#This Row],[Ein]]=0,3,  IF(EffortOutcomesAG1_1DayShiftEF[[#This Row],[Ein]]&lt;EFGoal,1,    IF(EffortOutcomesAG1_1DayShiftEF[[#This Row],[Ein]]&gt;=EFGoal,2,   "???")))</f>
        <v>1</v>
      </c>
      <c r="D8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2" s="34">
        <f t="shared" si="2"/>
        <v>11110</v>
      </c>
      <c r="H8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2" s="36" cm="1">
        <f t="array" ref="O8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2" s="38">
        <f xml:space="preserve">      IF(OR(EffortOutcomesAG1_1DayShiftEF[[#This Row],[Block]]=22221,EffortOutcomesAG1_1DayShiftEF[[#This Row],[Block]]=22222),1-EffortOutcomesAG1_1DayShiftEF[[#This Row],[Epn]],
0)</f>
        <v>0</v>
      </c>
      <c r="R8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0.12579515383517836</v>
      </c>
      <c r="S8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3.0784542710552087E-2</v>
      </c>
      <c r="U8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0.84342030345426955</v>
      </c>
      <c r="W8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2" s="41" cm="1">
        <f t="array" ref="Z8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2" s="38">
        <f t="shared" si="3"/>
        <v>1</v>
      </c>
      <c r="AC82" s="3">
        <f>EffortOutcomesAG1_1DayShiftEF[[#This Row],[Cs]]*H82</f>
        <v>0</v>
      </c>
      <c r="AD82" s="3">
        <f>EffortOutcomesAG1_1DayShiftEF[[#This Row],[Cs]]*I82</f>
        <v>0</v>
      </c>
      <c r="AE82" s="3">
        <f>EffortOutcomesAG1_1DayShiftEF[[#This Row],[Cs]]*J82</f>
        <v>0</v>
      </c>
      <c r="AF82" s="3">
        <f>EffortOutcomesAG1_1DayShiftEF[[#This Row],[Cs]]*K82</f>
        <v>0</v>
      </c>
      <c r="AG82" s="3">
        <f>EffortOutcomesAG1_1DayShiftEF[[#This Row],[Cs]]*L82</f>
        <v>0</v>
      </c>
      <c r="AH82" s="3">
        <f>EffortOutcomesAG1_1DayShiftEF[[#This Row],[Cs]]*M82</f>
        <v>0</v>
      </c>
      <c r="AI82" s="3">
        <f>EffortOutcomesAG1_1DayShiftEF[[#This Row],[Cs]]*N82</f>
        <v>0</v>
      </c>
      <c r="AJ82" s="3">
        <f>EffortOutcomesAG1_1DayShiftEF[[#This Row],[Cs]]*O82</f>
        <v>0</v>
      </c>
      <c r="AK82" s="3">
        <f>EffortOutcomesAG1_1DayShiftEF[[#This Row],[Cs]]*P82</f>
        <v>0</v>
      </c>
      <c r="AL82" s="3">
        <f>EffortOutcomesAG1_1DayShiftEF[[#This Row],[Cs]]*Q82</f>
        <v>0</v>
      </c>
      <c r="AM82" s="3">
        <f>EffortOutcomesAG1_1DayShiftEF[[#This Row],[Cs]]*R82</f>
        <v>1.6730755460078723</v>
      </c>
      <c r="AN82" s="3">
        <f>EffortOutcomesAG1_1DayShiftEF[[#This Row],[Cs]]*S82</f>
        <v>0</v>
      </c>
      <c r="AO82" s="3">
        <f>EffortOutcomesAG1_1DayShiftEF[[#This Row],[Cs]]*T82</f>
        <v>0.40943441805034281</v>
      </c>
      <c r="AP82" s="3">
        <f>EffortOutcomesAG1_1DayShiftEF[[#This Row],[Cs]]*U82</f>
        <v>0</v>
      </c>
      <c r="AQ82" s="3">
        <f>EffortOutcomesAG1_1DayShiftEF[[#This Row],[Cs]]*V82</f>
        <v>11.217490035941786</v>
      </c>
      <c r="AR82" s="3">
        <f>EffortOutcomesAG1_1DayShiftEF[[#This Row],[Cs]]*W82</f>
        <v>0</v>
      </c>
      <c r="AS82" s="3">
        <f>EffortOutcomesAG1_1DayShiftIN[[#This Row],[A]]*X82</f>
        <v>0</v>
      </c>
      <c r="AT82" s="3">
        <f>EffortOutcomesAG1_1DayShiftIN[[#This Row],[A]]*Y82</f>
        <v>0</v>
      </c>
      <c r="AU82" s="3">
        <f>EffortOutcomesAG1_1DayShiftIN[[#This Row],[A]]*Z82</f>
        <v>0</v>
      </c>
      <c r="AV82" s="3">
        <f>EffortOutcomesAG1_1DayShiftIN[[#This Row],[A]]*AA82</f>
        <v>0</v>
      </c>
      <c r="AW82" s="3">
        <f>EffortOutcomesAG1_1DayShiftIN[[#This Row],[A]]*AB82</f>
        <v>11.217490035941784</v>
      </c>
      <c r="AX82" s="3"/>
      <c r="AY82" t="s">
        <v>170</v>
      </c>
      <c r="AZ82" t="s">
        <v>172</v>
      </c>
      <c r="BA82" t="s">
        <v>70</v>
      </c>
      <c r="BB82">
        <v>11.626924453992126</v>
      </c>
      <c r="BC82">
        <v>13.3</v>
      </c>
      <c r="BD82">
        <v>10</v>
      </c>
      <c r="BE82">
        <v>13.3</v>
      </c>
      <c r="BF82">
        <v>11.217490035941784</v>
      </c>
      <c r="BG82" t="s">
        <v>212</v>
      </c>
      <c r="BH82">
        <v>1</v>
      </c>
      <c r="BI82" s="25">
        <v>45585</v>
      </c>
      <c r="BJ82">
        <v>45585</v>
      </c>
      <c r="BK82">
        <v>0.87420484616482164</v>
      </c>
      <c r="BL82">
        <v>0.87420484616482164</v>
      </c>
      <c r="BM82">
        <v>0.84342030345426955</v>
      </c>
      <c r="BN82" t="s">
        <v>160</v>
      </c>
      <c r="CI82"/>
      <c r="CJ82"/>
      <c r="CK82"/>
      <c r="CL82"/>
      <c r="CM82"/>
    </row>
    <row r="83" spans="1:91" hidden="1" x14ac:dyDescent="0.25">
      <c r="A83" s="31"/>
      <c r="B8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3" s="32">
        <f>IF(EffortOutcomesAG1_1DayShiftEF[[#This Row],[Ein]]=0,3,  IF(EffortOutcomesAG1_1DayShiftEF[[#This Row],[Ein]]&lt;EFGoal,1,    IF(EffortOutcomesAG1_1DayShiftEF[[#This Row],[Ein]]&gt;=EFGoal,2,   "???")))</f>
        <v>1</v>
      </c>
      <c r="D8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3" s="34">
        <f t="shared" si="2"/>
        <v>11110</v>
      </c>
      <c r="H8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3" s="36" cm="1">
        <f t="array" ref="O8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3" s="38">
        <f xml:space="preserve">      IF(OR(EffortOutcomesAG1_1DayShiftEF[[#This Row],[Block]]=22221,EffortOutcomesAG1_1DayShiftEF[[#This Row],[Block]]=22222),1-EffortOutcomesAG1_1DayShiftEF[[#This Row],[Epn]],
0)</f>
        <v>0</v>
      </c>
      <c r="R8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0.29176859541047517</v>
      </c>
      <c r="S8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1.4266099169111035E-2</v>
      </c>
      <c r="U8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0.69396530542041379</v>
      </c>
      <c r="W8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3" s="41" cm="1">
        <f t="array" ref="Z8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3" s="38">
        <f t="shared" si="3"/>
        <v>1</v>
      </c>
      <c r="AC83" s="3">
        <f>EffortOutcomesAG1_1DayShiftEF[[#This Row],[Cs]]*H83</f>
        <v>0</v>
      </c>
      <c r="AD83" s="3">
        <f>EffortOutcomesAG1_1DayShiftEF[[#This Row],[Cs]]*I83</f>
        <v>0</v>
      </c>
      <c r="AE83" s="3">
        <f>EffortOutcomesAG1_1DayShiftEF[[#This Row],[Cs]]*J83</f>
        <v>0</v>
      </c>
      <c r="AF83" s="3">
        <f>EffortOutcomesAG1_1DayShiftEF[[#This Row],[Cs]]*K83</f>
        <v>0</v>
      </c>
      <c r="AG83" s="3">
        <f>EffortOutcomesAG1_1DayShiftEF[[#This Row],[Cs]]*L83</f>
        <v>0</v>
      </c>
      <c r="AH83" s="3">
        <f>EffortOutcomesAG1_1DayShiftEF[[#This Row],[Cs]]*M83</f>
        <v>0</v>
      </c>
      <c r="AI83" s="3">
        <f>EffortOutcomesAG1_1DayShiftEF[[#This Row],[Cs]]*N83</f>
        <v>0</v>
      </c>
      <c r="AJ83" s="3">
        <f>EffortOutcomesAG1_1DayShiftEF[[#This Row],[Cs]]*O83</f>
        <v>0</v>
      </c>
      <c r="AK83" s="3">
        <f>EffortOutcomesAG1_1DayShiftEF[[#This Row],[Cs]]*P83</f>
        <v>0</v>
      </c>
      <c r="AL83" s="3">
        <f>EffortOutcomesAG1_1DayShiftEF[[#This Row],[Cs]]*Q83</f>
        <v>0</v>
      </c>
      <c r="AM83" s="3">
        <f>EffortOutcomesAG1_1DayShiftEF[[#This Row],[Cs]]*R83</f>
        <v>5.8207834784389796</v>
      </c>
      <c r="AN83" s="3">
        <f>EffortOutcomesAG1_1DayShiftEF[[#This Row],[Cs]]*S83</f>
        <v>0</v>
      </c>
      <c r="AO83" s="3">
        <f>EffortOutcomesAG1_1DayShiftEF[[#This Row],[Cs]]*T83</f>
        <v>0.28460867842376514</v>
      </c>
      <c r="AP83" s="3">
        <f>EffortOutcomesAG1_1DayShiftEF[[#This Row],[Cs]]*U83</f>
        <v>0</v>
      </c>
      <c r="AQ83" s="3">
        <f>EffortOutcomesAG1_1DayShiftEF[[#This Row],[Cs]]*V83</f>
        <v>13.844607843137254</v>
      </c>
      <c r="AR83" s="3">
        <f>EffortOutcomesAG1_1DayShiftEF[[#This Row],[Cs]]*W83</f>
        <v>0</v>
      </c>
      <c r="AS83" s="3">
        <f>EffortOutcomesAG1_1DayShiftIN[[#This Row],[A]]*X83</f>
        <v>0</v>
      </c>
      <c r="AT83" s="3">
        <f>EffortOutcomesAG1_1DayShiftIN[[#This Row],[A]]*Y83</f>
        <v>0</v>
      </c>
      <c r="AU83" s="3">
        <f>EffortOutcomesAG1_1DayShiftIN[[#This Row],[A]]*Z83</f>
        <v>0</v>
      </c>
      <c r="AV83" s="3">
        <f>EffortOutcomesAG1_1DayShiftIN[[#This Row],[A]]*AA83</f>
        <v>0</v>
      </c>
      <c r="AW83" s="3">
        <f>EffortOutcomesAG1_1DayShiftIN[[#This Row],[A]]*AB83</f>
        <v>13.844607843137254</v>
      </c>
      <c r="AX83" s="3"/>
      <c r="AY83" t="s">
        <v>217</v>
      </c>
      <c r="AZ83" t="s">
        <v>172</v>
      </c>
      <c r="BA83" t="s">
        <v>68</v>
      </c>
      <c r="BB83">
        <v>14.12921652156102</v>
      </c>
      <c r="BC83">
        <v>19.95</v>
      </c>
      <c r="BD83">
        <v>10</v>
      </c>
      <c r="BE83">
        <v>19.95</v>
      </c>
      <c r="BF83">
        <v>13.844607843137254</v>
      </c>
      <c r="BG83" t="s">
        <v>214</v>
      </c>
      <c r="BI83" s="25">
        <v>45585</v>
      </c>
      <c r="BJ83">
        <v>45585</v>
      </c>
      <c r="BK83">
        <v>0.70823140458952483</v>
      </c>
      <c r="BL83">
        <v>0.70823140458952483</v>
      </c>
      <c r="BM83">
        <v>0.69396530542041379</v>
      </c>
      <c r="BN83" t="s">
        <v>160</v>
      </c>
      <c r="CI83"/>
      <c r="CJ83"/>
      <c r="CK83"/>
      <c r="CL83"/>
      <c r="CM83"/>
    </row>
    <row r="84" spans="1:91" hidden="1" x14ac:dyDescent="0.25">
      <c r="A84" s="31"/>
      <c r="B8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4" s="32">
        <f>IF(EffortOutcomesAG1_1DayShiftEF[[#This Row],[Ein]]=0,3,  IF(EffortOutcomesAG1_1DayShiftEF[[#This Row],[Ein]]&lt;EFGoal,1,    IF(EffortOutcomesAG1_1DayShiftEF[[#This Row],[Ein]]&gt;=EFGoal,2,   "???")))</f>
        <v>2</v>
      </c>
      <c r="D8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8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4" s="34">
        <f t="shared" si="2"/>
        <v>12310</v>
      </c>
      <c r="H8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0.19585952403289864</v>
      </c>
      <c r="I8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4" s="36" cm="1">
        <f t="array" ref="O8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4" s="38">
        <f xml:space="preserve">      IF(OR(EffortOutcomesAG1_1DayShiftEF[[#This Row],[Block]]=22221,EffortOutcomesAG1_1DayShiftEF[[#This Row],[Block]]=22222),1-EffortOutcomesAG1_1DayShiftEF[[#This Row],[Epn]],
0)</f>
        <v>0</v>
      </c>
      <c r="R8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8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8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0.61599432016573974</v>
      </c>
      <c r="W8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4" s="41" cm="1">
        <f t="array" ref="Z8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4" s="38">
        <f t="shared" si="3"/>
        <v>0.61599432016573974</v>
      </c>
      <c r="AC84" s="3">
        <f>EffortOutcomesAG1_1DayShiftEF[[#This Row],[Cs]]*H84</f>
        <v>1.1163992869875221</v>
      </c>
      <c r="AD84" s="3">
        <f>EffortOutcomesAG1_1DayShiftEF[[#This Row],[Cs]]*I84</f>
        <v>0</v>
      </c>
      <c r="AE84" s="3">
        <f>EffortOutcomesAG1_1DayShiftEF[[#This Row],[Cs]]*J84</f>
        <v>0</v>
      </c>
      <c r="AF84" s="3">
        <f>EffortOutcomesAG1_1DayShiftEF[[#This Row],[Cs]]*K84</f>
        <v>0</v>
      </c>
      <c r="AG84" s="3">
        <f>EffortOutcomesAG1_1DayShiftEF[[#This Row],[Cs]]*L84</f>
        <v>0</v>
      </c>
      <c r="AH84" s="3">
        <f>EffortOutcomesAG1_1DayShiftEF[[#This Row],[Cs]]*M84</f>
        <v>0</v>
      </c>
      <c r="AI84" s="3">
        <f>EffortOutcomesAG1_1DayShiftEF[[#This Row],[Cs]]*N84</f>
        <v>0</v>
      </c>
      <c r="AJ84" s="3">
        <f>EffortOutcomesAG1_1DayShiftEF[[#This Row],[Cs]]*O84</f>
        <v>0</v>
      </c>
      <c r="AK84" s="3">
        <f>EffortOutcomesAG1_1DayShiftEF[[#This Row],[Cs]]*P84</f>
        <v>0</v>
      </c>
      <c r="AL84" s="3">
        <f>EffortOutcomesAG1_1DayShiftEF[[#This Row],[Cs]]*Q84</f>
        <v>0</v>
      </c>
      <c r="AM84" s="3">
        <f>EffortOutcomesAG1_1DayShiftEF[[#This Row],[Cs]]*R84</f>
        <v>0</v>
      </c>
      <c r="AN84" s="3">
        <f>EffortOutcomesAG1_1DayShiftEF[[#This Row],[Cs]]*S84</f>
        <v>0</v>
      </c>
      <c r="AO84" s="3">
        <f>EffortOutcomesAG1_1DayShiftEF[[#This Row],[Cs]]*T84</f>
        <v>0</v>
      </c>
      <c r="AP84" s="3">
        <f>EffortOutcomesAG1_1DayShiftEF[[#This Row],[Cs]]*U84</f>
        <v>0</v>
      </c>
      <c r="AQ84" s="3">
        <f>EffortOutcomesAG1_1DayShiftEF[[#This Row],[Cs]]*V84</f>
        <v>3.5111676249447159</v>
      </c>
      <c r="AR84" s="3">
        <f>EffortOutcomesAG1_1DayShiftEF[[#This Row],[Cs]]*W84</f>
        <v>0</v>
      </c>
      <c r="AS84" s="3">
        <f>EffortOutcomesAG1_1DayShiftIN[[#This Row],[A]]*X84</f>
        <v>0</v>
      </c>
      <c r="AT84" s="3">
        <f>EffortOutcomesAG1_1DayShiftIN[[#This Row],[A]]*Y84</f>
        <v>0</v>
      </c>
      <c r="AU84" s="3">
        <f>EffortOutcomesAG1_1DayShiftIN[[#This Row],[A]]*Z84</f>
        <v>0</v>
      </c>
      <c r="AV84" s="3">
        <f>EffortOutcomesAG1_1DayShiftIN[[#This Row],[A]]*AA84</f>
        <v>0</v>
      </c>
      <c r="AW84" s="3">
        <f>EffortOutcomesAG1_1DayShiftIN[[#This Row],[A]]*AB84</f>
        <v>4.1988632447661116</v>
      </c>
      <c r="AX84" s="3"/>
      <c r="AY84" t="s">
        <v>217</v>
      </c>
      <c r="AZ84" t="s">
        <v>172</v>
      </c>
      <c r="BA84" t="s">
        <v>69</v>
      </c>
      <c r="BB84">
        <v>3.5111676249447159</v>
      </c>
      <c r="BC84">
        <v>5.6999999999999993</v>
      </c>
      <c r="BD84">
        <v>10</v>
      </c>
      <c r="BE84">
        <v>5.6999999999999993</v>
      </c>
      <c r="BF84">
        <v>6.8163992869875214</v>
      </c>
      <c r="BG84" t="s">
        <v>213</v>
      </c>
      <c r="BI84" s="25">
        <v>45585</v>
      </c>
      <c r="BJ84">
        <v>45585</v>
      </c>
      <c r="BK84">
        <v>0.61599432016573974</v>
      </c>
      <c r="BL84">
        <v>0.61599432016573974</v>
      </c>
      <c r="BM84">
        <v>1.1958595240328986</v>
      </c>
      <c r="BN84" t="s">
        <v>160</v>
      </c>
      <c r="CI84"/>
      <c r="CJ84"/>
      <c r="CK84"/>
      <c r="CL84"/>
      <c r="CM84"/>
    </row>
    <row r="85" spans="1:91" hidden="1" x14ac:dyDescent="0.25">
      <c r="A85" s="31"/>
      <c r="B8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5" s="32">
        <f>IF(EffortOutcomesAG1_1DayShiftEF[[#This Row],[Ein]]=0,3,  IF(EffortOutcomesAG1_1DayShiftEF[[#This Row],[Ein]]&lt;EFGoal,1,    IF(EffortOutcomesAG1_1DayShiftEF[[#This Row],[Ein]]&gt;=EFGoal,2,   "???")))</f>
        <v>1</v>
      </c>
      <c r="D8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5" s="34">
        <f t="shared" si="2"/>
        <v>11110</v>
      </c>
      <c r="H8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5" s="36" cm="1">
        <f t="array" ref="O8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5" s="38">
        <f xml:space="preserve">      IF(OR(EffortOutcomesAG1_1DayShiftEF[[#This Row],[Block]]=22221,EffortOutcomesAG1_1DayShiftEF[[#This Row],[Block]]=22222),1-EffortOutcomesAG1_1DayShiftEF[[#This Row],[Epn]],
0)</f>
        <v>0</v>
      </c>
      <c r="R8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0.23109776662000858</v>
      </c>
      <c r="S8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0.10144639655609788</v>
      </c>
      <c r="U8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0.66745583682389353</v>
      </c>
      <c r="W8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5" s="41" cm="1">
        <f t="array" ref="Z8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5" s="38">
        <f t="shared" si="3"/>
        <v>1</v>
      </c>
      <c r="AC85" s="3">
        <f>EffortOutcomesAG1_1DayShiftEF[[#This Row],[Cs]]*H85</f>
        <v>0</v>
      </c>
      <c r="AD85" s="3">
        <f>EffortOutcomesAG1_1DayShiftEF[[#This Row],[Cs]]*I85</f>
        <v>0</v>
      </c>
      <c r="AE85" s="3">
        <f>EffortOutcomesAG1_1DayShiftEF[[#This Row],[Cs]]*J85</f>
        <v>0</v>
      </c>
      <c r="AF85" s="3">
        <f>EffortOutcomesAG1_1DayShiftEF[[#This Row],[Cs]]*K85</f>
        <v>0</v>
      </c>
      <c r="AG85" s="3">
        <f>EffortOutcomesAG1_1DayShiftEF[[#This Row],[Cs]]*L85</f>
        <v>0</v>
      </c>
      <c r="AH85" s="3">
        <f>EffortOutcomesAG1_1DayShiftEF[[#This Row],[Cs]]*M85</f>
        <v>0</v>
      </c>
      <c r="AI85" s="3">
        <f>EffortOutcomesAG1_1DayShiftEF[[#This Row],[Cs]]*N85</f>
        <v>0</v>
      </c>
      <c r="AJ85" s="3">
        <f>EffortOutcomesAG1_1DayShiftEF[[#This Row],[Cs]]*O85</f>
        <v>0</v>
      </c>
      <c r="AK85" s="3">
        <f>EffortOutcomesAG1_1DayShiftEF[[#This Row],[Cs]]*P85</f>
        <v>0</v>
      </c>
      <c r="AL85" s="3">
        <f>EffortOutcomesAG1_1DayShiftEF[[#This Row],[Cs]]*Q85</f>
        <v>0</v>
      </c>
      <c r="AM85" s="3">
        <f>EffortOutcomesAG1_1DayShiftEF[[#This Row],[Cs]]*R85</f>
        <v>3.7322289309131382</v>
      </c>
      <c r="AN85" s="3">
        <f>EffortOutcomesAG1_1DayShiftEF[[#This Row],[Cs]]*S85</f>
        <v>0</v>
      </c>
      <c r="AO85" s="3">
        <f>EffortOutcomesAG1_1DayShiftEF[[#This Row],[Cs]]*T85</f>
        <v>1.6383593043809808</v>
      </c>
      <c r="AP85" s="3">
        <f>EffortOutcomesAG1_1DayShiftEF[[#This Row],[Cs]]*U85</f>
        <v>0</v>
      </c>
      <c r="AQ85" s="3">
        <f>EffortOutcomesAG1_1DayShiftEF[[#This Row],[Cs]]*V85</f>
        <v>10.77941176470588</v>
      </c>
      <c r="AR85" s="3">
        <f>EffortOutcomesAG1_1DayShiftEF[[#This Row],[Cs]]*W85</f>
        <v>0</v>
      </c>
      <c r="AS85" s="3">
        <f>EffortOutcomesAG1_1DayShiftIN[[#This Row],[A]]*X85</f>
        <v>0</v>
      </c>
      <c r="AT85" s="3">
        <f>EffortOutcomesAG1_1DayShiftIN[[#This Row],[A]]*Y85</f>
        <v>0</v>
      </c>
      <c r="AU85" s="3">
        <f>EffortOutcomesAG1_1DayShiftIN[[#This Row],[A]]*Z85</f>
        <v>0</v>
      </c>
      <c r="AV85" s="3">
        <f>EffortOutcomesAG1_1DayShiftIN[[#This Row],[A]]*AA85</f>
        <v>0</v>
      </c>
      <c r="AW85" s="3">
        <f>EffortOutcomesAG1_1DayShiftIN[[#This Row],[A]]*AB85</f>
        <v>10.77941176470588</v>
      </c>
      <c r="AX85" s="3"/>
      <c r="AY85" t="s">
        <v>217</v>
      </c>
      <c r="AZ85" t="s">
        <v>172</v>
      </c>
      <c r="BA85" t="s">
        <v>70</v>
      </c>
      <c r="BB85">
        <v>12.417771069086861</v>
      </c>
      <c r="BC85">
        <v>16.149999999999999</v>
      </c>
      <c r="BD85">
        <v>10</v>
      </c>
      <c r="BE85">
        <v>16.149999999999999</v>
      </c>
      <c r="BF85">
        <v>10.77941176470588</v>
      </c>
      <c r="BG85" t="s">
        <v>212</v>
      </c>
      <c r="BI85" s="25">
        <v>45585</v>
      </c>
      <c r="BJ85">
        <v>45585</v>
      </c>
      <c r="BK85">
        <v>0.76890223337999142</v>
      </c>
      <c r="BL85">
        <v>0.76890223337999142</v>
      </c>
      <c r="BM85">
        <v>0.66745583682389353</v>
      </c>
      <c r="BN85" t="s">
        <v>160</v>
      </c>
      <c r="CI85"/>
      <c r="CJ85"/>
      <c r="CK85"/>
      <c r="CL85"/>
      <c r="CM85"/>
    </row>
    <row r="86" spans="1:91" x14ac:dyDescent="0.25">
      <c r="A86" s="31"/>
      <c r="B8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86" s="32">
        <f>IF(EffortOutcomesAG1_1DayShiftEF[[#This Row],[Ein]]=0,3,  IF(EffortOutcomesAG1_1DayShiftEF[[#This Row],[Ein]]&lt;EFGoal,1,    IF(EffortOutcomesAG1_1DayShiftEF[[#This Row],[Ein]]&gt;=EFGoal,2,   "???")))</f>
        <v>2</v>
      </c>
      <c r="D8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6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8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2</v>
      </c>
      <c r="G86" s="34" t="e">
        <f t="shared" si="2"/>
        <v>#VALUE!</v>
      </c>
      <c r="H86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86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86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86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86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86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86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86" s="36" t="e" cm="1">
        <f t="array" ref="O8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86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86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86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86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86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86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86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86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8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6" s="41" cm="1">
        <f t="array" ref="Z8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6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86" s="38" t="e">
        <f t="shared" si="3"/>
        <v>#VALUE!</v>
      </c>
      <c r="AC86" s="3" t="e">
        <f>EffortOutcomesAG1_1DayShiftEF[[#This Row],[Cs]]*H86</f>
        <v>#VALUE!</v>
      </c>
      <c r="AD86" s="3" t="e">
        <f>EffortOutcomesAG1_1DayShiftEF[[#This Row],[Cs]]*I86</f>
        <v>#VALUE!</v>
      </c>
      <c r="AE86" s="3" t="e">
        <f>EffortOutcomesAG1_1DayShiftEF[[#This Row],[Cs]]*J86</f>
        <v>#VALUE!</v>
      </c>
      <c r="AF86" s="3" t="e">
        <f>EffortOutcomesAG1_1DayShiftEF[[#This Row],[Cs]]*K86</f>
        <v>#VALUE!</v>
      </c>
      <c r="AG86" s="3" t="e">
        <f>EffortOutcomesAG1_1DayShiftEF[[#This Row],[Cs]]*L86</f>
        <v>#VALUE!</v>
      </c>
      <c r="AH86" s="3" t="e">
        <f>EffortOutcomesAG1_1DayShiftEF[[#This Row],[Cs]]*M86</f>
        <v>#VALUE!</v>
      </c>
      <c r="AI86" s="3" t="e">
        <f>EffortOutcomesAG1_1DayShiftEF[[#This Row],[Cs]]*N86</f>
        <v>#VALUE!</v>
      </c>
      <c r="AJ86" s="3" t="e">
        <f>EffortOutcomesAG1_1DayShiftEF[[#This Row],[Cs]]*O86</f>
        <v>#VALUE!</v>
      </c>
      <c r="AK86" s="3" t="e">
        <f>EffortOutcomesAG1_1DayShiftEF[[#This Row],[Cs]]*P86</f>
        <v>#VALUE!</v>
      </c>
      <c r="AL86" s="3" t="e">
        <f>EffortOutcomesAG1_1DayShiftEF[[#This Row],[Cs]]*Q86</f>
        <v>#VALUE!</v>
      </c>
      <c r="AM86" s="3" t="e">
        <f>EffortOutcomesAG1_1DayShiftEF[[#This Row],[Cs]]*R86</f>
        <v>#VALUE!</v>
      </c>
      <c r="AN86" s="3" t="e">
        <f>EffortOutcomesAG1_1DayShiftEF[[#This Row],[Cs]]*S86</f>
        <v>#VALUE!</v>
      </c>
      <c r="AO86" s="3" t="e">
        <f>EffortOutcomesAG1_1DayShiftEF[[#This Row],[Cs]]*T86</f>
        <v>#VALUE!</v>
      </c>
      <c r="AP86" s="3" t="e">
        <f>EffortOutcomesAG1_1DayShiftEF[[#This Row],[Cs]]*U86</f>
        <v>#VALUE!</v>
      </c>
      <c r="AQ86" s="3" t="e">
        <f>EffortOutcomesAG1_1DayShiftEF[[#This Row],[Cs]]*V86</f>
        <v>#VALUE!</v>
      </c>
      <c r="AR86" s="3" t="e">
        <f>EffortOutcomesAG1_1DayShiftEF[[#This Row],[Cs]]*W86</f>
        <v>#VALUE!</v>
      </c>
      <c r="AS86" s="3">
        <f>EffortOutcomesAG1_1DayShiftIN[[#This Row],[A]]*X86</f>
        <v>0</v>
      </c>
      <c r="AT86" s="3">
        <f>EffortOutcomesAG1_1DayShiftIN[[#This Row],[A]]*Y86</f>
        <v>0</v>
      </c>
      <c r="AU86" s="3">
        <f>EffortOutcomesAG1_1DayShiftIN[[#This Row],[A]]*Z86</f>
        <v>0</v>
      </c>
      <c r="AV86" s="3" t="e">
        <f>EffortOutcomesAG1_1DayShiftIN[[#This Row],[A]]*AA86</f>
        <v>#VALUE!</v>
      </c>
      <c r="AW86" s="3" t="e">
        <f>EffortOutcomesAG1_1DayShiftIN[[#This Row],[A]]*AB86</f>
        <v>#VALUE!</v>
      </c>
      <c r="AX86" s="3"/>
      <c r="AY86" t="s">
        <v>170</v>
      </c>
      <c r="AZ86" t="s">
        <v>216</v>
      </c>
      <c r="BA86" t="s">
        <v>70</v>
      </c>
      <c r="BB86">
        <v>2.1042606516290729</v>
      </c>
      <c r="BC86">
        <v>0.95</v>
      </c>
      <c r="BD86">
        <v>10</v>
      </c>
      <c r="BE86">
        <v>0.95</v>
      </c>
      <c r="BF86">
        <v>1.7568627450980394</v>
      </c>
      <c r="BG86" t="s">
        <v>173</v>
      </c>
      <c r="BH86">
        <v>1</v>
      </c>
      <c r="BI86" s="25">
        <v>45572</v>
      </c>
      <c r="BJ86">
        <v>45572</v>
      </c>
      <c r="BK86">
        <v>2.2150112122411296</v>
      </c>
      <c r="BL86">
        <v>2.2150112122411296</v>
      </c>
      <c r="BM86">
        <v>1.8493292053663573</v>
      </c>
      <c r="BN86" t="s">
        <v>160</v>
      </c>
      <c r="CI86"/>
      <c r="CJ86"/>
      <c r="CK86"/>
      <c r="CL86"/>
      <c r="CM86"/>
    </row>
    <row r="87" spans="1:91" hidden="1" x14ac:dyDescent="0.25">
      <c r="A87" s="31"/>
      <c r="B8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87" s="32">
        <f>IF(EffortOutcomesAG1_1DayShiftEF[[#This Row],[Ein]]=0,3,  IF(EffortOutcomesAG1_1DayShiftEF[[#This Row],[Ein]]&lt;EFGoal,1,    IF(EffortOutcomesAG1_1DayShiftEF[[#This Row],[Ein]]&gt;=EFGoal,2,   "???")))</f>
        <v>1</v>
      </c>
      <c r="D8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87" s="34">
        <f t="shared" si="2"/>
        <v>31111</v>
      </c>
      <c r="H8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7" s="36" cm="1">
        <f t="array" ref="O8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87" s="38">
        <f xml:space="preserve">      IF(OR(EffortOutcomesAG1_1DayShiftEF[[#This Row],[Block]]=22221,EffortOutcomesAG1_1DayShiftEF[[#This Row],[Block]]=22222),1-EffortOutcomesAG1_1DayShiftEF[[#This Row],[Epn]],
0)</f>
        <v>0</v>
      </c>
      <c r="R8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8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0.33952528379772939</v>
      </c>
      <c r="U8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0.66047471620227061</v>
      </c>
      <c r="W8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7" s="41" cm="1">
        <f t="array" ref="Z8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7" s="38">
        <f t="shared" si="3"/>
        <v>1</v>
      </c>
      <c r="AC87" s="3">
        <f>EffortOutcomesAG1_1DayShiftEF[[#This Row],[Cs]]*H87</f>
        <v>0</v>
      </c>
      <c r="AD87" s="3">
        <f>EffortOutcomesAG1_1DayShiftEF[[#This Row],[Cs]]*I87</f>
        <v>0</v>
      </c>
      <c r="AE87" s="3">
        <f>EffortOutcomesAG1_1DayShiftEF[[#This Row],[Cs]]*J87</f>
        <v>0</v>
      </c>
      <c r="AF87" s="3">
        <f>EffortOutcomesAG1_1DayShiftEF[[#This Row],[Cs]]*K87</f>
        <v>0</v>
      </c>
      <c r="AG87" s="3">
        <f>EffortOutcomesAG1_1DayShiftEF[[#This Row],[Cs]]*L87</f>
        <v>0</v>
      </c>
      <c r="AH87" s="3">
        <f>EffortOutcomesAG1_1DayShiftEF[[#This Row],[Cs]]*M87</f>
        <v>0</v>
      </c>
      <c r="AI87" s="3">
        <f>EffortOutcomesAG1_1DayShiftEF[[#This Row],[Cs]]*N87</f>
        <v>0</v>
      </c>
      <c r="AJ87" s="3">
        <f>EffortOutcomesAG1_1DayShiftEF[[#This Row],[Cs]]*O87</f>
        <v>0</v>
      </c>
      <c r="AK87" s="3">
        <f>EffortOutcomesAG1_1DayShiftEF[[#This Row],[Cs]]*P87</f>
        <v>0.30639097744360966</v>
      </c>
      <c r="AL87" s="3">
        <f>EffortOutcomesAG1_1DayShiftEF[[#This Row],[Cs]]*Q87</f>
        <v>0</v>
      </c>
      <c r="AM87" s="3">
        <f>EffortOutcomesAG1_1DayShiftEF[[#This Row],[Cs]]*R87</f>
        <v>0</v>
      </c>
      <c r="AN87" s="3">
        <f>EffortOutcomesAG1_1DayShiftEF[[#This Row],[Cs]]*S87</f>
        <v>0</v>
      </c>
      <c r="AO87" s="3">
        <f>EffortOutcomesAG1_1DayShiftEF[[#This Row],[Cs]]*T87</f>
        <v>0.96764705882352864</v>
      </c>
      <c r="AP87" s="3">
        <f>EffortOutcomesAG1_1DayShiftEF[[#This Row],[Cs]]*U87</f>
        <v>0</v>
      </c>
      <c r="AQ87" s="3">
        <f>EffortOutcomesAG1_1DayShiftEF[[#This Row],[Cs]]*V87</f>
        <v>1.882352941176471</v>
      </c>
      <c r="AR87" s="3">
        <f>EffortOutcomesAG1_1DayShiftEF[[#This Row],[Cs]]*W87</f>
        <v>0</v>
      </c>
      <c r="AS87" s="3">
        <f>EffortOutcomesAG1_1DayShiftIN[[#This Row],[A]]*X87</f>
        <v>0</v>
      </c>
      <c r="AT87" s="3">
        <f>EffortOutcomesAG1_1DayShiftIN[[#This Row],[A]]*Y87</f>
        <v>0</v>
      </c>
      <c r="AU87" s="3">
        <f>EffortOutcomesAG1_1DayShiftIN[[#This Row],[A]]*Z87</f>
        <v>0</v>
      </c>
      <c r="AV87" s="3">
        <f>EffortOutcomesAG1_1DayShiftIN[[#This Row],[A]]*AA87</f>
        <v>0</v>
      </c>
      <c r="AW87" s="3">
        <f>EffortOutcomesAG1_1DayShiftIN[[#This Row],[A]]*AB87</f>
        <v>1.882352941176471</v>
      </c>
      <c r="AX87" s="3"/>
      <c r="AY87" t="s">
        <v>170</v>
      </c>
      <c r="AZ87" t="s">
        <v>216</v>
      </c>
      <c r="BA87" t="s">
        <v>68</v>
      </c>
      <c r="BB87">
        <v>3.1563909774436096</v>
      </c>
      <c r="BC87">
        <v>2.8499999999999996</v>
      </c>
      <c r="BD87">
        <v>10</v>
      </c>
      <c r="BE87">
        <v>2.8499999999999996</v>
      </c>
      <c r="BF87">
        <v>1.882352941176471</v>
      </c>
      <c r="BG87" t="s">
        <v>175</v>
      </c>
      <c r="BH87">
        <v>1</v>
      </c>
      <c r="BI87" s="25">
        <v>45572</v>
      </c>
      <c r="BJ87">
        <v>45572</v>
      </c>
      <c r="BK87">
        <v>1.1075056061205648</v>
      </c>
      <c r="BL87">
        <v>1.1075056061205648</v>
      </c>
      <c r="BM87">
        <v>0.66047471620227061</v>
      </c>
      <c r="BN87" t="s">
        <v>160</v>
      </c>
      <c r="CI87"/>
      <c r="CJ87"/>
      <c r="CK87"/>
      <c r="CL87"/>
      <c r="CM87"/>
    </row>
    <row r="88" spans="1:91" x14ac:dyDescent="0.25">
      <c r="A88" s="31"/>
      <c r="B8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88" s="32">
        <f>IF(EffortOutcomesAG1_1DayShiftEF[[#This Row],[Ein]]=0,3,  IF(EffortOutcomesAG1_1DayShiftEF[[#This Row],[Ein]]&lt;EFGoal,1,    IF(EffortOutcomesAG1_1DayShiftEF[[#This Row],[Ein]]&gt;=EFGoal,2,   "???")))</f>
        <v>3</v>
      </c>
      <c r="D8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88" s="34">
        <f t="shared" si="2"/>
        <v>13110</v>
      </c>
      <c r="H8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8" s="36" cm="1">
        <f t="array" ref="O8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Row],[Block]]=21222),EFCap-M89:Z9EFGoal,IF(OR(EffortOutcomesAG1_1DayShiftEF[[#This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88" s="38">
        <f xml:space="preserve">      IF(OR(EffortOutcomesAG1_1DayShiftEF[[#This Row],[Block]]=22221,EffortOutcomesAG1_1DayShiftEF[[#This Row],[Block]]=22222),1-EffortOutcomesAG1_1DayShiftEF[[#This Row],[Epn]],
0)</f>
        <v>0</v>
      </c>
      <c r="R8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8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8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8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8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8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8" s="41" cm="1">
        <f t="array" ref="Z8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8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88" s="38" t="e">
        <f t="shared" si="3"/>
        <v>#DIV/0!</v>
      </c>
      <c r="AC88" s="3">
        <f>EffortOutcomesAG1_1DayShiftEF[[#This Row],[Cs]]*H88</f>
        <v>0</v>
      </c>
      <c r="AD88" s="3">
        <f>EffortOutcomesAG1_1DayShiftEF[[#This Row],[Cs]]*I88</f>
        <v>0</v>
      </c>
      <c r="AE88" s="3">
        <f>EffortOutcomesAG1_1DayShiftEF[[#This Row],[Cs]]*J88</f>
        <v>0</v>
      </c>
      <c r="AF88" s="3">
        <f>EffortOutcomesAG1_1DayShiftEF[[#This Row],[Cs]]*K88</f>
        <v>0</v>
      </c>
      <c r="AG88" s="3">
        <f>EffortOutcomesAG1_1DayShiftEF[[#This Row],[Cs]]*L88</f>
        <v>0</v>
      </c>
      <c r="AH88" s="3">
        <f>EffortOutcomesAG1_1DayShiftEF[[#This Row],[Cs]]*M88</f>
        <v>0</v>
      </c>
      <c r="AI88" s="3">
        <f>EffortOutcomesAG1_1DayShiftEF[[#This Row],[Cs]]*N88</f>
        <v>0</v>
      </c>
      <c r="AJ88" s="3">
        <f>EffortOutcomesAG1_1DayShiftEF[[#This Row],[Cs]]*O88</f>
        <v>0</v>
      </c>
      <c r="AK88" s="3">
        <f>EffortOutcomesAG1_1DayShiftEF[[#This Row],[Cs]]*P88</f>
        <v>0</v>
      </c>
      <c r="AL88" s="3">
        <f>EffortOutcomesAG1_1DayShiftEF[[#This Row],[Cs]]*Q88</f>
        <v>0</v>
      </c>
      <c r="AM88" s="3">
        <f>EffortOutcomesAG1_1DayShiftEF[[#This Row],[Cs]]*R88</f>
        <v>0</v>
      </c>
      <c r="AN88" s="3">
        <f>EffortOutcomesAG1_1DayShiftEF[[#This Row],[Cs]]*S88</f>
        <v>0</v>
      </c>
      <c r="AO88" s="3">
        <f>EffortOutcomesAG1_1DayShiftEF[[#This Row],[Cs]]*T88</f>
        <v>0</v>
      </c>
      <c r="AP88" s="3">
        <f>EffortOutcomesAG1_1DayShiftEF[[#This Row],[Cs]]*U88</f>
        <v>0</v>
      </c>
      <c r="AQ88" s="3">
        <f>EffortOutcomesAG1_1DayShiftEF[[#This Row],[Cs]]*V88</f>
        <v>0</v>
      </c>
      <c r="AR88" s="3">
        <f>EffortOutcomesAG1_1DayShiftEF[[#This Row],[Cs]]*W88</f>
        <v>0</v>
      </c>
      <c r="AS88" s="3" t="e">
        <f>EffortOutcomesAG1_1DayShiftIN[[#This Row],[A]]*X88</f>
        <v>#DIV/0!</v>
      </c>
      <c r="AT88" s="3">
        <f>EffortOutcomesAG1_1DayShiftIN[[#This Row],[A]]*Y88</f>
        <v>0</v>
      </c>
      <c r="AU88" s="3">
        <f>EffortOutcomesAG1_1DayShiftIN[[#This Row],[A]]*Z88</f>
        <v>0</v>
      </c>
      <c r="AV88" s="3" t="e">
        <f>EffortOutcomesAG1_1DayShiftIN[[#This Row],[A]]*AA88</f>
        <v>#DIV/0!</v>
      </c>
      <c r="AW88" s="3" t="e">
        <f>EffortOutcomesAG1_1DayShiftIN[[#This Row],[A]]*AB88</f>
        <v>#DIV/0!</v>
      </c>
      <c r="AX88" s="3"/>
      <c r="AY88" t="s">
        <v>170</v>
      </c>
      <c r="AZ88" t="s">
        <v>216</v>
      </c>
      <c r="BA88" t="s">
        <v>69</v>
      </c>
      <c r="BB88">
        <v>1</v>
      </c>
      <c r="BC88">
        <v>0</v>
      </c>
      <c r="BD88">
        <v>10</v>
      </c>
      <c r="BE88">
        <v>0</v>
      </c>
      <c r="BF88">
        <v>2.7450980392156862E-2</v>
      </c>
      <c r="BG88" t="s">
        <v>174</v>
      </c>
      <c r="BH88">
        <v>1</v>
      </c>
      <c r="BI88" s="25">
        <v>45572</v>
      </c>
      <c r="BJ88">
        <v>45572</v>
      </c>
      <c r="BN88" t="s">
        <v>160</v>
      </c>
      <c r="CI88"/>
      <c r="CJ88"/>
      <c r="CK88"/>
      <c r="CL88"/>
      <c r="CM88"/>
    </row>
    <row r="89" spans="1:91" hidden="1" x14ac:dyDescent="0.25">
      <c r="A89" s="31"/>
      <c r="B8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89" s="32">
        <f>IF(EffortOutcomesAG1_1DayShiftEF[[#This Row],[Ein]]=0,3,  IF(EffortOutcomesAG1_1DayShiftEF[[#This Row],[Ein]]&lt;EFGoal,1,    IF(EffortOutcomesAG1_1DayShiftEF[[#This Row],[Ein]]&gt;=EFGoal,2,   "???")))</f>
        <v>1</v>
      </c>
      <c r="D8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8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8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89" s="34">
        <f t="shared" si="2"/>
        <v>31111</v>
      </c>
      <c r="H8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8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8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8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8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8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8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89" s="36" cm="1">
        <f t="array" ref="O8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8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0.20621426524569153</v>
      </c>
      <c r="Q89" s="38">
        <f xml:space="preserve">      IF(OR(EffortOutcomesAG1_1DayShiftEF[[#This Row],[Block]]=22221,EffortOutcomesAG1_1DayShiftEF[[#This Row],[Block]]=22222),1-EffortOutcomesAG1_1DayShiftEF[[#This Row],[Epn]],
0)</f>
        <v>0</v>
      </c>
      <c r="R8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8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8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0.25344779059949352</v>
      </c>
      <c r="U8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8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0.74655220940050648</v>
      </c>
      <c r="W8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8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8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89" s="41" cm="1">
        <f t="array" ref="Z8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8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89" s="38">
        <f t="shared" si="3"/>
        <v>1</v>
      </c>
      <c r="AC89" s="3">
        <f>EffortOutcomesAG1_1DayShiftEF[[#This Row],[Cs]]*H89</f>
        <v>0</v>
      </c>
      <c r="AD89" s="3">
        <f>EffortOutcomesAG1_1DayShiftEF[[#This Row],[Cs]]*I89</f>
        <v>0</v>
      </c>
      <c r="AE89" s="3">
        <f>EffortOutcomesAG1_1DayShiftEF[[#This Row],[Cs]]*J89</f>
        <v>0</v>
      </c>
      <c r="AF89" s="3">
        <f>EffortOutcomesAG1_1DayShiftEF[[#This Row],[Cs]]*K89</f>
        <v>0</v>
      </c>
      <c r="AG89" s="3">
        <f>EffortOutcomesAG1_1DayShiftEF[[#This Row],[Cs]]*L89</f>
        <v>0</v>
      </c>
      <c r="AH89" s="3">
        <f>EffortOutcomesAG1_1DayShiftEF[[#This Row],[Cs]]*M89</f>
        <v>0</v>
      </c>
      <c r="AI89" s="3">
        <f>EffortOutcomesAG1_1DayShiftEF[[#This Row],[Cs]]*N89</f>
        <v>0</v>
      </c>
      <c r="AJ89" s="3">
        <f>EffortOutcomesAG1_1DayShiftEF[[#This Row],[Cs]]*O89</f>
        <v>0</v>
      </c>
      <c r="AK89" s="3">
        <f>EffortOutcomesAG1_1DayShiftEF[[#This Row],[Cs]]*P89</f>
        <v>0.78361420793362779</v>
      </c>
      <c r="AL89" s="3">
        <f>EffortOutcomesAG1_1DayShiftEF[[#This Row],[Cs]]*Q89</f>
        <v>0</v>
      </c>
      <c r="AM89" s="3">
        <f>EffortOutcomesAG1_1DayShiftEF[[#This Row],[Cs]]*R89</f>
        <v>0</v>
      </c>
      <c r="AN89" s="3">
        <f>EffortOutcomesAG1_1DayShiftEF[[#This Row],[Cs]]*S89</f>
        <v>0</v>
      </c>
      <c r="AO89" s="3">
        <f>EffortOutcomesAG1_1DayShiftEF[[#This Row],[Cs]]*T89</f>
        <v>0.96310160427807534</v>
      </c>
      <c r="AP89" s="3">
        <f>EffortOutcomesAG1_1DayShiftEF[[#This Row],[Cs]]*U89</f>
        <v>0</v>
      </c>
      <c r="AQ89" s="3">
        <f>EffortOutcomesAG1_1DayShiftEF[[#This Row],[Cs]]*V89</f>
        <v>2.8368983957219247</v>
      </c>
      <c r="AR89" s="3">
        <f>EffortOutcomesAG1_1DayShiftEF[[#This Row],[Cs]]*W89</f>
        <v>0</v>
      </c>
      <c r="AS89" s="3">
        <f>EffortOutcomesAG1_1DayShiftIN[[#This Row],[A]]*X89</f>
        <v>0</v>
      </c>
      <c r="AT89" s="3">
        <f>EffortOutcomesAG1_1DayShiftIN[[#This Row],[A]]*Y89</f>
        <v>0</v>
      </c>
      <c r="AU89" s="3">
        <f>EffortOutcomesAG1_1DayShiftIN[[#This Row],[A]]*Z89</f>
        <v>0</v>
      </c>
      <c r="AV89" s="3">
        <f>EffortOutcomesAG1_1DayShiftIN[[#This Row],[A]]*AA89</f>
        <v>0</v>
      </c>
      <c r="AW89" s="3">
        <f>EffortOutcomesAG1_1DayShiftIN[[#This Row],[A]]*AB89</f>
        <v>2.8368983957219247</v>
      </c>
      <c r="AX89" s="3"/>
      <c r="AY89" t="s">
        <v>217</v>
      </c>
      <c r="AZ89" t="s">
        <v>216</v>
      </c>
      <c r="BA89" t="s">
        <v>70</v>
      </c>
      <c r="BB89">
        <v>4.5836142079336275</v>
      </c>
      <c r="BC89">
        <v>3.8</v>
      </c>
      <c r="BD89">
        <v>10</v>
      </c>
      <c r="BE89">
        <v>3.8</v>
      </c>
      <c r="BF89">
        <v>2.8368983957219247</v>
      </c>
      <c r="BG89" t="s">
        <v>173</v>
      </c>
      <c r="BI89" s="25">
        <v>45572</v>
      </c>
      <c r="BJ89">
        <v>45572</v>
      </c>
      <c r="BK89">
        <v>1.2062142652456915</v>
      </c>
      <c r="BL89">
        <v>1.2062142652456915</v>
      </c>
      <c r="BM89">
        <v>0.74655220940050648</v>
      </c>
      <c r="BN89" t="s">
        <v>160</v>
      </c>
      <c r="CI89"/>
      <c r="CJ89"/>
      <c r="CK89"/>
      <c r="CL89"/>
      <c r="CM89"/>
    </row>
    <row r="90" spans="1:91" hidden="1" x14ac:dyDescent="0.25">
      <c r="A90" s="31"/>
      <c r="B9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90" s="32">
        <f>IF(EffortOutcomesAG1_1DayShiftEF[[#This Row],[Ein]]=0,3,  IF(EffortOutcomesAG1_1DayShiftEF[[#This Row],[Ein]]&lt;EFGoal,1,    IF(EffortOutcomesAG1_1DayShiftEF[[#This Row],[Ein]]&gt;=EFGoal,2,   "???")))</f>
        <v>2</v>
      </c>
      <c r="D9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9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90" s="34">
        <f t="shared" si="2"/>
        <v>32311</v>
      </c>
      <c r="H9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7.4948135889929546E-4</v>
      </c>
      <c r="I9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0.31503999232531132</v>
      </c>
      <c r="O90" s="36" cm="1">
        <f t="array" ref="O9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0" s="38">
        <f xml:space="preserve">      IF(OR(EffortOutcomesAG1_1DayShiftEF[[#This Row],[Block]]=22221,EffortOutcomesAG1_1DayShiftEF[[#This Row],[Block]]=22222),1-EffortOutcomesAG1_1DayShiftEF[[#This Row],[Epn]],
0)</f>
        <v>0</v>
      </c>
      <c r="R9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9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9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9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0" s="41" cm="1">
        <f t="array" ref="Z9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90" s="38">
        <f t="shared" si="3"/>
        <v>1</v>
      </c>
      <c r="AC90" s="3">
        <f>EffortOutcomesAG1_1DayShiftEF[[#This Row],[Cs]]*H90</f>
        <v>2.1360218728629916E-3</v>
      </c>
      <c r="AD90" s="3">
        <f>EffortOutcomesAG1_1DayShiftEF[[#This Row],[Cs]]*I90</f>
        <v>0</v>
      </c>
      <c r="AE90" s="3">
        <f>EffortOutcomesAG1_1DayShiftEF[[#This Row],[Cs]]*J90</f>
        <v>0</v>
      </c>
      <c r="AF90" s="3">
        <f>EffortOutcomesAG1_1DayShiftEF[[#This Row],[Cs]]*K90</f>
        <v>0</v>
      </c>
      <c r="AG90" s="3">
        <f>EffortOutcomesAG1_1DayShiftEF[[#This Row],[Cs]]*L90</f>
        <v>0</v>
      </c>
      <c r="AH90" s="3">
        <f>EffortOutcomesAG1_1DayShiftEF[[#This Row],[Cs]]*M90</f>
        <v>0</v>
      </c>
      <c r="AI90" s="3">
        <f>EffortOutcomesAG1_1DayShiftEF[[#This Row],[Cs]]*N90</f>
        <v>0.89786397812713714</v>
      </c>
      <c r="AJ90" s="3">
        <f>EffortOutcomesAG1_1DayShiftEF[[#This Row],[Cs]]*O90</f>
        <v>0</v>
      </c>
      <c r="AK90" s="3">
        <f>EffortOutcomesAG1_1DayShiftEF[[#This Row],[Cs]]*P90</f>
        <v>0</v>
      </c>
      <c r="AL90" s="3">
        <f>EffortOutcomesAG1_1DayShiftEF[[#This Row],[Cs]]*Q90</f>
        <v>0</v>
      </c>
      <c r="AM90" s="3">
        <f>EffortOutcomesAG1_1DayShiftEF[[#This Row],[Cs]]*R90</f>
        <v>0</v>
      </c>
      <c r="AN90" s="3">
        <f>EffortOutcomesAG1_1DayShiftEF[[#This Row],[Cs]]*S90</f>
        <v>0</v>
      </c>
      <c r="AO90" s="3">
        <f>EffortOutcomesAG1_1DayShiftEF[[#This Row],[Cs]]*T90</f>
        <v>0</v>
      </c>
      <c r="AP90" s="3">
        <f>EffortOutcomesAG1_1DayShiftEF[[#This Row],[Cs]]*U90</f>
        <v>0</v>
      </c>
      <c r="AQ90" s="3">
        <f>EffortOutcomesAG1_1DayShiftEF[[#This Row],[Cs]]*V90</f>
        <v>2.8499999999999996</v>
      </c>
      <c r="AR90" s="3">
        <f>EffortOutcomesAG1_1DayShiftEF[[#This Row],[Cs]]*W90</f>
        <v>0</v>
      </c>
      <c r="AS90" s="3">
        <f>EffortOutcomesAG1_1DayShiftIN[[#This Row],[A]]*X90</f>
        <v>0</v>
      </c>
      <c r="AT90" s="3">
        <f>EffortOutcomesAG1_1DayShiftIN[[#This Row],[A]]*Y90</f>
        <v>0</v>
      </c>
      <c r="AU90" s="3">
        <f>EffortOutcomesAG1_1DayShiftIN[[#This Row],[A]]*Z90</f>
        <v>0</v>
      </c>
      <c r="AV90" s="3">
        <f>EffortOutcomesAG1_1DayShiftIN[[#This Row],[A]]*AA90</f>
        <v>0</v>
      </c>
      <c r="AW90" s="3">
        <f>EffortOutcomesAG1_1DayShiftIN[[#This Row],[A]]*AB90</f>
        <v>3.75</v>
      </c>
      <c r="AX90" s="3"/>
      <c r="AY90" t="s">
        <v>217</v>
      </c>
      <c r="AZ90" t="s">
        <v>216</v>
      </c>
      <c r="BA90" t="s">
        <v>68</v>
      </c>
      <c r="BB90">
        <v>3.7478639781271368</v>
      </c>
      <c r="BC90">
        <v>2.8499999999999996</v>
      </c>
      <c r="BD90">
        <v>10</v>
      </c>
      <c r="BE90">
        <v>2.8499999999999996</v>
      </c>
      <c r="BF90">
        <v>3.75</v>
      </c>
      <c r="BG90" t="s">
        <v>175</v>
      </c>
      <c r="BI90" s="25">
        <v>45572</v>
      </c>
      <c r="BJ90">
        <v>45572</v>
      </c>
      <c r="BK90">
        <v>1.3150399923253113</v>
      </c>
      <c r="BL90">
        <v>1.3150399923253113</v>
      </c>
      <c r="BM90">
        <v>1.3157894736842106</v>
      </c>
      <c r="BN90" t="s">
        <v>160</v>
      </c>
      <c r="CI90"/>
      <c r="CJ90"/>
      <c r="CK90"/>
      <c r="CL90"/>
      <c r="CM90"/>
    </row>
    <row r="91" spans="1:91" x14ac:dyDescent="0.25">
      <c r="A91" s="31"/>
      <c r="B9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91" s="32">
        <f>IF(EffortOutcomesAG1_1DayShiftEF[[#This Row],[Ein]]=0,3,  IF(EffortOutcomesAG1_1DayShiftEF[[#This Row],[Ein]]&lt;EFGoal,1,    IF(EffortOutcomesAG1_1DayShiftEF[[#This Row],[Ein]]&gt;=EFGoal,2,   "???")))</f>
        <v>3</v>
      </c>
      <c r="D9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91" s="34">
        <f t="shared" si="2"/>
        <v>13110</v>
      </c>
      <c r="H9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1" s="36" cm="1">
        <f t="array" ref="O9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1" s="38">
        <f xml:space="preserve">      IF(OR(EffortOutcomesAG1_1DayShiftEF[[#This Row],[Block]]=22221,EffortOutcomesAG1_1DayShiftEF[[#This Row],[Block]]=22222),1-EffortOutcomesAG1_1DayShiftEF[[#This Row],[Epn]],
0)</f>
        <v>0</v>
      </c>
      <c r="R9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9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9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9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1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9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1" s="41" cm="1">
        <f t="array" ref="Z9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1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91" s="38" t="e">
        <f t="shared" si="3"/>
        <v>#DIV/0!</v>
      </c>
      <c r="AC91" s="3">
        <f>EffortOutcomesAG1_1DayShiftEF[[#This Row],[Cs]]*H91</f>
        <v>0</v>
      </c>
      <c r="AD91" s="3">
        <f>EffortOutcomesAG1_1DayShiftEF[[#This Row],[Cs]]*I91</f>
        <v>0</v>
      </c>
      <c r="AE91" s="3">
        <f>EffortOutcomesAG1_1DayShiftEF[[#This Row],[Cs]]*J91</f>
        <v>0</v>
      </c>
      <c r="AF91" s="3">
        <f>EffortOutcomesAG1_1DayShiftEF[[#This Row],[Cs]]*K91</f>
        <v>0</v>
      </c>
      <c r="AG91" s="3">
        <f>EffortOutcomesAG1_1DayShiftEF[[#This Row],[Cs]]*L91</f>
        <v>0</v>
      </c>
      <c r="AH91" s="3">
        <f>EffortOutcomesAG1_1DayShiftEF[[#This Row],[Cs]]*M91</f>
        <v>0</v>
      </c>
      <c r="AI91" s="3">
        <f>EffortOutcomesAG1_1DayShiftEF[[#This Row],[Cs]]*N91</f>
        <v>0</v>
      </c>
      <c r="AJ91" s="3">
        <f>EffortOutcomesAG1_1DayShiftEF[[#This Row],[Cs]]*O91</f>
        <v>0</v>
      </c>
      <c r="AK91" s="3">
        <f>EffortOutcomesAG1_1DayShiftEF[[#This Row],[Cs]]*P91</f>
        <v>0</v>
      </c>
      <c r="AL91" s="3">
        <f>EffortOutcomesAG1_1DayShiftEF[[#This Row],[Cs]]*Q91</f>
        <v>0</v>
      </c>
      <c r="AM91" s="3">
        <f>EffortOutcomesAG1_1DayShiftEF[[#This Row],[Cs]]*R91</f>
        <v>0</v>
      </c>
      <c r="AN91" s="3">
        <f>EffortOutcomesAG1_1DayShiftEF[[#This Row],[Cs]]*S91</f>
        <v>0</v>
      </c>
      <c r="AO91" s="3">
        <f>EffortOutcomesAG1_1DayShiftEF[[#This Row],[Cs]]*T91</f>
        <v>0</v>
      </c>
      <c r="AP91" s="3">
        <f>EffortOutcomesAG1_1DayShiftEF[[#This Row],[Cs]]*U91</f>
        <v>0</v>
      </c>
      <c r="AQ91" s="3">
        <f>EffortOutcomesAG1_1DayShiftEF[[#This Row],[Cs]]*V91</f>
        <v>0</v>
      </c>
      <c r="AR91" s="3">
        <f>EffortOutcomesAG1_1DayShiftEF[[#This Row],[Cs]]*W91</f>
        <v>0</v>
      </c>
      <c r="AS91" s="3" t="e">
        <f>EffortOutcomesAG1_1DayShiftIN[[#This Row],[A]]*X91</f>
        <v>#DIV/0!</v>
      </c>
      <c r="AT91" s="3">
        <f>EffortOutcomesAG1_1DayShiftIN[[#This Row],[A]]*Y91</f>
        <v>0</v>
      </c>
      <c r="AU91" s="3">
        <f>EffortOutcomesAG1_1DayShiftIN[[#This Row],[A]]*Z91</f>
        <v>0</v>
      </c>
      <c r="AV91" s="3" t="e">
        <f>EffortOutcomesAG1_1DayShiftIN[[#This Row],[A]]*AA91</f>
        <v>#DIV/0!</v>
      </c>
      <c r="AW91" s="3" t="e">
        <f>EffortOutcomesAG1_1DayShiftIN[[#This Row],[A]]*AB91</f>
        <v>#DIV/0!</v>
      </c>
      <c r="AX91" s="3"/>
      <c r="AY91" t="s">
        <v>217</v>
      </c>
      <c r="AZ91" t="s">
        <v>216</v>
      </c>
      <c r="BA91" t="s">
        <v>69</v>
      </c>
      <c r="BB91">
        <v>0.97058823529411775</v>
      </c>
      <c r="BC91">
        <v>0</v>
      </c>
      <c r="BD91">
        <v>10</v>
      </c>
      <c r="BE91">
        <v>0</v>
      </c>
      <c r="BF91">
        <v>5.7040998217468802E-2</v>
      </c>
      <c r="BG91" t="s">
        <v>174</v>
      </c>
      <c r="BI91" s="25">
        <v>45572</v>
      </c>
      <c r="BJ91">
        <v>45572</v>
      </c>
      <c r="BN91" t="s">
        <v>160</v>
      </c>
      <c r="CI91"/>
      <c r="CJ91"/>
      <c r="CK91"/>
      <c r="CL91"/>
      <c r="CM91"/>
    </row>
    <row r="92" spans="1:91" x14ac:dyDescent="0.25">
      <c r="A92" s="31"/>
      <c r="B9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92" s="32">
        <f>IF(EffortOutcomesAG1_1DayShiftEF[[#This Row],[Ein]]=0,3,  IF(EffortOutcomesAG1_1DayShiftEF[[#This Row],[Ein]]&lt;EFGoal,1,    IF(EffortOutcomesAG1_1DayShiftEF[[#This Row],[Ein]]&gt;=EFGoal,2,   "???")))</f>
        <v>1</v>
      </c>
      <c r="D9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2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9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92" s="34" t="e">
        <f t="shared" si="2"/>
        <v>#VALUE!</v>
      </c>
      <c r="H92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92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92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92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92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92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92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92" s="36" t="e" cm="1">
        <f t="array" ref="O9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92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92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92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92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92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92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92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92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9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2" s="41" cm="1">
        <f t="array" ref="Z9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2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92" s="38" t="e">
        <f t="shared" si="3"/>
        <v>#VALUE!</v>
      </c>
      <c r="AC92" s="3" t="e">
        <f>EffortOutcomesAG1_1DayShiftEF[[#This Row],[Cs]]*H92</f>
        <v>#VALUE!</v>
      </c>
      <c r="AD92" s="3" t="e">
        <f>EffortOutcomesAG1_1DayShiftEF[[#This Row],[Cs]]*I92</f>
        <v>#VALUE!</v>
      </c>
      <c r="AE92" s="3" t="e">
        <f>EffortOutcomesAG1_1DayShiftEF[[#This Row],[Cs]]*J92</f>
        <v>#VALUE!</v>
      </c>
      <c r="AF92" s="3" t="e">
        <f>EffortOutcomesAG1_1DayShiftEF[[#This Row],[Cs]]*K92</f>
        <v>#VALUE!</v>
      </c>
      <c r="AG92" s="3" t="e">
        <f>EffortOutcomesAG1_1DayShiftEF[[#This Row],[Cs]]*L92</f>
        <v>#VALUE!</v>
      </c>
      <c r="AH92" s="3" t="e">
        <f>EffortOutcomesAG1_1DayShiftEF[[#This Row],[Cs]]*M92</f>
        <v>#VALUE!</v>
      </c>
      <c r="AI92" s="3" t="e">
        <f>EffortOutcomesAG1_1DayShiftEF[[#This Row],[Cs]]*N92</f>
        <v>#VALUE!</v>
      </c>
      <c r="AJ92" s="3" t="e">
        <f>EffortOutcomesAG1_1DayShiftEF[[#This Row],[Cs]]*O92</f>
        <v>#VALUE!</v>
      </c>
      <c r="AK92" s="3" t="e">
        <f>EffortOutcomesAG1_1DayShiftEF[[#This Row],[Cs]]*P92</f>
        <v>#VALUE!</v>
      </c>
      <c r="AL92" s="3" t="e">
        <f>EffortOutcomesAG1_1DayShiftEF[[#This Row],[Cs]]*Q92</f>
        <v>#VALUE!</v>
      </c>
      <c r="AM92" s="3" t="e">
        <f>EffortOutcomesAG1_1DayShiftEF[[#This Row],[Cs]]*R92</f>
        <v>#VALUE!</v>
      </c>
      <c r="AN92" s="3" t="e">
        <f>EffortOutcomesAG1_1DayShiftEF[[#This Row],[Cs]]*S92</f>
        <v>#VALUE!</v>
      </c>
      <c r="AO92" s="3" t="e">
        <f>EffortOutcomesAG1_1DayShiftEF[[#This Row],[Cs]]*T92</f>
        <v>#VALUE!</v>
      </c>
      <c r="AP92" s="3" t="e">
        <f>EffortOutcomesAG1_1DayShiftEF[[#This Row],[Cs]]*U92</f>
        <v>#VALUE!</v>
      </c>
      <c r="AQ92" s="3" t="e">
        <f>EffortOutcomesAG1_1DayShiftEF[[#This Row],[Cs]]*V92</f>
        <v>#VALUE!</v>
      </c>
      <c r="AR92" s="3" t="e">
        <f>EffortOutcomesAG1_1DayShiftEF[[#This Row],[Cs]]*W92</f>
        <v>#VALUE!</v>
      </c>
      <c r="AS92" s="3">
        <f>EffortOutcomesAG1_1DayShiftIN[[#This Row],[A]]*X92</f>
        <v>0</v>
      </c>
      <c r="AT92" s="3">
        <f>EffortOutcomesAG1_1DayShiftIN[[#This Row],[A]]*Y92</f>
        <v>0</v>
      </c>
      <c r="AU92" s="3">
        <f>EffortOutcomesAG1_1DayShiftIN[[#This Row],[A]]*Z92</f>
        <v>0</v>
      </c>
      <c r="AV92" s="3" t="e">
        <f>EffortOutcomesAG1_1DayShiftIN[[#This Row],[A]]*AA92</f>
        <v>#VALUE!</v>
      </c>
      <c r="AW92" s="3" t="e">
        <f>EffortOutcomesAG1_1DayShiftIN[[#This Row],[A]]*AB92</f>
        <v>#VALUE!</v>
      </c>
      <c r="AX92" s="3"/>
      <c r="AY92" t="s">
        <v>170</v>
      </c>
      <c r="AZ92" t="s">
        <v>216</v>
      </c>
      <c r="BA92" t="s">
        <v>68</v>
      </c>
      <c r="BB92">
        <v>3.1563909774436096</v>
      </c>
      <c r="BC92">
        <v>1.9</v>
      </c>
      <c r="BD92">
        <v>10</v>
      </c>
      <c r="BE92">
        <v>1.9</v>
      </c>
      <c r="BF92">
        <v>1.7290552584670236</v>
      </c>
      <c r="BG92" t="s">
        <v>177</v>
      </c>
      <c r="BH92">
        <v>1</v>
      </c>
      <c r="BI92" s="25">
        <v>45573</v>
      </c>
      <c r="BJ92">
        <v>45573</v>
      </c>
      <c r="BK92">
        <v>1.6612584091808473</v>
      </c>
      <c r="BL92">
        <v>1.6612584091808473</v>
      </c>
      <c r="BM92">
        <v>0.9100290834036967</v>
      </c>
      <c r="BN92" t="s">
        <v>160</v>
      </c>
      <c r="CI92"/>
      <c r="CJ92"/>
      <c r="CK92"/>
      <c r="CL92"/>
      <c r="CM92"/>
    </row>
    <row r="93" spans="1:91" hidden="1" x14ac:dyDescent="0.25">
      <c r="A93" s="31"/>
      <c r="B9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93" s="32">
        <f>IF(EffortOutcomesAG1_1DayShiftEF[[#This Row],[Ein]]=0,3,  IF(EffortOutcomesAG1_1DayShiftEF[[#This Row],[Ein]]&lt;EFGoal,1,    IF(EffortOutcomesAG1_1DayShiftEF[[#This Row],[Ein]]&gt;=EFGoal,2,   "???")))</f>
        <v>1</v>
      </c>
      <c r="D9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93" s="34">
        <f t="shared" si="2"/>
        <v>11110</v>
      </c>
      <c r="H9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3" s="36" cm="1">
        <f t="array" ref="O9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3" s="38">
        <f xml:space="preserve">      IF(OR(EffortOutcomesAG1_1DayShiftEF[[#This Row],[Block]]=22221,EffortOutcomesAG1_1DayShiftEF[[#This Row],[Block]]=22222),1-EffortOutcomesAG1_1DayShiftEF[[#This Row],[Epn]],
0)</f>
        <v>0</v>
      </c>
      <c r="R9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0.26166292925295676</v>
      </c>
      <c r="S9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0.19458417939086359</v>
      </c>
      <c r="U9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0.54375289135617966</v>
      </c>
      <c r="W9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3" s="41" cm="1">
        <f t="array" ref="Z9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93" s="38">
        <f t="shared" si="3"/>
        <v>1</v>
      </c>
      <c r="AC93" s="3">
        <f>EffortOutcomesAG1_1DayShiftEF[[#This Row],[Cs]]*H93</f>
        <v>0</v>
      </c>
      <c r="AD93" s="3">
        <f>EffortOutcomesAG1_1DayShiftEF[[#This Row],[Cs]]*I93</f>
        <v>0</v>
      </c>
      <c r="AE93" s="3">
        <f>EffortOutcomesAG1_1DayShiftEF[[#This Row],[Cs]]*J93</f>
        <v>0</v>
      </c>
      <c r="AF93" s="3">
        <f>EffortOutcomesAG1_1DayShiftEF[[#This Row],[Cs]]*K93</f>
        <v>0</v>
      </c>
      <c r="AG93" s="3">
        <f>EffortOutcomesAG1_1DayShiftEF[[#This Row],[Cs]]*L93</f>
        <v>0</v>
      </c>
      <c r="AH93" s="3">
        <f>EffortOutcomesAG1_1DayShiftEF[[#This Row],[Cs]]*M93</f>
        <v>0</v>
      </c>
      <c r="AI93" s="3">
        <f>EffortOutcomesAG1_1DayShiftEF[[#This Row],[Cs]]*N93</f>
        <v>0</v>
      </c>
      <c r="AJ93" s="3">
        <f>EffortOutcomesAG1_1DayShiftEF[[#This Row],[Cs]]*O93</f>
        <v>0</v>
      </c>
      <c r="AK93" s="3">
        <f>EffortOutcomesAG1_1DayShiftEF[[#This Row],[Cs]]*P93</f>
        <v>0</v>
      </c>
      <c r="AL93" s="3">
        <f>EffortOutcomesAG1_1DayShiftEF[[#This Row],[Cs]]*Q93</f>
        <v>0</v>
      </c>
      <c r="AM93" s="3">
        <f>EffortOutcomesAG1_1DayShiftEF[[#This Row],[Cs]]*R93</f>
        <v>0.7457393483709267</v>
      </c>
      <c r="AN93" s="3">
        <f>EffortOutcomesAG1_1DayShiftEF[[#This Row],[Cs]]*S93</f>
        <v>0</v>
      </c>
      <c r="AO93" s="3">
        <f>EffortOutcomesAG1_1DayShiftEF[[#This Row],[Cs]]*T93</f>
        <v>0.55456491126396112</v>
      </c>
      <c r="AP93" s="3">
        <f>EffortOutcomesAG1_1DayShiftEF[[#This Row],[Cs]]*U93</f>
        <v>0</v>
      </c>
      <c r="AQ93" s="3">
        <f>EffortOutcomesAG1_1DayShiftEF[[#This Row],[Cs]]*V93</f>
        <v>1.5496957403651119</v>
      </c>
      <c r="AR93" s="3">
        <f>EffortOutcomesAG1_1DayShiftEF[[#This Row],[Cs]]*W93</f>
        <v>0</v>
      </c>
      <c r="AS93" s="3">
        <f>EffortOutcomesAG1_1DayShiftIN[[#This Row],[A]]*X93</f>
        <v>0</v>
      </c>
      <c r="AT93" s="3">
        <f>EffortOutcomesAG1_1DayShiftIN[[#This Row],[A]]*Y93</f>
        <v>0</v>
      </c>
      <c r="AU93" s="3">
        <f>EffortOutcomesAG1_1DayShiftIN[[#This Row],[A]]*Z93</f>
        <v>0</v>
      </c>
      <c r="AV93" s="3">
        <f>EffortOutcomesAG1_1DayShiftIN[[#This Row],[A]]*AA93</f>
        <v>0</v>
      </c>
      <c r="AW93" s="3">
        <f>EffortOutcomesAG1_1DayShiftIN[[#This Row],[A]]*AB93</f>
        <v>1.5496957403651117</v>
      </c>
      <c r="AX93" s="3"/>
      <c r="AY93" t="s">
        <v>170</v>
      </c>
      <c r="AZ93" t="s">
        <v>216</v>
      </c>
      <c r="BA93" t="s">
        <v>70</v>
      </c>
      <c r="BB93">
        <v>2.1042606516290729</v>
      </c>
      <c r="BC93">
        <v>2.8499999999999996</v>
      </c>
      <c r="BD93">
        <v>10</v>
      </c>
      <c r="BE93">
        <v>2.8499999999999996</v>
      </c>
      <c r="BF93">
        <v>1.5496957403651117</v>
      </c>
      <c r="BG93" t="s">
        <v>178</v>
      </c>
      <c r="BH93">
        <v>1</v>
      </c>
      <c r="BI93" s="25">
        <v>45573</v>
      </c>
      <c r="BJ93">
        <v>45573</v>
      </c>
      <c r="BK93">
        <v>0.73833707074704324</v>
      </c>
      <c r="BL93">
        <v>0.73833707074704324</v>
      </c>
      <c r="BM93">
        <v>0.54375289135617966</v>
      </c>
      <c r="BN93" t="s">
        <v>160</v>
      </c>
      <c r="CI93"/>
      <c r="CJ93"/>
      <c r="CK93"/>
      <c r="CL93"/>
      <c r="CM93"/>
    </row>
    <row r="94" spans="1:91" x14ac:dyDescent="0.25">
      <c r="A94" s="31"/>
      <c r="B9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94" s="32">
        <f>IF(EffortOutcomesAG1_1DayShiftEF[[#This Row],[Ein]]=0,3,  IF(EffortOutcomesAG1_1DayShiftEF[[#This Row],[Ein]]&lt;EFGoal,1,    IF(EffortOutcomesAG1_1DayShiftEF[[#This Row],[Ein]]&gt;=EFGoal,2,   "???")))</f>
        <v>3</v>
      </c>
      <c r="D9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94" s="34">
        <f t="shared" si="2"/>
        <v>13110</v>
      </c>
      <c r="H9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4" s="36" cm="1">
        <f t="array" ref="O9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4" s="38">
        <f xml:space="preserve">      IF(OR(EffortOutcomesAG1_1DayShiftEF[[#This Row],[Block]]=22221,EffortOutcomesAG1_1DayShiftEF[[#This Row],[Block]]=22222),1-EffortOutcomesAG1_1DayShiftEF[[#This Row],[Epn]],
0)</f>
        <v>0</v>
      </c>
      <c r="R9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9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9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9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4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9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4" s="41" cm="1">
        <f t="array" ref="Z9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4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94" s="38" t="e">
        <f t="shared" si="3"/>
        <v>#DIV/0!</v>
      </c>
      <c r="AC94" s="3">
        <f>EffortOutcomesAG1_1DayShiftEF[[#This Row],[Cs]]*H94</f>
        <v>0</v>
      </c>
      <c r="AD94" s="3">
        <f>EffortOutcomesAG1_1DayShiftEF[[#This Row],[Cs]]*I94</f>
        <v>0</v>
      </c>
      <c r="AE94" s="3">
        <f>EffortOutcomesAG1_1DayShiftEF[[#This Row],[Cs]]*J94</f>
        <v>0</v>
      </c>
      <c r="AF94" s="3">
        <f>EffortOutcomesAG1_1DayShiftEF[[#This Row],[Cs]]*K94</f>
        <v>0</v>
      </c>
      <c r="AG94" s="3">
        <f>EffortOutcomesAG1_1DayShiftEF[[#This Row],[Cs]]*L94</f>
        <v>0</v>
      </c>
      <c r="AH94" s="3">
        <f>EffortOutcomesAG1_1DayShiftEF[[#This Row],[Cs]]*M94</f>
        <v>0</v>
      </c>
      <c r="AI94" s="3">
        <f>EffortOutcomesAG1_1DayShiftEF[[#This Row],[Cs]]*N94</f>
        <v>0</v>
      </c>
      <c r="AJ94" s="3">
        <f>EffortOutcomesAG1_1DayShiftEF[[#This Row],[Cs]]*O94</f>
        <v>0</v>
      </c>
      <c r="AK94" s="3">
        <f>EffortOutcomesAG1_1DayShiftEF[[#This Row],[Cs]]*P94</f>
        <v>0</v>
      </c>
      <c r="AL94" s="3">
        <f>EffortOutcomesAG1_1DayShiftEF[[#This Row],[Cs]]*Q94</f>
        <v>0</v>
      </c>
      <c r="AM94" s="3">
        <f>EffortOutcomesAG1_1DayShiftEF[[#This Row],[Cs]]*R94</f>
        <v>0</v>
      </c>
      <c r="AN94" s="3">
        <f>EffortOutcomesAG1_1DayShiftEF[[#This Row],[Cs]]*S94</f>
        <v>0</v>
      </c>
      <c r="AO94" s="3">
        <f>EffortOutcomesAG1_1DayShiftEF[[#This Row],[Cs]]*T94</f>
        <v>0</v>
      </c>
      <c r="AP94" s="3">
        <f>EffortOutcomesAG1_1DayShiftEF[[#This Row],[Cs]]*U94</f>
        <v>0</v>
      </c>
      <c r="AQ94" s="3">
        <f>EffortOutcomesAG1_1DayShiftEF[[#This Row],[Cs]]*V94</f>
        <v>0</v>
      </c>
      <c r="AR94" s="3">
        <f>EffortOutcomesAG1_1DayShiftEF[[#This Row],[Cs]]*W94</f>
        <v>0</v>
      </c>
      <c r="AS94" s="3" t="e">
        <f>EffortOutcomesAG1_1DayShiftIN[[#This Row],[A]]*X94</f>
        <v>#DIV/0!</v>
      </c>
      <c r="AT94" s="3">
        <f>EffortOutcomesAG1_1DayShiftIN[[#This Row],[A]]*Y94</f>
        <v>0</v>
      </c>
      <c r="AU94" s="3">
        <f>EffortOutcomesAG1_1DayShiftIN[[#This Row],[A]]*Z94</f>
        <v>0</v>
      </c>
      <c r="AV94" s="3" t="e">
        <f>EffortOutcomesAG1_1DayShiftIN[[#This Row],[A]]*AA94</f>
        <v>#DIV/0!</v>
      </c>
      <c r="AW94" s="3" t="e">
        <f>EffortOutcomesAG1_1DayShiftIN[[#This Row],[A]]*AB94</f>
        <v>#DIV/0!</v>
      </c>
      <c r="AX94" s="3"/>
      <c r="AY94" t="s">
        <v>170</v>
      </c>
      <c r="AZ94" t="s">
        <v>216</v>
      </c>
      <c r="BA94" t="s">
        <v>69</v>
      </c>
      <c r="BB94">
        <v>1</v>
      </c>
      <c r="BC94">
        <v>0</v>
      </c>
      <c r="BD94">
        <v>10</v>
      </c>
      <c r="BE94">
        <v>0</v>
      </c>
      <c r="BF94">
        <v>0</v>
      </c>
      <c r="BG94" t="s">
        <v>176</v>
      </c>
      <c r="BH94">
        <v>1</v>
      </c>
      <c r="BI94" s="25">
        <v>45573</v>
      </c>
      <c r="BJ94">
        <v>45573</v>
      </c>
      <c r="BN94" t="s">
        <v>160</v>
      </c>
      <c r="CI94"/>
      <c r="CJ94"/>
      <c r="CK94"/>
      <c r="CL94"/>
      <c r="CM94"/>
    </row>
    <row r="95" spans="1:91" hidden="1" x14ac:dyDescent="0.25">
      <c r="A95" s="31"/>
      <c r="B9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95" s="32">
        <f>IF(EffortOutcomesAG1_1DayShiftEF[[#This Row],[Ein]]=0,3,  IF(EffortOutcomesAG1_1DayShiftEF[[#This Row],[Ein]]&lt;EFGoal,1,    IF(EffortOutcomesAG1_1DayShiftEF[[#This Row],[Ein]]&gt;=EFGoal,2,   "???")))</f>
        <v>1</v>
      </c>
      <c r="D9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9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95" s="34">
        <f t="shared" si="2"/>
        <v>11310</v>
      </c>
      <c r="H9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5" s="36" cm="1">
        <f t="array" ref="O9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5" s="38">
        <f xml:space="preserve">      IF(OR(EffortOutcomesAG1_1DayShiftEF[[#This Row],[Block]]=22221,EffortOutcomesAG1_1DayShiftEF[[#This Row],[Block]]=22222),1-EffortOutcomesAG1_1DayShiftEF[[#This Row],[Epn]],
0)</f>
        <v>0</v>
      </c>
      <c r="R9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1.3157894736842035E-2</v>
      </c>
      <c r="S9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9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0.98627999424398338</v>
      </c>
      <c r="W9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5" s="41" cm="1">
        <f t="array" ref="Z9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95" s="38">
        <f t="shared" si="3"/>
        <v>0.99943788898082542</v>
      </c>
      <c r="AC95" s="3">
        <f>EffortOutcomesAG1_1DayShiftEF[[#This Row],[Cs]]*H95</f>
        <v>0</v>
      </c>
      <c r="AD95" s="3">
        <f>EffortOutcomesAG1_1DayShiftEF[[#This Row],[Cs]]*I95</f>
        <v>0</v>
      </c>
      <c r="AE95" s="3">
        <f>EffortOutcomesAG1_1DayShiftEF[[#This Row],[Cs]]*J95</f>
        <v>0</v>
      </c>
      <c r="AF95" s="3">
        <f>EffortOutcomesAG1_1DayShiftEF[[#This Row],[Cs]]*K95</f>
        <v>0</v>
      </c>
      <c r="AG95" s="3">
        <f>EffortOutcomesAG1_1DayShiftEF[[#This Row],[Cs]]*L95</f>
        <v>0</v>
      </c>
      <c r="AH95" s="3">
        <f>EffortOutcomesAG1_1DayShiftEF[[#This Row],[Cs]]*M95</f>
        <v>0</v>
      </c>
      <c r="AI95" s="3">
        <f>EffortOutcomesAG1_1DayShiftEF[[#This Row],[Cs]]*N95</f>
        <v>0</v>
      </c>
      <c r="AJ95" s="3">
        <f>EffortOutcomesAG1_1DayShiftEF[[#This Row],[Cs]]*O95</f>
        <v>0</v>
      </c>
      <c r="AK95" s="3">
        <f>EffortOutcomesAG1_1DayShiftEF[[#This Row],[Cs]]*P95</f>
        <v>0</v>
      </c>
      <c r="AL95" s="3">
        <f>EffortOutcomesAG1_1DayShiftEF[[#This Row],[Cs]]*Q95</f>
        <v>0</v>
      </c>
      <c r="AM95" s="3">
        <f>EffortOutcomesAG1_1DayShiftEF[[#This Row],[Cs]]*R95</f>
        <v>4.9999999999999732E-2</v>
      </c>
      <c r="AN95" s="3">
        <f>EffortOutcomesAG1_1DayShiftEF[[#This Row],[Cs]]*S95</f>
        <v>0</v>
      </c>
      <c r="AO95" s="3">
        <f>EffortOutcomesAG1_1DayShiftEF[[#This Row],[Cs]]*T95</f>
        <v>0</v>
      </c>
      <c r="AP95" s="3">
        <f>EffortOutcomesAG1_1DayShiftEF[[#This Row],[Cs]]*U95</f>
        <v>0</v>
      </c>
      <c r="AQ95" s="3">
        <f>EffortOutcomesAG1_1DayShiftEF[[#This Row],[Cs]]*V95</f>
        <v>3.7478639781271368</v>
      </c>
      <c r="AR95" s="3">
        <f>EffortOutcomesAG1_1DayShiftEF[[#This Row],[Cs]]*W95</f>
        <v>0</v>
      </c>
      <c r="AS95" s="3">
        <f>EffortOutcomesAG1_1DayShiftIN[[#This Row],[A]]*X95</f>
        <v>0</v>
      </c>
      <c r="AT95" s="3">
        <f>EffortOutcomesAG1_1DayShiftIN[[#This Row],[A]]*Y95</f>
        <v>0</v>
      </c>
      <c r="AU95" s="3">
        <f>EffortOutcomesAG1_1DayShiftIN[[#This Row],[A]]*Z95</f>
        <v>0</v>
      </c>
      <c r="AV95" s="3">
        <f>EffortOutcomesAG1_1DayShiftIN[[#This Row],[A]]*AA95</f>
        <v>0</v>
      </c>
      <c r="AW95" s="3">
        <f>EffortOutcomesAG1_1DayShiftIN[[#This Row],[A]]*AB95</f>
        <v>3.7478920836780953</v>
      </c>
      <c r="AX95" s="3"/>
      <c r="AY95" t="s">
        <v>217</v>
      </c>
      <c r="AZ95" t="s">
        <v>216</v>
      </c>
      <c r="BA95" t="s">
        <v>68</v>
      </c>
      <c r="BB95">
        <v>3.7478639781271368</v>
      </c>
      <c r="BC95">
        <v>3.8</v>
      </c>
      <c r="BD95">
        <v>10</v>
      </c>
      <c r="BE95">
        <v>3.8</v>
      </c>
      <c r="BF95">
        <v>3.75</v>
      </c>
      <c r="BG95" t="s">
        <v>177</v>
      </c>
      <c r="BI95" s="25">
        <v>45573</v>
      </c>
      <c r="BJ95">
        <v>45573</v>
      </c>
      <c r="BK95">
        <v>0.98627999424398338</v>
      </c>
      <c r="BL95">
        <v>0.98627999424398338</v>
      </c>
      <c r="BM95">
        <v>0.98684210526315796</v>
      </c>
      <c r="BN95" t="s">
        <v>160</v>
      </c>
      <c r="CI95"/>
      <c r="CJ95"/>
      <c r="CK95"/>
      <c r="CL95"/>
      <c r="CM95"/>
    </row>
    <row r="96" spans="1:91" hidden="1" x14ac:dyDescent="0.25">
      <c r="A96" s="31"/>
      <c r="B9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96" s="32">
        <f>IF(EffortOutcomesAG1_1DayShiftEF[[#This Row],[Ein]]=0,3,  IF(EffortOutcomesAG1_1DayShiftEF[[#This Row],[Ein]]&lt;EFGoal,1,    IF(EffortOutcomesAG1_1DayShiftEF[[#This Row],[Ein]]&gt;=EFGoal,2,   "???")))</f>
        <v>1</v>
      </c>
      <c r="D9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96" s="34">
        <f t="shared" si="2"/>
        <v>11110</v>
      </c>
      <c r="H9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6" s="36" cm="1">
        <f t="array" ref="O9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6" s="38">
        <f xml:space="preserve">      IF(OR(EffortOutcomesAG1_1DayShiftEF[[#This Row],[Block]]=22221,EffortOutcomesAG1_1DayShiftEF[[#This Row],[Block]]=22222),1-EffortOutcomesAG1_1DayShiftEF[[#This Row],[Epn]],
0)</f>
        <v>0</v>
      </c>
      <c r="R9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3.5028587803446865E-2</v>
      </c>
      <c r="S9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0.36772964467614788</v>
      </c>
      <c r="U9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0.59724176752040525</v>
      </c>
      <c r="W9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6" s="41" cm="1">
        <f t="array" ref="Z9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96" s="38">
        <f t="shared" si="3"/>
        <v>1</v>
      </c>
      <c r="AC96" s="3">
        <f>EffortOutcomesAG1_1DayShiftEF[[#This Row],[Cs]]*H96</f>
        <v>0</v>
      </c>
      <c r="AD96" s="3">
        <f>EffortOutcomesAG1_1DayShiftEF[[#This Row],[Cs]]*I96</f>
        <v>0</v>
      </c>
      <c r="AE96" s="3">
        <f>EffortOutcomesAG1_1DayShiftEF[[#This Row],[Cs]]*J96</f>
        <v>0</v>
      </c>
      <c r="AF96" s="3">
        <f>EffortOutcomesAG1_1DayShiftEF[[#This Row],[Cs]]*K96</f>
        <v>0</v>
      </c>
      <c r="AG96" s="3">
        <f>EffortOutcomesAG1_1DayShiftEF[[#This Row],[Cs]]*L96</f>
        <v>0</v>
      </c>
      <c r="AH96" s="3">
        <f>EffortOutcomesAG1_1DayShiftEF[[#This Row],[Cs]]*M96</f>
        <v>0</v>
      </c>
      <c r="AI96" s="3">
        <f>EffortOutcomesAG1_1DayShiftEF[[#This Row],[Cs]]*N96</f>
        <v>0</v>
      </c>
      <c r="AJ96" s="3">
        <f>EffortOutcomesAG1_1DayShiftEF[[#This Row],[Cs]]*O96</f>
        <v>0</v>
      </c>
      <c r="AK96" s="3">
        <f>EffortOutcomesAG1_1DayShiftEF[[#This Row],[Cs]]*P96</f>
        <v>0</v>
      </c>
      <c r="AL96" s="3">
        <f>EffortOutcomesAG1_1DayShiftEF[[#This Row],[Cs]]*Q96</f>
        <v>0</v>
      </c>
      <c r="AM96" s="3">
        <f>EffortOutcomesAG1_1DayShiftEF[[#This Row],[Cs]]*R96</f>
        <v>0.16638579206637261</v>
      </c>
      <c r="AN96" s="3">
        <f>EffortOutcomesAG1_1DayShiftEF[[#This Row],[Cs]]*S96</f>
        <v>0</v>
      </c>
      <c r="AO96" s="3">
        <f>EffortOutcomesAG1_1DayShiftEF[[#This Row],[Cs]]*T96</f>
        <v>1.7467158122117024</v>
      </c>
      <c r="AP96" s="3">
        <f>EffortOutcomesAG1_1DayShiftEF[[#This Row],[Cs]]*U96</f>
        <v>0</v>
      </c>
      <c r="AQ96" s="3">
        <f>EffortOutcomesAG1_1DayShiftEF[[#This Row],[Cs]]*V96</f>
        <v>2.8368983957219251</v>
      </c>
      <c r="AR96" s="3">
        <f>EffortOutcomesAG1_1DayShiftEF[[#This Row],[Cs]]*W96</f>
        <v>0</v>
      </c>
      <c r="AS96" s="3">
        <f>EffortOutcomesAG1_1DayShiftIN[[#This Row],[A]]*X96</f>
        <v>0</v>
      </c>
      <c r="AT96" s="3">
        <f>EffortOutcomesAG1_1DayShiftIN[[#This Row],[A]]*Y96</f>
        <v>0</v>
      </c>
      <c r="AU96" s="3">
        <f>EffortOutcomesAG1_1DayShiftIN[[#This Row],[A]]*Z96</f>
        <v>0</v>
      </c>
      <c r="AV96" s="3">
        <f>EffortOutcomesAG1_1DayShiftIN[[#This Row],[A]]*AA96</f>
        <v>0</v>
      </c>
      <c r="AW96" s="3">
        <f>EffortOutcomesAG1_1DayShiftIN[[#This Row],[A]]*AB96</f>
        <v>2.8368983957219247</v>
      </c>
      <c r="AX96" s="3"/>
      <c r="AY96" t="s">
        <v>217</v>
      </c>
      <c r="AZ96" t="s">
        <v>216</v>
      </c>
      <c r="BA96" t="s">
        <v>70</v>
      </c>
      <c r="BB96">
        <v>4.5836142079336275</v>
      </c>
      <c r="BC96">
        <v>4.75</v>
      </c>
      <c r="BD96">
        <v>10</v>
      </c>
      <c r="BE96">
        <v>4.75</v>
      </c>
      <c r="BF96">
        <v>2.8368983957219247</v>
      </c>
      <c r="BG96" t="s">
        <v>178</v>
      </c>
      <c r="BI96" s="25">
        <v>45573</v>
      </c>
      <c r="BJ96">
        <v>45573</v>
      </c>
      <c r="BK96">
        <v>0.96497141219655314</v>
      </c>
      <c r="BL96">
        <v>0.96497141219655314</v>
      </c>
      <c r="BM96">
        <v>0.59724176752040525</v>
      </c>
      <c r="BN96" t="s">
        <v>160</v>
      </c>
      <c r="CI96"/>
      <c r="CJ96"/>
      <c r="CK96"/>
      <c r="CL96"/>
      <c r="CM96"/>
    </row>
    <row r="97" spans="1:91" hidden="1" x14ac:dyDescent="0.25">
      <c r="A97" s="31"/>
      <c r="B9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97" s="32">
        <f>IF(EffortOutcomesAG1_1DayShiftEF[[#This Row],[Ein]]=0,3,  IF(EffortOutcomesAG1_1DayShiftEF[[#This Row],[Ein]]&lt;EFGoal,1,    IF(EffortOutcomesAG1_1DayShiftEF[[#This Row],[Ein]]&gt;=EFGoal,2,   "???")))</f>
        <v>2</v>
      </c>
      <c r="D9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9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97" s="34">
        <f t="shared" si="2"/>
        <v>32311</v>
      </c>
      <c r="H9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2.9083403696406496E-2</v>
      </c>
      <c r="I9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2.1671826625387247E-2</v>
      </c>
      <c r="O97" s="36" cm="1">
        <f t="array" ref="O9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7" s="38">
        <f xml:space="preserve">      IF(OR(EffortOutcomesAG1_1DayShiftEF[[#This Row],[Block]]=22221,EffortOutcomesAG1_1DayShiftEF[[#This Row],[Block]]=22222),1-EffortOutcomesAG1_1DayShiftEF[[#This Row],[Epn]],
0)</f>
        <v>0</v>
      </c>
      <c r="R9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9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9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9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7" s="41" cm="1">
        <f t="array" ref="Z9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97" s="38">
        <f t="shared" si="3"/>
        <v>1</v>
      </c>
      <c r="AC97" s="3">
        <f>EffortOutcomesAG1_1DayShiftEF[[#This Row],[Cs]]*H97</f>
        <v>2.7629233511586169E-2</v>
      </c>
      <c r="AD97" s="3">
        <f>EffortOutcomesAG1_1DayShiftEF[[#This Row],[Cs]]*I97</f>
        <v>0</v>
      </c>
      <c r="AE97" s="3">
        <f>EffortOutcomesAG1_1DayShiftEF[[#This Row],[Cs]]*J97</f>
        <v>0</v>
      </c>
      <c r="AF97" s="3">
        <f>EffortOutcomesAG1_1DayShiftEF[[#This Row],[Cs]]*K97</f>
        <v>0</v>
      </c>
      <c r="AG97" s="3">
        <f>EffortOutcomesAG1_1DayShiftEF[[#This Row],[Cs]]*L97</f>
        <v>0</v>
      </c>
      <c r="AH97" s="3">
        <f>EffortOutcomesAG1_1DayShiftEF[[#This Row],[Cs]]*M97</f>
        <v>0</v>
      </c>
      <c r="AI97" s="3">
        <f>EffortOutcomesAG1_1DayShiftEF[[#This Row],[Cs]]*N97</f>
        <v>2.0588235294117883E-2</v>
      </c>
      <c r="AJ97" s="3">
        <f>EffortOutcomesAG1_1DayShiftEF[[#This Row],[Cs]]*O97</f>
        <v>0</v>
      </c>
      <c r="AK97" s="3">
        <f>EffortOutcomesAG1_1DayShiftEF[[#This Row],[Cs]]*P97</f>
        <v>0</v>
      </c>
      <c r="AL97" s="3">
        <f>EffortOutcomesAG1_1DayShiftEF[[#This Row],[Cs]]*Q97</f>
        <v>0</v>
      </c>
      <c r="AM97" s="3">
        <f>EffortOutcomesAG1_1DayShiftEF[[#This Row],[Cs]]*R97</f>
        <v>0</v>
      </c>
      <c r="AN97" s="3">
        <f>EffortOutcomesAG1_1DayShiftEF[[#This Row],[Cs]]*S97</f>
        <v>0</v>
      </c>
      <c r="AO97" s="3">
        <f>EffortOutcomesAG1_1DayShiftEF[[#This Row],[Cs]]*T97</f>
        <v>0</v>
      </c>
      <c r="AP97" s="3">
        <f>EffortOutcomesAG1_1DayShiftEF[[#This Row],[Cs]]*U97</f>
        <v>0</v>
      </c>
      <c r="AQ97" s="3">
        <f>EffortOutcomesAG1_1DayShiftEF[[#This Row],[Cs]]*V97</f>
        <v>0.95</v>
      </c>
      <c r="AR97" s="3">
        <f>EffortOutcomesAG1_1DayShiftEF[[#This Row],[Cs]]*W97</f>
        <v>0</v>
      </c>
      <c r="AS97" s="3">
        <f>EffortOutcomesAG1_1DayShiftIN[[#This Row],[A]]*X97</f>
        <v>0</v>
      </c>
      <c r="AT97" s="3">
        <f>EffortOutcomesAG1_1DayShiftIN[[#This Row],[A]]*Y97</f>
        <v>0</v>
      </c>
      <c r="AU97" s="3">
        <f>EffortOutcomesAG1_1DayShiftIN[[#This Row],[A]]*Z97</f>
        <v>0</v>
      </c>
      <c r="AV97" s="3">
        <f>EffortOutcomesAG1_1DayShiftIN[[#This Row],[A]]*AA97</f>
        <v>0</v>
      </c>
      <c r="AW97" s="3">
        <f>EffortOutcomesAG1_1DayShiftIN[[#This Row],[A]]*AB97</f>
        <v>0.99821746880570394</v>
      </c>
      <c r="AX97" s="3"/>
      <c r="AY97" t="s">
        <v>217</v>
      </c>
      <c r="AZ97" t="s">
        <v>216</v>
      </c>
      <c r="BA97" t="s">
        <v>69</v>
      </c>
      <c r="BB97">
        <v>0.97058823529411775</v>
      </c>
      <c r="BC97">
        <v>0.95</v>
      </c>
      <c r="BD97">
        <v>10</v>
      </c>
      <c r="BE97">
        <v>0.95</v>
      </c>
      <c r="BF97">
        <v>0.99821746880570394</v>
      </c>
      <c r="BG97" t="s">
        <v>176</v>
      </c>
      <c r="BI97" s="25">
        <v>45573</v>
      </c>
      <c r="BJ97">
        <v>45573</v>
      </c>
      <c r="BK97">
        <v>1.0216718266253872</v>
      </c>
      <c r="BL97">
        <v>1.0216718266253872</v>
      </c>
      <c r="BM97">
        <v>1.0507552303217937</v>
      </c>
      <c r="BN97" t="s">
        <v>160</v>
      </c>
      <c r="CI97"/>
      <c r="CJ97"/>
      <c r="CK97"/>
      <c r="CL97"/>
      <c r="CM97"/>
    </row>
    <row r="98" spans="1:91" x14ac:dyDescent="0.25">
      <c r="A98" s="31"/>
      <c r="B9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98" s="32">
        <f>IF(EffortOutcomesAG1_1DayShiftEF[[#This Row],[Ein]]=0,3,  IF(EffortOutcomesAG1_1DayShiftEF[[#This Row],[Ein]]&lt;EFGoal,1,    IF(EffortOutcomesAG1_1DayShiftEF[[#This Row],[Ein]]&gt;=EFGoal,2,   "???")))</f>
        <v>3</v>
      </c>
      <c r="D9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98" s="34">
        <f t="shared" si="2"/>
        <v>13110</v>
      </c>
      <c r="H9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8" s="36" cm="1">
        <f t="array" ref="O9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Row],[Block]]=21222),EFCap-M99:Z9EFGoal,IF(OR(EffortOutcomesAG1_1DayShiftEF[[#This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98" s="38">
        <f xml:space="preserve">      IF(OR(EffortOutcomesAG1_1DayShiftEF[[#This Row],[Block]]=22221,EffortOutcomesAG1_1DayShiftEF[[#This Row],[Block]]=22222),1-EffortOutcomesAG1_1DayShiftEF[[#This Row],[Epn]],
0)</f>
        <v>0</v>
      </c>
      <c r="R9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9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9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9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8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9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8" s="41" cm="1">
        <f t="array" ref="Z9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8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98" s="38" t="e">
        <f t="shared" si="3"/>
        <v>#DIV/0!</v>
      </c>
      <c r="AC98" s="3">
        <f>EffortOutcomesAG1_1DayShiftEF[[#This Row],[Cs]]*H98</f>
        <v>0</v>
      </c>
      <c r="AD98" s="3">
        <f>EffortOutcomesAG1_1DayShiftEF[[#This Row],[Cs]]*I98</f>
        <v>0</v>
      </c>
      <c r="AE98" s="3">
        <f>EffortOutcomesAG1_1DayShiftEF[[#This Row],[Cs]]*J98</f>
        <v>0</v>
      </c>
      <c r="AF98" s="3">
        <f>EffortOutcomesAG1_1DayShiftEF[[#This Row],[Cs]]*K98</f>
        <v>0</v>
      </c>
      <c r="AG98" s="3">
        <f>EffortOutcomesAG1_1DayShiftEF[[#This Row],[Cs]]*L98</f>
        <v>0</v>
      </c>
      <c r="AH98" s="3">
        <f>EffortOutcomesAG1_1DayShiftEF[[#This Row],[Cs]]*M98</f>
        <v>0</v>
      </c>
      <c r="AI98" s="3">
        <f>EffortOutcomesAG1_1DayShiftEF[[#This Row],[Cs]]*N98</f>
        <v>0</v>
      </c>
      <c r="AJ98" s="3">
        <f>EffortOutcomesAG1_1DayShiftEF[[#This Row],[Cs]]*O98</f>
        <v>0</v>
      </c>
      <c r="AK98" s="3">
        <f>EffortOutcomesAG1_1DayShiftEF[[#This Row],[Cs]]*P98</f>
        <v>0</v>
      </c>
      <c r="AL98" s="3">
        <f>EffortOutcomesAG1_1DayShiftEF[[#This Row],[Cs]]*Q98</f>
        <v>0</v>
      </c>
      <c r="AM98" s="3">
        <f>EffortOutcomesAG1_1DayShiftEF[[#This Row],[Cs]]*R98</f>
        <v>0</v>
      </c>
      <c r="AN98" s="3">
        <f>EffortOutcomesAG1_1DayShiftEF[[#This Row],[Cs]]*S98</f>
        <v>0</v>
      </c>
      <c r="AO98" s="3">
        <f>EffortOutcomesAG1_1DayShiftEF[[#This Row],[Cs]]*T98</f>
        <v>0</v>
      </c>
      <c r="AP98" s="3">
        <f>EffortOutcomesAG1_1DayShiftEF[[#This Row],[Cs]]*U98</f>
        <v>0</v>
      </c>
      <c r="AQ98" s="3">
        <f>EffortOutcomesAG1_1DayShiftEF[[#This Row],[Cs]]*V98</f>
        <v>0</v>
      </c>
      <c r="AR98" s="3">
        <f>EffortOutcomesAG1_1DayShiftEF[[#This Row],[Cs]]*W98</f>
        <v>0</v>
      </c>
      <c r="AS98" s="3" t="e">
        <f>EffortOutcomesAG1_1DayShiftIN[[#This Row],[A]]*X98</f>
        <v>#DIV/0!</v>
      </c>
      <c r="AT98" s="3">
        <f>EffortOutcomesAG1_1DayShiftIN[[#This Row],[A]]*Y98</f>
        <v>0</v>
      </c>
      <c r="AU98" s="3">
        <f>EffortOutcomesAG1_1DayShiftIN[[#This Row],[A]]*Z98</f>
        <v>0</v>
      </c>
      <c r="AV98" s="3" t="e">
        <f>EffortOutcomesAG1_1DayShiftIN[[#This Row],[A]]*AA98</f>
        <v>#DIV/0!</v>
      </c>
      <c r="AW98" s="3" t="e">
        <f>EffortOutcomesAG1_1DayShiftIN[[#This Row],[A]]*AB98</f>
        <v>#DIV/0!</v>
      </c>
      <c r="AX98" s="3"/>
      <c r="AY98" t="s">
        <v>170</v>
      </c>
      <c r="AZ98" t="s">
        <v>216</v>
      </c>
      <c r="BA98" t="s">
        <v>69</v>
      </c>
      <c r="BB98">
        <v>1</v>
      </c>
      <c r="BC98">
        <v>0</v>
      </c>
      <c r="BD98">
        <v>10</v>
      </c>
      <c r="BE98">
        <v>0</v>
      </c>
      <c r="BF98">
        <v>0</v>
      </c>
      <c r="BG98" t="s">
        <v>181</v>
      </c>
      <c r="BH98">
        <v>1</v>
      </c>
      <c r="BI98" s="25">
        <v>45574</v>
      </c>
      <c r="BJ98">
        <v>45574</v>
      </c>
      <c r="BN98" t="s">
        <v>160</v>
      </c>
      <c r="CI98"/>
      <c r="CJ98"/>
      <c r="CK98"/>
      <c r="CL98"/>
      <c r="CM98"/>
    </row>
    <row r="99" spans="1:91" hidden="1" x14ac:dyDescent="0.25">
      <c r="A99" s="31"/>
      <c r="B9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99" s="32">
        <f>IF(EffortOutcomesAG1_1DayShiftEF[[#This Row],[Ein]]=0,3,  IF(EffortOutcomesAG1_1DayShiftEF[[#This Row],[Ein]]&lt;EFGoal,1,    IF(EffortOutcomesAG1_1DayShiftEF[[#This Row],[Ein]]&gt;=EFGoal,2,   "???")))</f>
        <v>1</v>
      </c>
      <c r="D9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9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9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99" s="34">
        <f t="shared" si="2"/>
        <v>31111</v>
      </c>
      <c r="H9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9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9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9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9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9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9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99" s="36" cm="1">
        <f t="array" ref="O9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9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99" s="38">
        <f xml:space="preserve">      IF(OR(EffortOutcomesAG1_1DayShiftEF[[#This Row],[Block]]=22221,EffortOutcomesAG1_1DayShiftEF[[#This Row],[Block]]=22222),1-EffortOutcomesAG1_1DayShiftEF[[#This Row],[Epn]],
0)</f>
        <v>0</v>
      </c>
      <c r="R9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9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9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0.39331394439753553</v>
      </c>
      <c r="U9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9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0.60668605560246447</v>
      </c>
      <c r="W9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9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9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99" s="41" cm="1">
        <f t="array" ref="Z9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9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99" s="38">
        <f t="shared" si="3"/>
        <v>1</v>
      </c>
      <c r="AC99" s="3">
        <f>EffortOutcomesAG1_1DayShiftEF[[#This Row],[Cs]]*H99</f>
        <v>0</v>
      </c>
      <c r="AD99" s="3">
        <f>EffortOutcomesAG1_1DayShiftEF[[#This Row],[Cs]]*I99</f>
        <v>0</v>
      </c>
      <c r="AE99" s="3">
        <f>EffortOutcomesAG1_1DayShiftEF[[#This Row],[Cs]]*J99</f>
        <v>0</v>
      </c>
      <c r="AF99" s="3">
        <f>EffortOutcomesAG1_1DayShiftEF[[#This Row],[Cs]]*K99</f>
        <v>0</v>
      </c>
      <c r="AG99" s="3">
        <f>EffortOutcomesAG1_1DayShiftEF[[#This Row],[Cs]]*L99</f>
        <v>0</v>
      </c>
      <c r="AH99" s="3">
        <f>EffortOutcomesAG1_1DayShiftEF[[#This Row],[Cs]]*M99</f>
        <v>0</v>
      </c>
      <c r="AI99" s="3">
        <f>EffortOutcomesAG1_1DayShiftEF[[#This Row],[Cs]]*N99</f>
        <v>0</v>
      </c>
      <c r="AJ99" s="3">
        <f>EffortOutcomesAG1_1DayShiftEF[[#This Row],[Cs]]*O99</f>
        <v>0</v>
      </c>
      <c r="AK99" s="3">
        <f>EffortOutcomesAG1_1DayShiftEF[[#This Row],[Cs]]*P99</f>
        <v>0.30639097744360966</v>
      </c>
      <c r="AL99" s="3">
        <f>EffortOutcomesAG1_1DayShiftEF[[#This Row],[Cs]]*Q99</f>
        <v>0</v>
      </c>
      <c r="AM99" s="3">
        <f>EffortOutcomesAG1_1DayShiftEF[[#This Row],[Cs]]*R99</f>
        <v>0</v>
      </c>
      <c r="AN99" s="3">
        <f>EffortOutcomesAG1_1DayShiftEF[[#This Row],[Cs]]*S99</f>
        <v>0</v>
      </c>
      <c r="AO99" s="3">
        <f>EffortOutcomesAG1_1DayShiftEF[[#This Row],[Cs]]*T99</f>
        <v>1.1209447415329761</v>
      </c>
      <c r="AP99" s="3">
        <f>EffortOutcomesAG1_1DayShiftEF[[#This Row],[Cs]]*U99</f>
        <v>0</v>
      </c>
      <c r="AQ99" s="3">
        <f>EffortOutcomesAG1_1DayShiftEF[[#This Row],[Cs]]*V99</f>
        <v>1.7290552584670236</v>
      </c>
      <c r="AR99" s="3">
        <f>EffortOutcomesAG1_1DayShiftEF[[#This Row],[Cs]]*W99</f>
        <v>0</v>
      </c>
      <c r="AS99" s="3">
        <f>EffortOutcomesAG1_1DayShiftIN[[#This Row],[A]]*X99</f>
        <v>0</v>
      </c>
      <c r="AT99" s="3">
        <f>EffortOutcomesAG1_1DayShiftIN[[#This Row],[A]]*Y99</f>
        <v>0</v>
      </c>
      <c r="AU99" s="3">
        <f>EffortOutcomesAG1_1DayShiftIN[[#This Row],[A]]*Z99</f>
        <v>0</v>
      </c>
      <c r="AV99" s="3">
        <f>EffortOutcomesAG1_1DayShiftIN[[#This Row],[A]]*AA99</f>
        <v>0</v>
      </c>
      <c r="AW99" s="3">
        <f>EffortOutcomesAG1_1DayShiftIN[[#This Row],[A]]*AB99</f>
        <v>1.7290552584670236</v>
      </c>
      <c r="AX99" s="3"/>
      <c r="AY99" t="s">
        <v>170</v>
      </c>
      <c r="AZ99" t="s">
        <v>216</v>
      </c>
      <c r="BA99" t="s">
        <v>68</v>
      </c>
      <c r="BB99">
        <v>3.1563909774436096</v>
      </c>
      <c r="BC99">
        <v>2.8499999999999996</v>
      </c>
      <c r="BD99">
        <v>10</v>
      </c>
      <c r="BE99">
        <v>2.8499999999999996</v>
      </c>
      <c r="BF99">
        <v>1.7290552584670236</v>
      </c>
      <c r="BG99" t="s">
        <v>180</v>
      </c>
      <c r="BH99">
        <v>1</v>
      </c>
      <c r="BI99" s="25">
        <v>45574</v>
      </c>
      <c r="BJ99">
        <v>45574</v>
      </c>
      <c r="BK99">
        <v>1.1075056061205648</v>
      </c>
      <c r="BL99">
        <v>1.1075056061205648</v>
      </c>
      <c r="BM99">
        <v>0.60668605560246447</v>
      </c>
      <c r="BN99" t="s">
        <v>160</v>
      </c>
      <c r="CI99"/>
      <c r="CJ99"/>
      <c r="CK99"/>
      <c r="CL99"/>
      <c r="CM99"/>
    </row>
    <row r="100" spans="1:91" hidden="1" x14ac:dyDescent="0.25">
      <c r="A100" s="31"/>
      <c r="B10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00" s="32">
        <f>IF(EffortOutcomesAG1_1DayShiftEF[[#This Row],[Ein]]=0,3,  IF(EffortOutcomesAG1_1DayShiftEF[[#This Row],[Ein]]&lt;EFGoal,1,    IF(EffortOutcomesAG1_1DayShiftEF[[#This Row],[Ein]]&gt;=EFGoal,2,   "???")))</f>
        <v>1</v>
      </c>
      <c r="D10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00" s="34">
        <f t="shared" si="2"/>
        <v>31111</v>
      </c>
      <c r="H10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0" s="36" cm="1">
        <f t="array" ref="O10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00" s="38">
        <f xml:space="preserve">      IF(OR(EffortOutcomesAG1_1DayShiftEF[[#This Row],[Block]]=22221,EffortOutcomesAG1_1DayShiftEF[[#This Row],[Block]]=22222),1-EffortOutcomesAG1_1DayShiftEF[[#This Row],[Epn]],
0)</f>
        <v>0</v>
      </c>
      <c r="R10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0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0.1843706629657309</v>
      </c>
      <c r="U10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0.8156293370342691</v>
      </c>
      <c r="W10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0" s="41" cm="1">
        <f t="array" ref="Z10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0" s="38">
        <f t="shared" si="3"/>
        <v>1</v>
      </c>
      <c r="AC100" s="3">
        <f>EffortOutcomesAG1_1DayShiftEF[[#This Row],[Cs]]*H100</f>
        <v>0</v>
      </c>
      <c r="AD100" s="3">
        <f>EffortOutcomesAG1_1DayShiftEF[[#This Row],[Cs]]*I100</f>
        <v>0</v>
      </c>
      <c r="AE100" s="3">
        <f>EffortOutcomesAG1_1DayShiftEF[[#This Row],[Cs]]*J100</f>
        <v>0</v>
      </c>
      <c r="AF100" s="3">
        <f>EffortOutcomesAG1_1DayShiftEF[[#This Row],[Cs]]*K100</f>
        <v>0</v>
      </c>
      <c r="AG100" s="3">
        <f>EffortOutcomesAG1_1DayShiftEF[[#This Row],[Cs]]*L100</f>
        <v>0</v>
      </c>
      <c r="AH100" s="3">
        <f>EffortOutcomesAG1_1DayShiftEF[[#This Row],[Cs]]*M100</f>
        <v>0</v>
      </c>
      <c r="AI100" s="3">
        <f>EffortOutcomesAG1_1DayShiftEF[[#This Row],[Cs]]*N100</f>
        <v>0</v>
      </c>
      <c r="AJ100" s="3">
        <f>EffortOutcomesAG1_1DayShiftEF[[#This Row],[Cs]]*O100</f>
        <v>0</v>
      </c>
      <c r="AK100" s="3">
        <f>EffortOutcomesAG1_1DayShiftEF[[#This Row],[Cs]]*P100</f>
        <v>0.20426065162907314</v>
      </c>
      <c r="AL100" s="3">
        <f>EffortOutcomesAG1_1DayShiftEF[[#This Row],[Cs]]*Q100</f>
        <v>0</v>
      </c>
      <c r="AM100" s="3">
        <f>EffortOutcomesAG1_1DayShiftEF[[#This Row],[Cs]]*R100</f>
        <v>0</v>
      </c>
      <c r="AN100" s="3">
        <f>EffortOutcomesAG1_1DayShiftEF[[#This Row],[Cs]]*S100</f>
        <v>0</v>
      </c>
      <c r="AO100" s="3">
        <f>EffortOutcomesAG1_1DayShiftEF[[#This Row],[Cs]]*T100</f>
        <v>0.3503042596348887</v>
      </c>
      <c r="AP100" s="3">
        <f>EffortOutcomesAG1_1DayShiftEF[[#This Row],[Cs]]*U100</f>
        <v>0</v>
      </c>
      <c r="AQ100" s="3">
        <f>EffortOutcomesAG1_1DayShiftEF[[#This Row],[Cs]]*V100</f>
        <v>1.5496957403651113</v>
      </c>
      <c r="AR100" s="3">
        <f>EffortOutcomesAG1_1DayShiftEF[[#This Row],[Cs]]*W100</f>
        <v>0</v>
      </c>
      <c r="AS100" s="3">
        <f>EffortOutcomesAG1_1DayShiftIN[[#This Row],[A]]*X100</f>
        <v>0</v>
      </c>
      <c r="AT100" s="3">
        <f>EffortOutcomesAG1_1DayShiftIN[[#This Row],[A]]*Y100</f>
        <v>0</v>
      </c>
      <c r="AU100" s="3">
        <f>EffortOutcomesAG1_1DayShiftIN[[#This Row],[A]]*Z100</f>
        <v>0</v>
      </c>
      <c r="AV100" s="3">
        <f>EffortOutcomesAG1_1DayShiftIN[[#This Row],[A]]*AA100</f>
        <v>0</v>
      </c>
      <c r="AW100" s="3">
        <f>EffortOutcomesAG1_1DayShiftIN[[#This Row],[A]]*AB100</f>
        <v>1.5496957403651113</v>
      </c>
      <c r="AX100" s="3"/>
      <c r="AY100" t="s">
        <v>170</v>
      </c>
      <c r="AZ100" t="s">
        <v>216</v>
      </c>
      <c r="BA100" t="s">
        <v>70</v>
      </c>
      <c r="BB100">
        <v>2.1042606516290729</v>
      </c>
      <c r="BC100">
        <v>1.9</v>
      </c>
      <c r="BD100">
        <v>10</v>
      </c>
      <c r="BE100">
        <v>1.9</v>
      </c>
      <c r="BF100">
        <v>1.5496957403651113</v>
      </c>
      <c r="BG100" t="s">
        <v>179</v>
      </c>
      <c r="BH100">
        <v>1</v>
      </c>
      <c r="BI100" s="25">
        <v>45574</v>
      </c>
      <c r="BJ100">
        <v>45574</v>
      </c>
      <c r="BK100">
        <v>1.1075056061205648</v>
      </c>
      <c r="BL100">
        <v>1.1075056061205648</v>
      </c>
      <c r="BM100">
        <v>0.8156293370342691</v>
      </c>
      <c r="BN100" t="s">
        <v>160</v>
      </c>
      <c r="CI100"/>
      <c r="CJ100"/>
      <c r="CK100"/>
      <c r="CL100"/>
      <c r="CM100"/>
    </row>
    <row r="101" spans="1:91" hidden="1" x14ac:dyDescent="0.25">
      <c r="A101" s="31"/>
      <c r="B10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01" s="32">
        <f>IF(EffortOutcomesAG1_1DayShiftEF[[#This Row],[Ein]]=0,3,  IF(EffortOutcomesAG1_1DayShiftEF[[#This Row],[Ein]]&lt;EFGoal,1,    IF(EffortOutcomesAG1_1DayShiftEF[[#This Row],[Ein]]&gt;=EFGoal,2,   "???")))</f>
        <v>1</v>
      </c>
      <c r="D10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01" s="34">
        <f t="shared" si="2"/>
        <v>31111</v>
      </c>
      <c r="H10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1" s="36" cm="1">
        <f t="array" ref="O10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2.1671826625387247E-2</v>
      </c>
      <c r="Q101" s="38">
        <f xml:space="preserve">      IF(OR(EffortOutcomesAG1_1DayShiftEF[[#This Row],[Block]]=22221,EffortOutcomesAG1_1DayShiftEF[[#This Row],[Block]]=22222),1-EffortOutcomesAG1_1DayShiftEF[[#This Row],[Epn]],
0)</f>
        <v>0</v>
      </c>
      <c r="R10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0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0.93995684398161183</v>
      </c>
      <c r="U10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6.0043156018388215E-2</v>
      </c>
      <c r="W10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1" s="41" cm="1">
        <f t="array" ref="Z10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1" s="38">
        <f t="shared" si="3"/>
        <v>1</v>
      </c>
      <c r="AC101" s="3">
        <f>EffortOutcomesAG1_1DayShiftEF[[#This Row],[Cs]]*H101</f>
        <v>0</v>
      </c>
      <c r="AD101" s="3">
        <f>EffortOutcomesAG1_1DayShiftEF[[#This Row],[Cs]]*I101</f>
        <v>0</v>
      </c>
      <c r="AE101" s="3">
        <f>EffortOutcomesAG1_1DayShiftEF[[#This Row],[Cs]]*J101</f>
        <v>0</v>
      </c>
      <c r="AF101" s="3">
        <f>EffortOutcomesAG1_1DayShiftEF[[#This Row],[Cs]]*K101</f>
        <v>0</v>
      </c>
      <c r="AG101" s="3">
        <f>EffortOutcomesAG1_1DayShiftEF[[#This Row],[Cs]]*L101</f>
        <v>0</v>
      </c>
      <c r="AH101" s="3">
        <f>EffortOutcomesAG1_1DayShiftEF[[#This Row],[Cs]]*M101</f>
        <v>0</v>
      </c>
      <c r="AI101" s="3">
        <f>EffortOutcomesAG1_1DayShiftEF[[#This Row],[Cs]]*N101</f>
        <v>0</v>
      </c>
      <c r="AJ101" s="3">
        <f>EffortOutcomesAG1_1DayShiftEF[[#This Row],[Cs]]*O101</f>
        <v>0</v>
      </c>
      <c r="AK101" s="3">
        <f>EffortOutcomesAG1_1DayShiftEF[[#This Row],[Cs]]*P101</f>
        <v>2.0588235294117883E-2</v>
      </c>
      <c r="AL101" s="3">
        <f>EffortOutcomesAG1_1DayShiftEF[[#This Row],[Cs]]*Q101</f>
        <v>0</v>
      </c>
      <c r="AM101" s="3">
        <f>EffortOutcomesAG1_1DayShiftEF[[#This Row],[Cs]]*R101</f>
        <v>0</v>
      </c>
      <c r="AN101" s="3">
        <f>EffortOutcomesAG1_1DayShiftEF[[#This Row],[Cs]]*S101</f>
        <v>0</v>
      </c>
      <c r="AO101" s="3">
        <f>EffortOutcomesAG1_1DayShiftEF[[#This Row],[Cs]]*T101</f>
        <v>0.89295900178253118</v>
      </c>
      <c r="AP101" s="3">
        <f>EffortOutcomesAG1_1DayShiftEF[[#This Row],[Cs]]*U101</f>
        <v>0</v>
      </c>
      <c r="AQ101" s="3">
        <f>EffortOutcomesAG1_1DayShiftEF[[#This Row],[Cs]]*V101</f>
        <v>5.7040998217468802E-2</v>
      </c>
      <c r="AR101" s="3">
        <f>EffortOutcomesAG1_1DayShiftEF[[#This Row],[Cs]]*W101</f>
        <v>0</v>
      </c>
      <c r="AS101" s="3">
        <f>EffortOutcomesAG1_1DayShiftIN[[#This Row],[A]]*X101</f>
        <v>0</v>
      </c>
      <c r="AT101" s="3">
        <f>EffortOutcomesAG1_1DayShiftIN[[#This Row],[A]]*Y101</f>
        <v>0</v>
      </c>
      <c r="AU101" s="3">
        <f>EffortOutcomesAG1_1DayShiftIN[[#This Row],[A]]*Z101</f>
        <v>0</v>
      </c>
      <c r="AV101" s="3">
        <f>EffortOutcomesAG1_1DayShiftIN[[#This Row],[A]]*AA101</f>
        <v>0</v>
      </c>
      <c r="AW101" s="3">
        <f>EffortOutcomesAG1_1DayShiftIN[[#This Row],[A]]*AB101</f>
        <v>5.7040998217468802E-2</v>
      </c>
      <c r="AX101" s="3"/>
      <c r="AY101" t="s">
        <v>217</v>
      </c>
      <c r="AZ101" t="s">
        <v>216</v>
      </c>
      <c r="BA101" t="s">
        <v>69</v>
      </c>
      <c r="BB101">
        <v>0.97058823529411775</v>
      </c>
      <c r="BC101">
        <v>0.95</v>
      </c>
      <c r="BD101">
        <v>10</v>
      </c>
      <c r="BE101">
        <v>0.95</v>
      </c>
      <c r="BF101">
        <v>5.7040998217468802E-2</v>
      </c>
      <c r="BG101" t="s">
        <v>181</v>
      </c>
      <c r="BI101" s="25">
        <v>45574</v>
      </c>
      <c r="BJ101">
        <v>45574</v>
      </c>
      <c r="BK101">
        <v>1.0216718266253872</v>
      </c>
      <c r="BL101">
        <v>1.0216718266253872</v>
      </c>
      <c r="BM101">
        <v>6.0043156018388215E-2</v>
      </c>
      <c r="BN101" t="s">
        <v>160</v>
      </c>
      <c r="CI101"/>
      <c r="CJ101"/>
      <c r="CK101"/>
      <c r="CL101"/>
      <c r="CM101"/>
    </row>
    <row r="102" spans="1:91" hidden="1" x14ac:dyDescent="0.25">
      <c r="A102" s="31"/>
      <c r="B10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02" s="32">
        <f>IF(EffortOutcomesAG1_1DayShiftEF[[#This Row],[Ein]]=0,3,  IF(EffortOutcomesAG1_1DayShiftEF[[#This Row],[Ein]]&lt;EFGoal,1,    IF(EffortOutcomesAG1_1DayShiftEF[[#This Row],[Ein]]&gt;=EFGoal,2,   "???")))</f>
        <v>1</v>
      </c>
      <c r="D10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0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02" s="34">
        <f t="shared" si="2"/>
        <v>11310</v>
      </c>
      <c r="H10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2" s="36" cm="1">
        <f t="array" ref="O10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02" s="38">
        <f xml:space="preserve">      IF(OR(EffortOutcomesAG1_1DayShiftEF[[#This Row],[Block]]=22221,EffortOutcomesAG1_1DayShiftEF[[#This Row],[Block]]=22222),1-EffortOutcomesAG1_1DayShiftEF[[#This Row],[Epn]],
0)</f>
        <v>0</v>
      </c>
      <c r="R10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0.20392156862745092</v>
      </c>
      <c r="S10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0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0.78902399539518664</v>
      </c>
      <c r="W10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2" s="41" cm="1">
        <f t="array" ref="Z10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2" s="38">
        <f t="shared" si="3"/>
        <v>0.99294556402263756</v>
      </c>
      <c r="AC102" s="3">
        <f>EffortOutcomesAG1_1DayShiftEF[[#This Row],[Cs]]*H102</f>
        <v>0</v>
      </c>
      <c r="AD102" s="3">
        <f>EffortOutcomesAG1_1DayShiftEF[[#This Row],[Cs]]*I102</f>
        <v>0</v>
      </c>
      <c r="AE102" s="3">
        <f>EffortOutcomesAG1_1DayShiftEF[[#This Row],[Cs]]*J102</f>
        <v>0</v>
      </c>
      <c r="AF102" s="3">
        <f>EffortOutcomesAG1_1DayShiftEF[[#This Row],[Cs]]*K102</f>
        <v>0</v>
      </c>
      <c r="AG102" s="3">
        <f>EffortOutcomesAG1_1DayShiftEF[[#This Row],[Cs]]*L102</f>
        <v>0</v>
      </c>
      <c r="AH102" s="3">
        <f>EffortOutcomesAG1_1DayShiftEF[[#This Row],[Cs]]*M102</f>
        <v>0</v>
      </c>
      <c r="AI102" s="3">
        <f>EffortOutcomesAG1_1DayShiftEF[[#This Row],[Cs]]*N102</f>
        <v>0</v>
      </c>
      <c r="AJ102" s="3">
        <f>EffortOutcomesAG1_1DayShiftEF[[#This Row],[Cs]]*O102</f>
        <v>0</v>
      </c>
      <c r="AK102" s="3">
        <f>EffortOutcomesAG1_1DayShiftEF[[#This Row],[Cs]]*P102</f>
        <v>0</v>
      </c>
      <c r="AL102" s="3">
        <f>EffortOutcomesAG1_1DayShiftEF[[#This Row],[Cs]]*Q102</f>
        <v>0</v>
      </c>
      <c r="AM102" s="3">
        <f>EffortOutcomesAG1_1DayShiftEF[[#This Row],[Cs]]*R102</f>
        <v>0.96862745098039182</v>
      </c>
      <c r="AN102" s="3">
        <f>EffortOutcomesAG1_1DayShiftEF[[#This Row],[Cs]]*S102</f>
        <v>0</v>
      </c>
      <c r="AO102" s="3">
        <f>EffortOutcomesAG1_1DayShiftEF[[#This Row],[Cs]]*T102</f>
        <v>0</v>
      </c>
      <c r="AP102" s="3">
        <f>EffortOutcomesAG1_1DayShiftEF[[#This Row],[Cs]]*U102</f>
        <v>0</v>
      </c>
      <c r="AQ102" s="3">
        <f>EffortOutcomesAG1_1DayShiftEF[[#This Row],[Cs]]*V102</f>
        <v>3.7478639781271363</v>
      </c>
      <c r="AR102" s="3">
        <f>EffortOutcomesAG1_1DayShiftEF[[#This Row],[Cs]]*W102</f>
        <v>0</v>
      </c>
      <c r="AS102" s="3">
        <f>EffortOutcomesAG1_1DayShiftIN[[#This Row],[A]]*X102</f>
        <v>0</v>
      </c>
      <c r="AT102" s="3">
        <f>EffortOutcomesAG1_1DayShiftIN[[#This Row],[A]]*Y102</f>
        <v>0</v>
      </c>
      <c r="AU102" s="3">
        <f>EffortOutcomesAG1_1DayShiftIN[[#This Row],[A]]*Z102</f>
        <v>0</v>
      </c>
      <c r="AV102" s="3">
        <f>EffortOutcomesAG1_1DayShiftIN[[#This Row],[A]]*AA102</f>
        <v>0</v>
      </c>
      <c r="AW102" s="3">
        <f>EffortOutcomesAG1_1DayShiftIN[[#This Row],[A]]*AB102</f>
        <v>3.7546970984659938</v>
      </c>
      <c r="AX102" s="3"/>
      <c r="AY102" t="s">
        <v>217</v>
      </c>
      <c r="AZ102" t="s">
        <v>216</v>
      </c>
      <c r="BA102" t="s">
        <v>68</v>
      </c>
      <c r="BB102">
        <v>3.7478639781271368</v>
      </c>
      <c r="BC102">
        <v>4.75</v>
      </c>
      <c r="BD102">
        <v>10</v>
      </c>
      <c r="BE102">
        <v>4.75</v>
      </c>
      <c r="BF102">
        <v>3.7813725490196082</v>
      </c>
      <c r="BG102" t="s">
        <v>180</v>
      </c>
      <c r="BI102" s="25">
        <v>45574</v>
      </c>
      <c r="BJ102">
        <v>45574</v>
      </c>
      <c r="BK102">
        <v>0.78902399539518664</v>
      </c>
      <c r="BL102">
        <v>0.78902399539518664</v>
      </c>
      <c r="BM102">
        <v>0.79607843137254908</v>
      </c>
      <c r="BN102" t="s">
        <v>160</v>
      </c>
      <c r="CI102"/>
      <c r="CJ102"/>
      <c r="CK102"/>
      <c r="CL102"/>
      <c r="CM102"/>
    </row>
    <row r="103" spans="1:91" x14ac:dyDescent="0.25">
      <c r="A103" s="31"/>
      <c r="B10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03" s="32">
        <f>IF(EffortOutcomesAG1_1DayShiftEF[[#This Row],[Ein]]=0,3,  IF(EffortOutcomesAG1_1DayShiftEF[[#This Row],[Ein]]&lt;EFGoal,1,    IF(EffortOutcomesAG1_1DayShiftEF[[#This Row],[Ein]]&gt;=EFGoal,2,   "???")))</f>
        <v>1</v>
      </c>
      <c r="D10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3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0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03" s="34" t="e">
        <f t="shared" si="2"/>
        <v>#VALUE!</v>
      </c>
      <c r="H103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03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03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03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03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03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03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03" s="36" t="e" cm="1">
        <f t="array" ref="O10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03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03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03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03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03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03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03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03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0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3" s="41" cm="1">
        <f t="array" ref="Z10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3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03" s="38" t="e">
        <f t="shared" si="3"/>
        <v>#VALUE!</v>
      </c>
      <c r="AC103" s="3" t="e">
        <f>EffortOutcomesAG1_1DayShiftEF[[#This Row],[Cs]]*H103</f>
        <v>#VALUE!</v>
      </c>
      <c r="AD103" s="3" t="e">
        <f>EffortOutcomesAG1_1DayShiftEF[[#This Row],[Cs]]*I103</f>
        <v>#VALUE!</v>
      </c>
      <c r="AE103" s="3" t="e">
        <f>EffortOutcomesAG1_1DayShiftEF[[#This Row],[Cs]]*J103</f>
        <v>#VALUE!</v>
      </c>
      <c r="AF103" s="3" t="e">
        <f>EffortOutcomesAG1_1DayShiftEF[[#This Row],[Cs]]*K103</f>
        <v>#VALUE!</v>
      </c>
      <c r="AG103" s="3" t="e">
        <f>EffortOutcomesAG1_1DayShiftEF[[#This Row],[Cs]]*L103</f>
        <v>#VALUE!</v>
      </c>
      <c r="AH103" s="3" t="e">
        <f>EffortOutcomesAG1_1DayShiftEF[[#This Row],[Cs]]*M103</f>
        <v>#VALUE!</v>
      </c>
      <c r="AI103" s="3" t="e">
        <f>EffortOutcomesAG1_1DayShiftEF[[#This Row],[Cs]]*N103</f>
        <v>#VALUE!</v>
      </c>
      <c r="AJ103" s="3" t="e">
        <f>EffortOutcomesAG1_1DayShiftEF[[#This Row],[Cs]]*O103</f>
        <v>#VALUE!</v>
      </c>
      <c r="AK103" s="3" t="e">
        <f>EffortOutcomesAG1_1DayShiftEF[[#This Row],[Cs]]*P103</f>
        <v>#VALUE!</v>
      </c>
      <c r="AL103" s="3" t="e">
        <f>EffortOutcomesAG1_1DayShiftEF[[#This Row],[Cs]]*Q103</f>
        <v>#VALUE!</v>
      </c>
      <c r="AM103" s="3" t="e">
        <f>EffortOutcomesAG1_1DayShiftEF[[#This Row],[Cs]]*R103</f>
        <v>#VALUE!</v>
      </c>
      <c r="AN103" s="3" t="e">
        <f>EffortOutcomesAG1_1DayShiftEF[[#This Row],[Cs]]*S103</f>
        <v>#VALUE!</v>
      </c>
      <c r="AO103" s="3" t="e">
        <f>EffortOutcomesAG1_1DayShiftEF[[#This Row],[Cs]]*T103</f>
        <v>#VALUE!</v>
      </c>
      <c r="AP103" s="3" t="e">
        <f>EffortOutcomesAG1_1DayShiftEF[[#This Row],[Cs]]*U103</f>
        <v>#VALUE!</v>
      </c>
      <c r="AQ103" s="3" t="e">
        <f>EffortOutcomesAG1_1DayShiftEF[[#This Row],[Cs]]*V103</f>
        <v>#VALUE!</v>
      </c>
      <c r="AR103" s="3" t="e">
        <f>EffortOutcomesAG1_1DayShiftEF[[#This Row],[Cs]]*W103</f>
        <v>#VALUE!</v>
      </c>
      <c r="AS103" s="3">
        <f>EffortOutcomesAG1_1DayShiftIN[[#This Row],[A]]*X103</f>
        <v>0</v>
      </c>
      <c r="AT103" s="3">
        <f>EffortOutcomesAG1_1DayShiftIN[[#This Row],[A]]*Y103</f>
        <v>0</v>
      </c>
      <c r="AU103" s="3">
        <f>EffortOutcomesAG1_1DayShiftIN[[#This Row],[A]]*Z103</f>
        <v>0</v>
      </c>
      <c r="AV103" s="3" t="e">
        <f>EffortOutcomesAG1_1DayShiftIN[[#This Row],[A]]*AA103</f>
        <v>#VALUE!</v>
      </c>
      <c r="AW103" s="3" t="e">
        <f>EffortOutcomesAG1_1DayShiftIN[[#This Row],[A]]*AB103</f>
        <v>#VALUE!</v>
      </c>
      <c r="AX103" s="3"/>
      <c r="AY103" t="s">
        <v>217</v>
      </c>
      <c r="AZ103" t="s">
        <v>216</v>
      </c>
      <c r="BA103" t="s">
        <v>70</v>
      </c>
      <c r="BB103">
        <v>4.5836142079336275</v>
      </c>
      <c r="BC103">
        <v>2.8499999999999996</v>
      </c>
      <c r="BD103">
        <v>10</v>
      </c>
      <c r="BE103">
        <v>2.8499999999999996</v>
      </c>
      <c r="BF103">
        <v>2.8368983957219247</v>
      </c>
      <c r="BG103" t="s">
        <v>179</v>
      </c>
      <c r="BI103" s="25">
        <v>45574</v>
      </c>
      <c r="BJ103">
        <v>45574</v>
      </c>
      <c r="BK103">
        <v>1.6082856869942554</v>
      </c>
      <c r="BL103">
        <v>1.6082856869942554</v>
      </c>
      <c r="BM103">
        <v>0.99540294586734213</v>
      </c>
      <c r="BN103" t="s">
        <v>160</v>
      </c>
      <c r="CI103"/>
      <c r="CJ103"/>
      <c r="CK103"/>
      <c r="CL103"/>
      <c r="CM103"/>
    </row>
    <row r="104" spans="1:91" hidden="1" x14ac:dyDescent="0.25">
      <c r="A104" s="31"/>
      <c r="B10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04" s="32">
        <f>IF(EffortOutcomesAG1_1DayShiftEF[[#This Row],[Ein]]=0,3,  IF(EffortOutcomesAG1_1DayShiftEF[[#This Row],[Ein]]&lt;EFGoal,1,    IF(EffortOutcomesAG1_1DayShiftEF[[#This Row],[Ein]]&gt;=EFGoal,2,   "???")))</f>
        <v>1</v>
      </c>
      <c r="D10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04" s="34">
        <f t="shared" si="2"/>
        <v>11110</v>
      </c>
      <c r="H10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4" s="36" cm="1">
        <f t="array" ref="O10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04" s="38">
        <f xml:space="preserve">      IF(OR(EffortOutcomesAG1_1DayShiftEF[[#This Row],[Block]]=22221,EffortOutcomesAG1_1DayShiftEF[[#This Row],[Block]]=22222),1-EffortOutcomesAG1_1DayShiftEF[[#This Row],[Epn]],
0)</f>
        <v>0</v>
      </c>
      <c r="R10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0.16937079540957656</v>
      </c>
      <c r="S10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0.33527316743872054</v>
      </c>
      <c r="U10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0.4953560371517029</v>
      </c>
      <c r="W10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4" s="41" cm="1">
        <f t="array" ref="Z10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4" s="38">
        <f t="shared" si="3"/>
        <v>1</v>
      </c>
      <c r="AC104" s="3">
        <f>EffortOutcomesAG1_1DayShiftEF[[#This Row],[Cs]]*H104</f>
        <v>0</v>
      </c>
      <c r="AD104" s="3">
        <f>EffortOutcomesAG1_1DayShiftEF[[#This Row],[Cs]]*I104</f>
        <v>0</v>
      </c>
      <c r="AE104" s="3">
        <f>EffortOutcomesAG1_1DayShiftEF[[#This Row],[Cs]]*J104</f>
        <v>0</v>
      </c>
      <c r="AF104" s="3">
        <f>EffortOutcomesAG1_1DayShiftEF[[#This Row],[Cs]]*K104</f>
        <v>0</v>
      </c>
      <c r="AG104" s="3">
        <f>EffortOutcomesAG1_1DayShiftEF[[#This Row],[Cs]]*L104</f>
        <v>0</v>
      </c>
      <c r="AH104" s="3">
        <f>EffortOutcomesAG1_1DayShiftEF[[#This Row],[Cs]]*M104</f>
        <v>0</v>
      </c>
      <c r="AI104" s="3">
        <f>EffortOutcomesAG1_1DayShiftEF[[#This Row],[Cs]]*N104</f>
        <v>0</v>
      </c>
      <c r="AJ104" s="3">
        <f>EffortOutcomesAG1_1DayShiftEF[[#This Row],[Cs]]*O104</f>
        <v>0</v>
      </c>
      <c r="AK104" s="3">
        <f>EffortOutcomesAG1_1DayShiftEF[[#This Row],[Cs]]*P104</f>
        <v>0</v>
      </c>
      <c r="AL104" s="3">
        <f>EffortOutcomesAG1_1DayShiftEF[[#This Row],[Cs]]*Q104</f>
        <v>0</v>
      </c>
      <c r="AM104" s="3">
        <f>EffortOutcomesAG1_1DayShiftEF[[#This Row],[Cs]]*R104</f>
        <v>0.64360902255639085</v>
      </c>
      <c r="AN104" s="3">
        <f>EffortOutcomesAG1_1DayShiftEF[[#This Row],[Cs]]*S104</f>
        <v>0</v>
      </c>
      <c r="AO104" s="3">
        <f>EffortOutcomesAG1_1DayShiftEF[[#This Row],[Cs]]*T104</f>
        <v>1.274038036267138</v>
      </c>
      <c r="AP104" s="3">
        <f>EffortOutcomesAG1_1DayShiftEF[[#This Row],[Cs]]*U104</f>
        <v>0</v>
      </c>
      <c r="AQ104" s="3">
        <f>EffortOutcomesAG1_1DayShiftEF[[#This Row],[Cs]]*V104</f>
        <v>1.882352941176471</v>
      </c>
      <c r="AR104" s="3">
        <f>EffortOutcomesAG1_1DayShiftEF[[#This Row],[Cs]]*W104</f>
        <v>0</v>
      </c>
      <c r="AS104" s="3">
        <f>EffortOutcomesAG1_1DayShiftIN[[#This Row],[A]]*X104</f>
        <v>0</v>
      </c>
      <c r="AT104" s="3">
        <f>EffortOutcomesAG1_1DayShiftIN[[#This Row],[A]]*Y104</f>
        <v>0</v>
      </c>
      <c r="AU104" s="3">
        <f>EffortOutcomesAG1_1DayShiftIN[[#This Row],[A]]*Z104</f>
        <v>0</v>
      </c>
      <c r="AV104" s="3">
        <f>EffortOutcomesAG1_1DayShiftIN[[#This Row],[A]]*AA104</f>
        <v>0</v>
      </c>
      <c r="AW104" s="3">
        <f>EffortOutcomesAG1_1DayShiftIN[[#This Row],[A]]*AB104</f>
        <v>1.882352941176471</v>
      </c>
      <c r="AX104" s="3"/>
      <c r="AY104" t="s">
        <v>170</v>
      </c>
      <c r="AZ104" t="s">
        <v>216</v>
      </c>
      <c r="BA104" t="s">
        <v>68</v>
      </c>
      <c r="BB104">
        <v>3.1563909774436087</v>
      </c>
      <c r="BC104">
        <v>3.8</v>
      </c>
      <c r="BD104">
        <v>10</v>
      </c>
      <c r="BE104">
        <v>3.8</v>
      </c>
      <c r="BF104">
        <v>1.882352941176471</v>
      </c>
      <c r="BG104" t="s">
        <v>184</v>
      </c>
      <c r="BH104">
        <v>1</v>
      </c>
      <c r="BI104" s="25">
        <v>45575</v>
      </c>
      <c r="BJ104">
        <v>45575</v>
      </c>
      <c r="BK104">
        <v>0.83062920459042344</v>
      </c>
      <c r="BL104">
        <v>0.83062920459042344</v>
      </c>
      <c r="BM104">
        <v>0.4953560371517029</v>
      </c>
      <c r="BN104" t="s">
        <v>160</v>
      </c>
      <c r="CI104"/>
      <c r="CJ104"/>
      <c r="CK104"/>
      <c r="CL104"/>
      <c r="CM104"/>
    </row>
    <row r="105" spans="1:91" x14ac:dyDescent="0.25">
      <c r="A105" s="31"/>
      <c r="B10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05" s="32">
        <f>IF(EffortOutcomesAG1_1DayShiftEF[[#This Row],[Ein]]=0,3,  IF(EffortOutcomesAG1_1DayShiftEF[[#This Row],[Ein]]&lt;EFGoal,1,    IF(EffortOutcomesAG1_1DayShiftEF[[#This Row],[Ein]]&gt;=EFGoal,2,   "???")))</f>
        <v>3</v>
      </c>
      <c r="D10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05" s="34">
        <f t="shared" si="2"/>
        <v>13110</v>
      </c>
      <c r="H10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5" s="36" cm="1">
        <f t="array" ref="O10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05" s="38">
        <f xml:space="preserve">      IF(OR(EffortOutcomesAG1_1DayShiftEF[[#This Row],[Block]]=22221,EffortOutcomesAG1_1DayShiftEF[[#This Row],[Block]]=22222),1-EffortOutcomesAG1_1DayShiftEF[[#This Row],[Epn]],
0)</f>
        <v>0</v>
      </c>
      <c r="R10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0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0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0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5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0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5" s="41" cm="1">
        <f t="array" ref="Z10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5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05" s="38" t="e">
        <f t="shared" si="3"/>
        <v>#DIV/0!</v>
      </c>
      <c r="AC105" s="3">
        <f>EffortOutcomesAG1_1DayShiftEF[[#This Row],[Cs]]*H105</f>
        <v>0</v>
      </c>
      <c r="AD105" s="3">
        <f>EffortOutcomesAG1_1DayShiftEF[[#This Row],[Cs]]*I105</f>
        <v>0</v>
      </c>
      <c r="AE105" s="3">
        <f>EffortOutcomesAG1_1DayShiftEF[[#This Row],[Cs]]*J105</f>
        <v>0</v>
      </c>
      <c r="AF105" s="3">
        <f>EffortOutcomesAG1_1DayShiftEF[[#This Row],[Cs]]*K105</f>
        <v>0</v>
      </c>
      <c r="AG105" s="3">
        <f>EffortOutcomesAG1_1DayShiftEF[[#This Row],[Cs]]*L105</f>
        <v>0</v>
      </c>
      <c r="AH105" s="3">
        <f>EffortOutcomesAG1_1DayShiftEF[[#This Row],[Cs]]*M105</f>
        <v>0</v>
      </c>
      <c r="AI105" s="3">
        <f>EffortOutcomesAG1_1DayShiftEF[[#This Row],[Cs]]*N105</f>
        <v>0</v>
      </c>
      <c r="AJ105" s="3">
        <f>EffortOutcomesAG1_1DayShiftEF[[#This Row],[Cs]]*O105</f>
        <v>0</v>
      </c>
      <c r="AK105" s="3">
        <f>EffortOutcomesAG1_1DayShiftEF[[#This Row],[Cs]]*P105</f>
        <v>0</v>
      </c>
      <c r="AL105" s="3">
        <f>EffortOutcomesAG1_1DayShiftEF[[#This Row],[Cs]]*Q105</f>
        <v>0</v>
      </c>
      <c r="AM105" s="3">
        <f>EffortOutcomesAG1_1DayShiftEF[[#This Row],[Cs]]*R105</f>
        <v>0</v>
      </c>
      <c r="AN105" s="3">
        <f>EffortOutcomesAG1_1DayShiftEF[[#This Row],[Cs]]*S105</f>
        <v>0</v>
      </c>
      <c r="AO105" s="3">
        <f>EffortOutcomesAG1_1DayShiftEF[[#This Row],[Cs]]*T105</f>
        <v>0</v>
      </c>
      <c r="AP105" s="3">
        <f>EffortOutcomesAG1_1DayShiftEF[[#This Row],[Cs]]*U105</f>
        <v>0</v>
      </c>
      <c r="AQ105" s="3">
        <f>EffortOutcomesAG1_1DayShiftEF[[#This Row],[Cs]]*V105</f>
        <v>0</v>
      </c>
      <c r="AR105" s="3">
        <f>EffortOutcomesAG1_1DayShiftEF[[#This Row],[Cs]]*W105</f>
        <v>0</v>
      </c>
      <c r="AS105" s="3" t="e">
        <f>EffortOutcomesAG1_1DayShiftIN[[#This Row],[A]]*X105</f>
        <v>#DIV/0!</v>
      </c>
      <c r="AT105" s="3">
        <f>EffortOutcomesAG1_1DayShiftIN[[#This Row],[A]]*Y105</f>
        <v>0</v>
      </c>
      <c r="AU105" s="3">
        <f>EffortOutcomesAG1_1DayShiftIN[[#This Row],[A]]*Z105</f>
        <v>0</v>
      </c>
      <c r="AV105" s="3" t="e">
        <f>EffortOutcomesAG1_1DayShiftIN[[#This Row],[A]]*AA105</f>
        <v>#DIV/0!</v>
      </c>
      <c r="AW105" s="3" t="e">
        <f>EffortOutcomesAG1_1DayShiftIN[[#This Row],[A]]*AB105</f>
        <v>#DIV/0!</v>
      </c>
      <c r="AX105" s="3"/>
      <c r="AY105" t="s">
        <v>170</v>
      </c>
      <c r="AZ105" t="s">
        <v>216</v>
      </c>
      <c r="BA105" t="s">
        <v>69</v>
      </c>
      <c r="BB105">
        <v>1</v>
      </c>
      <c r="BC105">
        <v>0</v>
      </c>
      <c r="BD105">
        <v>10</v>
      </c>
      <c r="BE105">
        <v>0</v>
      </c>
      <c r="BF105">
        <v>5.4901960784313725E-2</v>
      </c>
      <c r="BG105" t="s">
        <v>183</v>
      </c>
      <c r="BH105">
        <v>1</v>
      </c>
      <c r="BI105" s="25">
        <v>45575</v>
      </c>
      <c r="BJ105">
        <v>45575</v>
      </c>
      <c r="BN105" t="s">
        <v>160</v>
      </c>
      <c r="CI105"/>
      <c r="CJ105"/>
      <c r="CK105"/>
      <c r="CL105"/>
      <c r="CM105"/>
    </row>
    <row r="106" spans="1:91" hidden="1" x14ac:dyDescent="0.25">
      <c r="A106" s="31"/>
      <c r="B10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06" s="32">
        <f>IF(EffortOutcomesAG1_1DayShiftEF[[#This Row],[Ein]]=0,3,  IF(EffortOutcomesAG1_1DayShiftEF[[#This Row],[Ein]]&lt;EFGoal,1,    IF(EffortOutcomesAG1_1DayShiftEF[[#This Row],[Ein]]&gt;=EFGoal,2,   "???")))</f>
        <v>2</v>
      </c>
      <c r="D10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06" s="34">
        <f t="shared" si="2"/>
        <v>32111</v>
      </c>
      <c r="H10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1.6618625671684262E-2</v>
      </c>
      <c r="O106" s="36" cm="1">
        <f t="array" ref="O10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9.088698044888055E-2</v>
      </c>
      <c r="Q106" s="38">
        <f xml:space="preserve">      IF(OR(EffortOutcomesAG1_1DayShiftEF[[#This Row],[Block]]=22221,EffortOutcomesAG1_1DayShiftEF[[#This Row],[Block]]=22222),1-EffortOutcomesAG1_1DayShiftEF[[#This Row],[Epn]],
0)</f>
        <v>0</v>
      </c>
      <c r="R10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0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0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0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6" s="41" cm="1">
        <f t="array" ref="Z10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6" s="38">
        <f t="shared" si="3"/>
        <v>1</v>
      </c>
      <c r="AC106" s="3">
        <f>EffortOutcomesAG1_1DayShiftEF[[#This Row],[Cs]]*H106</f>
        <v>0</v>
      </c>
      <c r="AD106" s="3">
        <f>EffortOutcomesAG1_1DayShiftEF[[#This Row],[Cs]]*I106</f>
        <v>0</v>
      </c>
      <c r="AE106" s="3">
        <f>EffortOutcomesAG1_1DayShiftEF[[#This Row],[Cs]]*J106</f>
        <v>0</v>
      </c>
      <c r="AF106" s="3">
        <f>EffortOutcomesAG1_1DayShiftEF[[#This Row],[Cs]]*K106</f>
        <v>0</v>
      </c>
      <c r="AG106" s="3">
        <f>EffortOutcomesAG1_1DayShiftEF[[#This Row],[Cs]]*L106</f>
        <v>0</v>
      </c>
      <c r="AH106" s="3">
        <f>EffortOutcomesAG1_1DayShiftEF[[#This Row],[Cs]]*M106</f>
        <v>0</v>
      </c>
      <c r="AI106" s="3">
        <f>EffortOutcomesAG1_1DayShiftEF[[#This Row],[Cs]]*N106</f>
        <v>3.1575388776200093E-2</v>
      </c>
      <c r="AJ106" s="3">
        <f>EffortOutcomesAG1_1DayShiftEF[[#This Row],[Cs]]*O106</f>
        <v>0</v>
      </c>
      <c r="AK106" s="3">
        <f>EffortOutcomesAG1_1DayShiftEF[[#This Row],[Cs]]*P106</f>
        <v>0.17268526285287303</v>
      </c>
      <c r="AL106" s="3">
        <f>EffortOutcomesAG1_1DayShiftEF[[#This Row],[Cs]]*Q106</f>
        <v>0</v>
      </c>
      <c r="AM106" s="3">
        <f>EffortOutcomesAG1_1DayShiftEF[[#This Row],[Cs]]*R106</f>
        <v>0</v>
      </c>
      <c r="AN106" s="3">
        <f>EffortOutcomesAG1_1DayShiftEF[[#This Row],[Cs]]*S106</f>
        <v>0</v>
      </c>
      <c r="AO106" s="3">
        <f>EffortOutcomesAG1_1DayShiftEF[[#This Row],[Cs]]*T106</f>
        <v>0</v>
      </c>
      <c r="AP106" s="3">
        <f>EffortOutcomesAG1_1DayShiftEF[[#This Row],[Cs]]*U106</f>
        <v>0</v>
      </c>
      <c r="AQ106" s="3">
        <f>EffortOutcomesAG1_1DayShiftEF[[#This Row],[Cs]]*V106</f>
        <v>1.9</v>
      </c>
      <c r="AR106" s="3">
        <f>EffortOutcomesAG1_1DayShiftEF[[#This Row],[Cs]]*W106</f>
        <v>0</v>
      </c>
      <c r="AS106" s="3">
        <f>EffortOutcomesAG1_1DayShiftIN[[#This Row],[A]]*X106</f>
        <v>0</v>
      </c>
      <c r="AT106" s="3">
        <f>EffortOutcomesAG1_1DayShiftIN[[#This Row],[A]]*Y106</f>
        <v>0</v>
      </c>
      <c r="AU106" s="3">
        <f>EffortOutcomesAG1_1DayShiftIN[[#This Row],[A]]*Z106</f>
        <v>0</v>
      </c>
      <c r="AV106" s="3">
        <f>EffortOutcomesAG1_1DayShiftIN[[#This Row],[A]]*AA106</f>
        <v>0</v>
      </c>
      <c r="AW106" s="3">
        <f>EffortOutcomesAG1_1DayShiftIN[[#This Row],[A]]*AB106</f>
        <v>1.9315753887761999</v>
      </c>
      <c r="AX106" s="3"/>
      <c r="AY106" t="s">
        <v>170</v>
      </c>
      <c r="AZ106" t="s">
        <v>216</v>
      </c>
      <c r="BA106" t="s">
        <v>70</v>
      </c>
      <c r="BB106">
        <v>2.1042606516290729</v>
      </c>
      <c r="BC106">
        <v>1.9</v>
      </c>
      <c r="BD106">
        <v>10</v>
      </c>
      <c r="BE106">
        <v>1.9</v>
      </c>
      <c r="BF106">
        <v>1.9315753887761999</v>
      </c>
      <c r="BG106" t="s">
        <v>182</v>
      </c>
      <c r="BH106">
        <v>1</v>
      </c>
      <c r="BI106" s="25">
        <v>45575</v>
      </c>
      <c r="BJ106">
        <v>45575</v>
      </c>
      <c r="BK106">
        <v>1.1075056061205648</v>
      </c>
      <c r="BL106">
        <v>1.1075056061205648</v>
      </c>
      <c r="BM106">
        <v>1.0166186256716843</v>
      </c>
      <c r="BN106" t="s">
        <v>160</v>
      </c>
      <c r="CI106"/>
      <c r="CJ106"/>
      <c r="CK106"/>
      <c r="CL106"/>
      <c r="CM106"/>
    </row>
    <row r="107" spans="1:91" hidden="1" x14ac:dyDescent="0.25">
      <c r="A107" s="31"/>
      <c r="B10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07" s="32">
        <f>IF(EffortOutcomesAG1_1DayShiftEF[[#This Row],[Ein]]=0,3,  IF(EffortOutcomesAG1_1DayShiftEF[[#This Row],[Ein]]&lt;EFGoal,1,    IF(EffortOutcomesAG1_1DayShiftEF[[#This Row],[Ein]]&gt;=EFGoal,2,   "???")))</f>
        <v>1</v>
      </c>
      <c r="D10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0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07" s="34">
        <f t="shared" si="2"/>
        <v>11310</v>
      </c>
      <c r="H10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7" s="36" cm="1">
        <f t="array" ref="O10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07" s="38">
        <f xml:space="preserve">      IF(OR(EffortOutcomesAG1_1DayShiftEF[[#This Row],[Block]]=22221,EffortOutcomesAG1_1DayShiftEF[[#This Row],[Block]]=22222),1-EffortOutcomesAG1_1DayShiftEF[[#This Row],[Epn]],
0)</f>
        <v>0</v>
      </c>
      <c r="R10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0.21052631578947367</v>
      </c>
      <c r="S10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0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0.78902399539518664</v>
      </c>
      <c r="W10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7" s="41" cm="1">
        <f t="array" ref="Z10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7" s="38">
        <f t="shared" si="3"/>
        <v>0.99955031118466031</v>
      </c>
      <c r="AC107" s="3">
        <f>EffortOutcomesAG1_1DayShiftEF[[#This Row],[Cs]]*H107</f>
        <v>0</v>
      </c>
      <c r="AD107" s="3">
        <f>EffortOutcomesAG1_1DayShiftEF[[#This Row],[Cs]]*I107</f>
        <v>0</v>
      </c>
      <c r="AE107" s="3">
        <f>EffortOutcomesAG1_1DayShiftEF[[#This Row],[Cs]]*J107</f>
        <v>0</v>
      </c>
      <c r="AF107" s="3">
        <f>EffortOutcomesAG1_1DayShiftEF[[#This Row],[Cs]]*K107</f>
        <v>0</v>
      </c>
      <c r="AG107" s="3">
        <f>EffortOutcomesAG1_1DayShiftEF[[#This Row],[Cs]]*L107</f>
        <v>0</v>
      </c>
      <c r="AH107" s="3">
        <f>EffortOutcomesAG1_1DayShiftEF[[#This Row],[Cs]]*M107</f>
        <v>0</v>
      </c>
      <c r="AI107" s="3">
        <f>EffortOutcomesAG1_1DayShiftEF[[#This Row],[Cs]]*N107</f>
        <v>0</v>
      </c>
      <c r="AJ107" s="3">
        <f>EffortOutcomesAG1_1DayShiftEF[[#This Row],[Cs]]*O107</f>
        <v>0</v>
      </c>
      <c r="AK107" s="3">
        <f>EffortOutcomesAG1_1DayShiftEF[[#This Row],[Cs]]*P107</f>
        <v>0</v>
      </c>
      <c r="AL107" s="3">
        <f>EffortOutcomesAG1_1DayShiftEF[[#This Row],[Cs]]*Q107</f>
        <v>0</v>
      </c>
      <c r="AM107" s="3">
        <f>EffortOutcomesAG1_1DayShiftEF[[#This Row],[Cs]]*R107</f>
        <v>1</v>
      </c>
      <c r="AN107" s="3">
        <f>EffortOutcomesAG1_1DayShiftEF[[#This Row],[Cs]]*S107</f>
        <v>0</v>
      </c>
      <c r="AO107" s="3">
        <f>EffortOutcomesAG1_1DayShiftEF[[#This Row],[Cs]]*T107</f>
        <v>0</v>
      </c>
      <c r="AP107" s="3">
        <f>EffortOutcomesAG1_1DayShiftEF[[#This Row],[Cs]]*U107</f>
        <v>0</v>
      </c>
      <c r="AQ107" s="3">
        <f>EffortOutcomesAG1_1DayShiftEF[[#This Row],[Cs]]*V107</f>
        <v>3.7478639781271363</v>
      </c>
      <c r="AR107" s="3">
        <f>EffortOutcomesAG1_1DayShiftEF[[#This Row],[Cs]]*W107</f>
        <v>0</v>
      </c>
      <c r="AS107" s="3">
        <f>EffortOutcomesAG1_1DayShiftIN[[#This Row],[A]]*X107</f>
        <v>0</v>
      </c>
      <c r="AT107" s="3">
        <f>EffortOutcomesAG1_1DayShiftIN[[#This Row],[A]]*Y107</f>
        <v>0</v>
      </c>
      <c r="AU107" s="3">
        <f>EffortOutcomesAG1_1DayShiftIN[[#This Row],[A]]*Z107</f>
        <v>0</v>
      </c>
      <c r="AV107" s="3">
        <f>EffortOutcomesAG1_1DayShiftIN[[#This Row],[A]]*AA107</f>
        <v>0</v>
      </c>
      <c r="AW107" s="3">
        <f>EffortOutcomesAG1_1DayShiftIN[[#This Row],[A]]*AB107</f>
        <v>3.7483136669424764</v>
      </c>
      <c r="AX107" s="3"/>
      <c r="AY107" t="s">
        <v>217</v>
      </c>
      <c r="AZ107" t="s">
        <v>216</v>
      </c>
      <c r="BA107" t="s">
        <v>68</v>
      </c>
      <c r="BB107">
        <v>3.7478639781271368</v>
      </c>
      <c r="BC107">
        <v>4.75</v>
      </c>
      <c r="BD107">
        <v>10</v>
      </c>
      <c r="BE107">
        <v>4.75</v>
      </c>
      <c r="BF107">
        <v>3.75</v>
      </c>
      <c r="BG107" t="s">
        <v>184</v>
      </c>
      <c r="BI107" s="25">
        <v>45575</v>
      </c>
      <c r="BJ107">
        <v>45575</v>
      </c>
      <c r="BK107">
        <v>0.78902399539518664</v>
      </c>
      <c r="BL107">
        <v>0.78902399539518664</v>
      </c>
      <c r="BM107">
        <v>0.78947368421052633</v>
      </c>
      <c r="BN107" t="s">
        <v>160</v>
      </c>
      <c r="CI107"/>
      <c r="CJ107"/>
      <c r="CK107"/>
      <c r="CL107"/>
      <c r="CM107"/>
    </row>
    <row r="108" spans="1:91" hidden="1" x14ac:dyDescent="0.25">
      <c r="A108" s="31"/>
      <c r="B10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08" s="32">
        <f>IF(EffortOutcomesAG1_1DayShiftEF[[#This Row],[Ein]]=0,3,  IF(EffortOutcomesAG1_1DayShiftEF[[#This Row],[Ein]]&lt;EFGoal,1,    IF(EffortOutcomesAG1_1DayShiftEF[[#This Row],[Ein]]&gt;=EFGoal,2,   "???")))</f>
        <v>1</v>
      </c>
      <c r="D10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0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08" s="34">
        <f t="shared" si="2"/>
        <v>31111</v>
      </c>
      <c r="H10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0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0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0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0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0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0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08" s="36" cm="1">
        <f t="array" ref="O10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Row],[Block]]=21222),EFCap-M109:Z9EFGoal,IF(OR(EffortOutcomesAG1_1DayShiftEF[[#This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0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2.1671826625387247E-2</v>
      </c>
      <c r="Q108" s="38">
        <f xml:space="preserve">      IF(OR(EffortOutcomesAG1_1DayShiftEF[[#This Row],[Block]]=22221,EffortOutcomesAG1_1DayShiftEF[[#This Row],[Block]]=22222),1-EffortOutcomesAG1_1DayShiftEF[[#This Row],[Epn]],
0)</f>
        <v>0</v>
      </c>
      <c r="R10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0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0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0.93995684398161183</v>
      </c>
      <c r="U10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0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6.0043156018388215E-2</v>
      </c>
      <c r="W10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0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8" s="41" cm="1">
        <f t="array" ref="Z10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08" s="38">
        <f t="shared" si="3"/>
        <v>1</v>
      </c>
      <c r="AC108" s="3">
        <f>EffortOutcomesAG1_1DayShiftEF[[#This Row],[Cs]]*H108</f>
        <v>0</v>
      </c>
      <c r="AD108" s="3">
        <f>EffortOutcomesAG1_1DayShiftEF[[#This Row],[Cs]]*I108</f>
        <v>0</v>
      </c>
      <c r="AE108" s="3">
        <f>EffortOutcomesAG1_1DayShiftEF[[#This Row],[Cs]]*J108</f>
        <v>0</v>
      </c>
      <c r="AF108" s="3">
        <f>EffortOutcomesAG1_1DayShiftEF[[#This Row],[Cs]]*K108</f>
        <v>0</v>
      </c>
      <c r="AG108" s="3">
        <f>EffortOutcomesAG1_1DayShiftEF[[#This Row],[Cs]]*L108</f>
        <v>0</v>
      </c>
      <c r="AH108" s="3">
        <f>EffortOutcomesAG1_1DayShiftEF[[#This Row],[Cs]]*M108</f>
        <v>0</v>
      </c>
      <c r="AI108" s="3">
        <f>EffortOutcomesAG1_1DayShiftEF[[#This Row],[Cs]]*N108</f>
        <v>0</v>
      </c>
      <c r="AJ108" s="3">
        <f>EffortOutcomesAG1_1DayShiftEF[[#This Row],[Cs]]*O108</f>
        <v>0</v>
      </c>
      <c r="AK108" s="3">
        <f>EffortOutcomesAG1_1DayShiftEF[[#This Row],[Cs]]*P108</f>
        <v>2.0588235294117883E-2</v>
      </c>
      <c r="AL108" s="3">
        <f>EffortOutcomesAG1_1DayShiftEF[[#This Row],[Cs]]*Q108</f>
        <v>0</v>
      </c>
      <c r="AM108" s="3">
        <f>EffortOutcomesAG1_1DayShiftEF[[#This Row],[Cs]]*R108</f>
        <v>0</v>
      </c>
      <c r="AN108" s="3">
        <f>EffortOutcomesAG1_1DayShiftEF[[#This Row],[Cs]]*S108</f>
        <v>0</v>
      </c>
      <c r="AO108" s="3">
        <f>EffortOutcomesAG1_1DayShiftEF[[#This Row],[Cs]]*T108</f>
        <v>0.89295900178253118</v>
      </c>
      <c r="AP108" s="3">
        <f>EffortOutcomesAG1_1DayShiftEF[[#This Row],[Cs]]*U108</f>
        <v>0</v>
      </c>
      <c r="AQ108" s="3">
        <f>EffortOutcomesAG1_1DayShiftEF[[#This Row],[Cs]]*V108</f>
        <v>5.7040998217468802E-2</v>
      </c>
      <c r="AR108" s="3">
        <f>EffortOutcomesAG1_1DayShiftEF[[#This Row],[Cs]]*W108</f>
        <v>0</v>
      </c>
      <c r="AS108" s="3">
        <f>EffortOutcomesAG1_1DayShiftIN[[#This Row],[A]]*X108</f>
        <v>0</v>
      </c>
      <c r="AT108" s="3">
        <f>EffortOutcomesAG1_1DayShiftIN[[#This Row],[A]]*Y108</f>
        <v>0</v>
      </c>
      <c r="AU108" s="3">
        <f>EffortOutcomesAG1_1DayShiftIN[[#This Row],[A]]*Z108</f>
        <v>0</v>
      </c>
      <c r="AV108" s="3">
        <f>EffortOutcomesAG1_1DayShiftIN[[#This Row],[A]]*AA108</f>
        <v>0</v>
      </c>
      <c r="AW108" s="3">
        <f>EffortOutcomesAG1_1DayShiftIN[[#This Row],[A]]*AB108</f>
        <v>5.7040998217468802E-2</v>
      </c>
      <c r="AX108" s="3"/>
      <c r="AY108" t="s">
        <v>217</v>
      </c>
      <c r="AZ108" t="s">
        <v>216</v>
      </c>
      <c r="BA108" t="s">
        <v>69</v>
      </c>
      <c r="BB108">
        <v>0.97058823529411775</v>
      </c>
      <c r="BC108">
        <v>0.95</v>
      </c>
      <c r="BD108">
        <v>10</v>
      </c>
      <c r="BE108">
        <v>0.95</v>
      </c>
      <c r="BF108">
        <v>5.7040998217468802E-2</v>
      </c>
      <c r="BG108" t="s">
        <v>183</v>
      </c>
      <c r="BI108" s="25">
        <v>45575</v>
      </c>
      <c r="BJ108">
        <v>45575</v>
      </c>
      <c r="BK108">
        <v>1.0216718266253872</v>
      </c>
      <c r="BL108">
        <v>1.0216718266253872</v>
      </c>
      <c r="BM108">
        <v>6.0043156018388215E-2</v>
      </c>
      <c r="BN108" t="s">
        <v>160</v>
      </c>
      <c r="CI108"/>
      <c r="CJ108"/>
      <c r="CK108"/>
      <c r="CL108"/>
      <c r="CM108"/>
    </row>
    <row r="109" spans="1:91" x14ac:dyDescent="0.25">
      <c r="A109" s="31"/>
      <c r="B10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09" s="32">
        <f>IF(EffortOutcomesAG1_1DayShiftEF[[#This Row],[Ein]]=0,3,  IF(EffortOutcomesAG1_1DayShiftEF[[#This Row],[Ein]]&lt;EFGoal,1,    IF(EffortOutcomesAG1_1DayShiftEF[[#This Row],[Ein]]&gt;=EFGoal,2,   "???")))</f>
        <v>2</v>
      </c>
      <c r="D10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09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0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09" s="34" t="e">
        <f t="shared" si="2"/>
        <v>#VALUE!</v>
      </c>
      <c r="H109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09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09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09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09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09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09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09" s="36" t="e" cm="1">
        <f t="array" ref="O10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09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09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09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09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09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09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09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09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0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0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09" s="41" cm="1">
        <f t="array" ref="Z10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09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09" s="38" t="e">
        <f t="shared" si="3"/>
        <v>#VALUE!</v>
      </c>
      <c r="AC109" s="3" t="e">
        <f>EffortOutcomesAG1_1DayShiftEF[[#This Row],[Cs]]*H109</f>
        <v>#VALUE!</v>
      </c>
      <c r="AD109" s="3" t="e">
        <f>EffortOutcomesAG1_1DayShiftEF[[#This Row],[Cs]]*I109</f>
        <v>#VALUE!</v>
      </c>
      <c r="AE109" s="3" t="e">
        <f>EffortOutcomesAG1_1DayShiftEF[[#This Row],[Cs]]*J109</f>
        <v>#VALUE!</v>
      </c>
      <c r="AF109" s="3" t="e">
        <f>EffortOutcomesAG1_1DayShiftEF[[#This Row],[Cs]]*K109</f>
        <v>#VALUE!</v>
      </c>
      <c r="AG109" s="3" t="e">
        <f>EffortOutcomesAG1_1DayShiftEF[[#This Row],[Cs]]*L109</f>
        <v>#VALUE!</v>
      </c>
      <c r="AH109" s="3" t="e">
        <f>EffortOutcomesAG1_1DayShiftEF[[#This Row],[Cs]]*M109</f>
        <v>#VALUE!</v>
      </c>
      <c r="AI109" s="3" t="e">
        <f>EffortOutcomesAG1_1DayShiftEF[[#This Row],[Cs]]*N109</f>
        <v>#VALUE!</v>
      </c>
      <c r="AJ109" s="3" t="e">
        <f>EffortOutcomesAG1_1DayShiftEF[[#This Row],[Cs]]*O109</f>
        <v>#VALUE!</v>
      </c>
      <c r="AK109" s="3" t="e">
        <f>EffortOutcomesAG1_1DayShiftEF[[#This Row],[Cs]]*P109</f>
        <v>#VALUE!</v>
      </c>
      <c r="AL109" s="3" t="e">
        <f>EffortOutcomesAG1_1DayShiftEF[[#This Row],[Cs]]*Q109</f>
        <v>#VALUE!</v>
      </c>
      <c r="AM109" s="3" t="e">
        <f>EffortOutcomesAG1_1DayShiftEF[[#This Row],[Cs]]*R109</f>
        <v>#VALUE!</v>
      </c>
      <c r="AN109" s="3" t="e">
        <f>EffortOutcomesAG1_1DayShiftEF[[#This Row],[Cs]]*S109</f>
        <v>#VALUE!</v>
      </c>
      <c r="AO109" s="3" t="e">
        <f>EffortOutcomesAG1_1DayShiftEF[[#This Row],[Cs]]*T109</f>
        <v>#VALUE!</v>
      </c>
      <c r="AP109" s="3" t="e">
        <f>EffortOutcomesAG1_1DayShiftEF[[#This Row],[Cs]]*U109</f>
        <v>#VALUE!</v>
      </c>
      <c r="AQ109" s="3" t="e">
        <f>EffortOutcomesAG1_1DayShiftEF[[#This Row],[Cs]]*V109</f>
        <v>#VALUE!</v>
      </c>
      <c r="AR109" s="3" t="e">
        <f>EffortOutcomesAG1_1DayShiftEF[[#This Row],[Cs]]*W109</f>
        <v>#VALUE!</v>
      </c>
      <c r="AS109" s="3">
        <f>EffortOutcomesAG1_1DayShiftIN[[#This Row],[A]]*X109</f>
        <v>0</v>
      </c>
      <c r="AT109" s="3">
        <f>EffortOutcomesAG1_1DayShiftIN[[#This Row],[A]]*Y109</f>
        <v>0</v>
      </c>
      <c r="AU109" s="3">
        <f>EffortOutcomesAG1_1DayShiftIN[[#This Row],[A]]*Z109</f>
        <v>0</v>
      </c>
      <c r="AV109" s="3" t="e">
        <f>EffortOutcomesAG1_1DayShiftIN[[#This Row],[A]]*AA109</f>
        <v>#VALUE!</v>
      </c>
      <c r="AW109" s="3" t="e">
        <f>EffortOutcomesAG1_1DayShiftIN[[#This Row],[A]]*AB109</f>
        <v>#VALUE!</v>
      </c>
      <c r="AX109" s="3"/>
      <c r="AY109" t="s">
        <v>217</v>
      </c>
      <c r="AZ109" t="s">
        <v>216</v>
      </c>
      <c r="BA109" t="s">
        <v>70</v>
      </c>
      <c r="BB109">
        <v>4.5836142079336275</v>
      </c>
      <c r="BC109">
        <v>1.9</v>
      </c>
      <c r="BD109">
        <v>10</v>
      </c>
      <c r="BE109">
        <v>1.9</v>
      </c>
      <c r="BF109">
        <v>2.8368983957219247</v>
      </c>
      <c r="BG109" t="s">
        <v>182</v>
      </c>
      <c r="BI109" s="25">
        <v>45575</v>
      </c>
      <c r="BJ109">
        <v>45575</v>
      </c>
      <c r="BK109">
        <v>2.4124285304913831</v>
      </c>
      <c r="BL109">
        <v>2.4124285304913831</v>
      </c>
      <c r="BM109">
        <v>1.493104418801013</v>
      </c>
      <c r="BN109" t="s">
        <v>160</v>
      </c>
      <c r="CI109"/>
      <c r="CJ109"/>
      <c r="CK109"/>
      <c r="CL109"/>
      <c r="CM109"/>
    </row>
    <row r="110" spans="1:91" hidden="1" x14ac:dyDescent="0.25">
      <c r="A110" s="31"/>
      <c r="B11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10" s="32">
        <f>IF(EffortOutcomesAG1_1DayShiftEF[[#This Row],[Ein]]=0,3,  IF(EffortOutcomesAG1_1DayShiftEF[[#This Row],[Ein]]&lt;EFGoal,1,    IF(EffortOutcomesAG1_1DayShiftEF[[#This Row],[Ein]]&gt;=EFGoal,2,   "???")))</f>
        <v>1</v>
      </c>
      <c r="D11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10" s="34">
        <f t="shared" si="2"/>
        <v>11110</v>
      </c>
      <c r="H11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0" s="36" cm="1">
        <f t="array" ref="O11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10" s="38">
        <f xml:space="preserve">      IF(OR(EffortOutcomesAG1_1DayShiftEF[[#This Row],[Block]]=22221,EffortOutcomesAG1_1DayShiftEF[[#This Row],[Block]]=22222),1-EffortOutcomesAG1_1DayShiftEF[[#This Row],[Epn]],
0)</f>
        <v>0</v>
      </c>
      <c r="R11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0.16937079540957656</v>
      </c>
      <c r="S11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0.33527316743872054</v>
      </c>
      <c r="U11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0.4953560371517029</v>
      </c>
      <c r="W11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0" s="41" cm="1">
        <f t="array" ref="Z11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0" s="38">
        <f t="shared" si="3"/>
        <v>1</v>
      </c>
      <c r="AC110" s="3">
        <f>EffortOutcomesAG1_1DayShiftEF[[#This Row],[Cs]]*H110</f>
        <v>0</v>
      </c>
      <c r="AD110" s="3">
        <f>EffortOutcomesAG1_1DayShiftEF[[#This Row],[Cs]]*I110</f>
        <v>0</v>
      </c>
      <c r="AE110" s="3">
        <f>EffortOutcomesAG1_1DayShiftEF[[#This Row],[Cs]]*J110</f>
        <v>0</v>
      </c>
      <c r="AF110" s="3">
        <f>EffortOutcomesAG1_1DayShiftEF[[#This Row],[Cs]]*K110</f>
        <v>0</v>
      </c>
      <c r="AG110" s="3">
        <f>EffortOutcomesAG1_1DayShiftEF[[#This Row],[Cs]]*L110</f>
        <v>0</v>
      </c>
      <c r="AH110" s="3">
        <f>EffortOutcomesAG1_1DayShiftEF[[#This Row],[Cs]]*M110</f>
        <v>0</v>
      </c>
      <c r="AI110" s="3">
        <f>EffortOutcomesAG1_1DayShiftEF[[#This Row],[Cs]]*N110</f>
        <v>0</v>
      </c>
      <c r="AJ110" s="3">
        <f>EffortOutcomesAG1_1DayShiftEF[[#This Row],[Cs]]*O110</f>
        <v>0</v>
      </c>
      <c r="AK110" s="3">
        <f>EffortOutcomesAG1_1DayShiftEF[[#This Row],[Cs]]*P110</f>
        <v>0</v>
      </c>
      <c r="AL110" s="3">
        <f>EffortOutcomesAG1_1DayShiftEF[[#This Row],[Cs]]*Q110</f>
        <v>0</v>
      </c>
      <c r="AM110" s="3">
        <f>EffortOutcomesAG1_1DayShiftEF[[#This Row],[Cs]]*R110</f>
        <v>0.64360902255639085</v>
      </c>
      <c r="AN110" s="3">
        <f>EffortOutcomesAG1_1DayShiftEF[[#This Row],[Cs]]*S110</f>
        <v>0</v>
      </c>
      <c r="AO110" s="3">
        <f>EffortOutcomesAG1_1DayShiftEF[[#This Row],[Cs]]*T110</f>
        <v>1.274038036267138</v>
      </c>
      <c r="AP110" s="3">
        <f>EffortOutcomesAG1_1DayShiftEF[[#This Row],[Cs]]*U110</f>
        <v>0</v>
      </c>
      <c r="AQ110" s="3">
        <f>EffortOutcomesAG1_1DayShiftEF[[#This Row],[Cs]]*V110</f>
        <v>1.882352941176471</v>
      </c>
      <c r="AR110" s="3">
        <f>EffortOutcomesAG1_1DayShiftEF[[#This Row],[Cs]]*W110</f>
        <v>0</v>
      </c>
      <c r="AS110" s="3">
        <f>EffortOutcomesAG1_1DayShiftIN[[#This Row],[A]]*X110</f>
        <v>0</v>
      </c>
      <c r="AT110" s="3">
        <f>EffortOutcomesAG1_1DayShiftIN[[#This Row],[A]]*Y110</f>
        <v>0</v>
      </c>
      <c r="AU110" s="3">
        <f>EffortOutcomesAG1_1DayShiftIN[[#This Row],[A]]*Z110</f>
        <v>0</v>
      </c>
      <c r="AV110" s="3">
        <f>EffortOutcomesAG1_1DayShiftIN[[#This Row],[A]]*AA110</f>
        <v>0</v>
      </c>
      <c r="AW110" s="3">
        <f>EffortOutcomesAG1_1DayShiftIN[[#This Row],[A]]*AB110</f>
        <v>1.882352941176471</v>
      </c>
      <c r="AX110" s="3"/>
      <c r="AY110" t="s">
        <v>170</v>
      </c>
      <c r="AZ110" t="s">
        <v>216</v>
      </c>
      <c r="BA110" t="s">
        <v>68</v>
      </c>
      <c r="BB110">
        <v>3.1563909774436087</v>
      </c>
      <c r="BC110">
        <v>3.8</v>
      </c>
      <c r="BD110">
        <v>10</v>
      </c>
      <c r="BE110">
        <v>3.8</v>
      </c>
      <c r="BF110">
        <v>1.882352941176471</v>
      </c>
      <c r="BG110" t="s">
        <v>186</v>
      </c>
      <c r="BH110">
        <v>1</v>
      </c>
      <c r="BI110" s="25">
        <v>45576</v>
      </c>
      <c r="BJ110">
        <v>45576</v>
      </c>
      <c r="BK110">
        <v>0.83062920459042344</v>
      </c>
      <c r="BL110">
        <v>0.83062920459042344</v>
      </c>
      <c r="BM110">
        <v>0.4953560371517029</v>
      </c>
      <c r="BN110" t="s">
        <v>160</v>
      </c>
      <c r="CI110"/>
      <c r="CJ110"/>
      <c r="CK110"/>
      <c r="CL110"/>
      <c r="CM110"/>
    </row>
    <row r="111" spans="1:91" x14ac:dyDescent="0.25">
      <c r="A111" s="31"/>
      <c r="B11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11" s="32">
        <f>IF(EffortOutcomesAG1_1DayShiftEF[[#This Row],[Ein]]=0,3,  IF(EffortOutcomesAG1_1DayShiftEF[[#This Row],[Ein]]&lt;EFGoal,1,    IF(EffortOutcomesAG1_1DayShiftEF[[#This Row],[Ein]]&gt;=EFGoal,2,   "???")))</f>
        <v>3</v>
      </c>
      <c r="D11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11" s="34">
        <f t="shared" si="2"/>
        <v>13110</v>
      </c>
      <c r="H11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1" s="36" cm="1">
        <f t="array" ref="O11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11" s="38">
        <f xml:space="preserve">      IF(OR(EffortOutcomesAG1_1DayShiftEF[[#This Row],[Block]]=22221,EffortOutcomesAG1_1DayShiftEF[[#This Row],[Block]]=22222),1-EffortOutcomesAG1_1DayShiftEF[[#This Row],[Epn]],
0)</f>
        <v>0</v>
      </c>
      <c r="R11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1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1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1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1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1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1" s="41" cm="1">
        <f t="array" ref="Z11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1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11" s="38" t="e">
        <f t="shared" si="3"/>
        <v>#DIV/0!</v>
      </c>
      <c r="AC111" s="3">
        <f>EffortOutcomesAG1_1DayShiftEF[[#This Row],[Cs]]*H111</f>
        <v>0</v>
      </c>
      <c r="AD111" s="3">
        <f>EffortOutcomesAG1_1DayShiftEF[[#This Row],[Cs]]*I111</f>
        <v>0</v>
      </c>
      <c r="AE111" s="3">
        <f>EffortOutcomesAG1_1DayShiftEF[[#This Row],[Cs]]*J111</f>
        <v>0</v>
      </c>
      <c r="AF111" s="3">
        <f>EffortOutcomesAG1_1DayShiftEF[[#This Row],[Cs]]*K111</f>
        <v>0</v>
      </c>
      <c r="AG111" s="3">
        <f>EffortOutcomesAG1_1DayShiftEF[[#This Row],[Cs]]*L111</f>
        <v>0</v>
      </c>
      <c r="AH111" s="3">
        <f>EffortOutcomesAG1_1DayShiftEF[[#This Row],[Cs]]*M111</f>
        <v>0</v>
      </c>
      <c r="AI111" s="3">
        <f>EffortOutcomesAG1_1DayShiftEF[[#This Row],[Cs]]*N111</f>
        <v>0</v>
      </c>
      <c r="AJ111" s="3">
        <f>EffortOutcomesAG1_1DayShiftEF[[#This Row],[Cs]]*O111</f>
        <v>0</v>
      </c>
      <c r="AK111" s="3">
        <f>EffortOutcomesAG1_1DayShiftEF[[#This Row],[Cs]]*P111</f>
        <v>0</v>
      </c>
      <c r="AL111" s="3">
        <f>EffortOutcomesAG1_1DayShiftEF[[#This Row],[Cs]]*Q111</f>
        <v>0</v>
      </c>
      <c r="AM111" s="3">
        <f>EffortOutcomesAG1_1DayShiftEF[[#This Row],[Cs]]*R111</f>
        <v>0</v>
      </c>
      <c r="AN111" s="3">
        <f>EffortOutcomesAG1_1DayShiftEF[[#This Row],[Cs]]*S111</f>
        <v>0</v>
      </c>
      <c r="AO111" s="3">
        <f>EffortOutcomesAG1_1DayShiftEF[[#This Row],[Cs]]*T111</f>
        <v>0</v>
      </c>
      <c r="AP111" s="3">
        <f>EffortOutcomesAG1_1DayShiftEF[[#This Row],[Cs]]*U111</f>
        <v>0</v>
      </c>
      <c r="AQ111" s="3">
        <f>EffortOutcomesAG1_1DayShiftEF[[#This Row],[Cs]]*V111</f>
        <v>0</v>
      </c>
      <c r="AR111" s="3">
        <f>EffortOutcomesAG1_1DayShiftEF[[#This Row],[Cs]]*W111</f>
        <v>0</v>
      </c>
      <c r="AS111" s="3" t="e">
        <f>EffortOutcomesAG1_1DayShiftIN[[#This Row],[A]]*X111</f>
        <v>#DIV/0!</v>
      </c>
      <c r="AT111" s="3">
        <f>EffortOutcomesAG1_1DayShiftIN[[#This Row],[A]]*Y111</f>
        <v>0</v>
      </c>
      <c r="AU111" s="3">
        <f>EffortOutcomesAG1_1DayShiftIN[[#This Row],[A]]*Z111</f>
        <v>0</v>
      </c>
      <c r="AV111" s="3" t="e">
        <f>EffortOutcomesAG1_1DayShiftIN[[#This Row],[A]]*AA111</f>
        <v>#DIV/0!</v>
      </c>
      <c r="AW111" s="3" t="e">
        <f>EffortOutcomesAG1_1DayShiftIN[[#This Row],[A]]*AB111</f>
        <v>#DIV/0!</v>
      </c>
      <c r="AX111" s="3"/>
      <c r="AY111" t="s">
        <v>170</v>
      </c>
      <c r="AZ111" t="s">
        <v>216</v>
      </c>
      <c r="BA111" t="s">
        <v>69</v>
      </c>
      <c r="BB111">
        <v>1</v>
      </c>
      <c r="BC111">
        <v>0</v>
      </c>
      <c r="BD111">
        <v>10</v>
      </c>
      <c r="BE111">
        <v>0</v>
      </c>
      <c r="BF111">
        <v>2.7450980392156862E-2</v>
      </c>
      <c r="BG111" t="s">
        <v>185</v>
      </c>
      <c r="BH111">
        <v>1</v>
      </c>
      <c r="BI111" s="25">
        <v>45576</v>
      </c>
      <c r="BJ111">
        <v>45576</v>
      </c>
      <c r="BN111" t="s">
        <v>160</v>
      </c>
      <c r="CI111"/>
      <c r="CJ111"/>
      <c r="CK111"/>
      <c r="CL111"/>
      <c r="CM111"/>
    </row>
    <row r="112" spans="1:91" hidden="1" x14ac:dyDescent="0.25">
      <c r="A112" s="31"/>
      <c r="B11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12" s="32">
        <f>IF(EffortOutcomesAG1_1DayShiftEF[[#This Row],[Ein]]=0,3,  IF(EffortOutcomesAG1_1DayShiftEF[[#This Row],[Ein]]&lt;EFGoal,1,    IF(EffortOutcomesAG1_1DayShiftEF[[#This Row],[Ein]]&gt;=EFGoal,2,   "???")))</f>
        <v>1</v>
      </c>
      <c r="D11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12" s="34">
        <f t="shared" si="2"/>
        <v>11110</v>
      </c>
      <c r="H11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2" s="36" cm="1">
        <f t="array" ref="O11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12" s="38">
        <f xml:space="preserve">      IF(OR(EffortOutcomesAG1_1DayShiftEF[[#This Row],[Block]]=22221,EffortOutcomesAG1_1DayShiftEF[[#This Row],[Block]]=22222),1-EffortOutcomesAG1_1DayShiftEF[[#This Row],[Epn]],
0)</f>
        <v>0</v>
      </c>
      <c r="R11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0.26166292925295676</v>
      </c>
      <c r="S11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0.12189400229159097</v>
      </c>
      <c r="U11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0.61644306845545227</v>
      </c>
      <c r="W11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2" s="41" cm="1">
        <f t="array" ref="Z11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2" s="38">
        <f t="shared" si="3"/>
        <v>1</v>
      </c>
      <c r="AC112" s="3">
        <f>EffortOutcomesAG1_1DayShiftEF[[#This Row],[Cs]]*H112</f>
        <v>0</v>
      </c>
      <c r="AD112" s="3">
        <f>EffortOutcomesAG1_1DayShiftEF[[#This Row],[Cs]]*I112</f>
        <v>0</v>
      </c>
      <c r="AE112" s="3">
        <f>EffortOutcomesAG1_1DayShiftEF[[#This Row],[Cs]]*J112</f>
        <v>0</v>
      </c>
      <c r="AF112" s="3">
        <f>EffortOutcomesAG1_1DayShiftEF[[#This Row],[Cs]]*K112</f>
        <v>0</v>
      </c>
      <c r="AG112" s="3">
        <f>EffortOutcomesAG1_1DayShiftEF[[#This Row],[Cs]]*L112</f>
        <v>0</v>
      </c>
      <c r="AH112" s="3">
        <f>EffortOutcomesAG1_1DayShiftEF[[#This Row],[Cs]]*M112</f>
        <v>0</v>
      </c>
      <c r="AI112" s="3">
        <f>EffortOutcomesAG1_1DayShiftEF[[#This Row],[Cs]]*N112</f>
        <v>0</v>
      </c>
      <c r="AJ112" s="3">
        <f>EffortOutcomesAG1_1DayShiftEF[[#This Row],[Cs]]*O112</f>
        <v>0</v>
      </c>
      <c r="AK112" s="3">
        <f>EffortOutcomesAG1_1DayShiftEF[[#This Row],[Cs]]*P112</f>
        <v>0</v>
      </c>
      <c r="AL112" s="3">
        <f>EffortOutcomesAG1_1DayShiftEF[[#This Row],[Cs]]*Q112</f>
        <v>0</v>
      </c>
      <c r="AM112" s="3">
        <f>EffortOutcomesAG1_1DayShiftEF[[#This Row],[Cs]]*R112</f>
        <v>0.7457393483709267</v>
      </c>
      <c r="AN112" s="3">
        <f>EffortOutcomesAG1_1DayShiftEF[[#This Row],[Cs]]*S112</f>
        <v>0</v>
      </c>
      <c r="AO112" s="3">
        <f>EffortOutcomesAG1_1DayShiftEF[[#This Row],[Cs]]*T112</f>
        <v>0.34739790653103425</v>
      </c>
      <c r="AP112" s="3">
        <f>EffortOutcomesAG1_1DayShiftEF[[#This Row],[Cs]]*U112</f>
        <v>0</v>
      </c>
      <c r="AQ112" s="3">
        <f>EffortOutcomesAG1_1DayShiftEF[[#This Row],[Cs]]*V112</f>
        <v>1.7568627450980387</v>
      </c>
      <c r="AR112" s="3">
        <f>EffortOutcomesAG1_1DayShiftEF[[#This Row],[Cs]]*W112</f>
        <v>0</v>
      </c>
      <c r="AS112" s="3">
        <f>EffortOutcomesAG1_1DayShiftIN[[#This Row],[A]]*X112</f>
        <v>0</v>
      </c>
      <c r="AT112" s="3">
        <f>EffortOutcomesAG1_1DayShiftIN[[#This Row],[A]]*Y112</f>
        <v>0</v>
      </c>
      <c r="AU112" s="3">
        <f>EffortOutcomesAG1_1DayShiftIN[[#This Row],[A]]*Z112</f>
        <v>0</v>
      </c>
      <c r="AV112" s="3">
        <f>EffortOutcomesAG1_1DayShiftIN[[#This Row],[A]]*AA112</f>
        <v>0</v>
      </c>
      <c r="AW112" s="3">
        <f>EffortOutcomesAG1_1DayShiftIN[[#This Row],[A]]*AB112</f>
        <v>1.7568627450980387</v>
      </c>
      <c r="AX112" s="3"/>
      <c r="AY112" t="s">
        <v>170</v>
      </c>
      <c r="AZ112" t="s">
        <v>216</v>
      </c>
      <c r="BA112" t="s">
        <v>70</v>
      </c>
      <c r="BB112">
        <v>2.1042606516290729</v>
      </c>
      <c r="BC112">
        <v>2.8499999999999996</v>
      </c>
      <c r="BD112">
        <v>10</v>
      </c>
      <c r="BE112">
        <v>2.8499999999999996</v>
      </c>
      <c r="BF112">
        <v>1.7568627450980387</v>
      </c>
      <c r="BG112" t="s">
        <v>187</v>
      </c>
      <c r="BH112">
        <v>1</v>
      </c>
      <c r="BI112" s="25">
        <v>45576</v>
      </c>
      <c r="BJ112">
        <v>45576</v>
      </c>
      <c r="BK112">
        <v>0.73833707074704324</v>
      </c>
      <c r="BL112">
        <v>0.73833707074704324</v>
      </c>
      <c r="BM112">
        <v>0.61644306845545227</v>
      </c>
      <c r="BN112" t="s">
        <v>160</v>
      </c>
      <c r="CI112"/>
      <c r="CJ112"/>
      <c r="CK112"/>
      <c r="CL112"/>
      <c r="CM112"/>
    </row>
    <row r="113" spans="1:91" hidden="1" x14ac:dyDescent="0.25">
      <c r="A113" s="31"/>
      <c r="B11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13" s="32">
        <f>IF(EffortOutcomesAG1_1DayShiftEF[[#This Row],[Ein]]=0,3,  IF(EffortOutcomesAG1_1DayShiftEF[[#This Row],[Ein]]&lt;EFGoal,1,    IF(EffortOutcomesAG1_1DayShiftEF[[#This Row],[Ein]]&gt;=EFGoal,2,   "???")))</f>
        <v>1</v>
      </c>
      <c r="D11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1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13" s="34">
        <f t="shared" si="2"/>
        <v>11310</v>
      </c>
      <c r="H11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3" s="36" cm="1">
        <f t="array" ref="O11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13" s="38">
        <f xml:space="preserve">      IF(OR(EffortOutcomesAG1_1DayShiftEF[[#This Row],[Block]]=22221,EffortOutcomesAG1_1DayShiftEF[[#This Row],[Block]]=22222),1-EffortOutcomesAG1_1DayShiftEF[[#This Row],[Epn]],
0)</f>
        <v>0</v>
      </c>
      <c r="R11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0.21052631578947367</v>
      </c>
      <c r="S11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1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0.78902399539518664</v>
      </c>
      <c r="W11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3" s="41" cm="1">
        <f t="array" ref="Z11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3" s="38">
        <f t="shared" si="3"/>
        <v>0.99955031118466031</v>
      </c>
      <c r="AC113" s="3">
        <f>EffortOutcomesAG1_1DayShiftEF[[#This Row],[Cs]]*H113</f>
        <v>0</v>
      </c>
      <c r="AD113" s="3">
        <f>EffortOutcomesAG1_1DayShiftEF[[#This Row],[Cs]]*I113</f>
        <v>0</v>
      </c>
      <c r="AE113" s="3">
        <f>EffortOutcomesAG1_1DayShiftEF[[#This Row],[Cs]]*J113</f>
        <v>0</v>
      </c>
      <c r="AF113" s="3">
        <f>EffortOutcomesAG1_1DayShiftEF[[#This Row],[Cs]]*K113</f>
        <v>0</v>
      </c>
      <c r="AG113" s="3">
        <f>EffortOutcomesAG1_1DayShiftEF[[#This Row],[Cs]]*L113</f>
        <v>0</v>
      </c>
      <c r="AH113" s="3">
        <f>EffortOutcomesAG1_1DayShiftEF[[#This Row],[Cs]]*M113</f>
        <v>0</v>
      </c>
      <c r="AI113" s="3">
        <f>EffortOutcomesAG1_1DayShiftEF[[#This Row],[Cs]]*N113</f>
        <v>0</v>
      </c>
      <c r="AJ113" s="3">
        <f>EffortOutcomesAG1_1DayShiftEF[[#This Row],[Cs]]*O113</f>
        <v>0</v>
      </c>
      <c r="AK113" s="3">
        <f>EffortOutcomesAG1_1DayShiftEF[[#This Row],[Cs]]*P113</f>
        <v>0</v>
      </c>
      <c r="AL113" s="3">
        <f>EffortOutcomesAG1_1DayShiftEF[[#This Row],[Cs]]*Q113</f>
        <v>0</v>
      </c>
      <c r="AM113" s="3">
        <f>EffortOutcomesAG1_1DayShiftEF[[#This Row],[Cs]]*R113</f>
        <v>1</v>
      </c>
      <c r="AN113" s="3">
        <f>EffortOutcomesAG1_1DayShiftEF[[#This Row],[Cs]]*S113</f>
        <v>0</v>
      </c>
      <c r="AO113" s="3">
        <f>EffortOutcomesAG1_1DayShiftEF[[#This Row],[Cs]]*T113</f>
        <v>0</v>
      </c>
      <c r="AP113" s="3">
        <f>EffortOutcomesAG1_1DayShiftEF[[#This Row],[Cs]]*U113</f>
        <v>0</v>
      </c>
      <c r="AQ113" s="3">
        <f>EffortOutcomesAG1_1DayShiftEF[[#This Row],[Cs]]*V113</f>
        <v>3.7478639781271363</v>
      </c>
      <c r="AR113" s="3">
        <f>EffortOutcomesAG1_1DayShiftEF[[#This Row],[Cs]]*W113</f>
        <v>0</v>
      </c>
      <c r="AS113" s="3">
        <f>EffortOutcomesAG1_1DayShiftIN[[#This Row],[A]]*X113</f>
        <v>0</v>
      </c>
      <c r="AT113" s="3">
        <f>EffortOutcomesAG1_1DayShiftIN[[#This Row],[A]]*Y113</f>
        <v>0</v>
      </c>
      <c r="AU113" s="3">
        <f>EffortOutcomesAG1_1DayShiftIN[[#This Row],[A]]*Z113</f>
        <v>0</v>
      </c>
      <c r="AV113" s="3">
        <f>EffortOutcomesAG1_1DayShiftIN[[#This Row],[A]]*AA113</f>
        <v>0</v>
      </c>
      <c r="AW113" s="3">
        <f>EffortOutcomesAG1_1DayShiftIN[[#This Row],[A]]*AB113</f>
        <v>3.7483136669424764</v>
      </c>
      <c r="AX113" s="3"/>
      <c r="AY113" t="s">
        <v>217</v>
      </c>
      <c r="AZ113" t="s">
        <v>216</v>
      </c>
      <c r="BA113" t="s">
        <v>68</v>
      </c>
      <c r="BB113">
        <v>3.7478639781271368</v>
      </c>
      <c r="BC113">
        <v>4.75</v>
      </c>
      <c r="BD113">
        <v>10</v>
      </c>
      <c r="BE113">
        <v>4.75</v>
      </c>
      <c r="BF113">
        <v>3.75</v>
      </c>
      <c r="BG113" t="s">
        <v>186</v>
      </c>
      <c r="BI113" s="25">
        <v>45576</v>
      </c>
      <c r="BJ113">
        <v>45576</v>
      </c>
      <c r="BK113">
        <v>0.78902399539518664</v>
      </c>
      <c r="BL113">
        <v>0.78902399539518664</v>
      </c>
      <c r="BM113">
        <v>0.78947368421052633</v>
      </c>
      <c r="BN113" t="s">
        <v>160</v>
      </c>
      <c r="CI113"/>
      <c r="CJ113"/>
      <c r="CK113"/>
      <c r="CL113"/>
      <c r="CM113"/>
    </row>
    <row r="114" spans="1:91" hidden="1" x14ac:dyDescent="0.25">
      <c r="A114" s="31"/>
      <c r="B11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14" s="32">
        <f>IF(EffortOutcomesAG1_1DayShiftEF[[#This Row],[Ein]]=0,3,  IF(EffortOutcomesAG1_1DayShiftEF[[#This Row],[Ein]]&lt;EFGoal,1,    IF(EffortOutcomesAG1_1DayShiftEF[[#This Row],[Ein]]&gt;=EFGoal,2,   "???")))</f>
        <v>1</v>
      </c>
      <c r="D11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14" s="34">
        <f t="shared" si="2"/>
        <v>31111</v>
      </c>
      <c r="H11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4" s="36" cm="1">
        <f t="array" ref="O11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2.1671826625387247E-2</v>
      </c>
      <c r="Q114" s="38">
        <f xml:space="preserve">      IF(OR(EffortOutcomesAG1_1DayShiftEF[[#This Row],[Block]]=22221,EffortOutcomesAG1_1DayShiftEF[[#This Row],[Block]]=22222),1-EffortOutcomesAG1_1DayShiftEF[[#This Row],[Epn]],
0)</f>
        <v>0</v>
      </c>
      <c r="R11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1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0.93995684398161183</v>
      </c>
      <c r="U11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6.0043156018388215E-2</v>
      </c>
      <c r="W11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4" s="41" cm="1">
        <f t="array" ref="Z11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4" s="38">
        <f t="shared" si="3"/>
        <v>1</v>
      </c>
      <c r="AC114" s="3">
        <f>EffortOutcomesAG1_1DayShiftEF[[#This Row],[Cs]]*H114</f>
        <v>0</v>
      </c>
      <c r="AD114" s="3">
        <f>EffortOutcomesAG1_1DayShiftEF[[#This Row],[Cs]]*I114</f>
        <v>0</v>
      </c>
      <c r="AE114" s="3">
        <f>EffortOutcomesAG1_1DayShiftEF[[#This Row],[Cs]]*J114</f>
        <v>0</v>
      </c>
      <c r="AF114" s="3">
        <f>EffortOutcomesAG1_1DayShiftEF[[#This Row],[Cs]]*K114</f>
        <v>0</v>
      </c>
      <c r="AG114" s="3">
        <f>EffortOutcomesAG1_1DayShiftEF[[#This Row],[Cs]]*L114</f>
        <v>0</v>
      </c>
      <c r="AH114" s="3">
        <f>EffortOutcomesAG1_1DayShiftEF[[#This Row],[Cs]]*M114</f>
        <v>0</v>
      </c>
      <c r="AI114" s="3">
        <f>EffortOutcomesAG1_1DayShiftEF[[#This Row],[Cs]]*N114</f>
        <v>0</v>
      </c>
      <c r="AJ114" s="3">
        <f>EffortOutcomesAG1_1DayShiftEF[[#This Row],[Cs]]*O114</f>
        <v>0</v>
      </c>
      <c r="AK114" s="3">
        <f>EffortOutcomesAG1_1DayShiftEF[[#This Row],[Cs]]*P114</f>
        <v>2.0588235294117883E-2</v>
      </c>
      <c r="AL114" s="3">
        <f>EffortOutcomesAG1_1DayShiftEF[[#This Row],[Cs]]*Q114</f>
        <v>0</v>
      </c>
      <c r="AM114" s="3">
        <f>EffortOutcomesAG1_1DayShiftEF[[#This Row],[Cs]]*R114</f>
        <v>0</v>
      </c>
      <c r="AN114" s="3">
        <f>EffortOutcomesAG1_1DayShiftEF[[#This Row],[Cs]]*S114</f>
        <v>0</v>
      </c>
      <c r="AO114" s="3">
        <f>EffortOutcomesAG1_1DayShiftEF[[#This Row],[Cs]]*T114</f>
        <v>0.89295900178253118</v>
      </c>
      <c r="AP114" s="3">
        <f>EffortOutcomesAG1_1DayShiftEF[[#This Row],[Cs]]*U114</f>
        <v>0</v>
      </c>
      <c r="AQ114" s="3">
        <f>EffortOutcomesAG1_1DayShiftEF[[#This Row],[Cs]]*V114</f>
        <v>5.7040998217468802E-2</v>
      </c>
      <c r="AR114" s="3">
        <f>EffortOutcomesAG1_1DayShiftEF[[#This Row],[Cs]]*W114</f>
        <v>0</v>
      </c>
      <c r="AS114" s="3">
        <f>EffortOutcomesAG1_1DayShiftIN[[#This Row],[A]]*X114</f>
        <v>0</v>
      </c>
      <c r="AT114" s="3">
        <f>EffortOutcomesAG1_1DayShiftIN[[#This Row],[A]]*Y114</f>
        <v>0</v>
      </c>
      <c r="AU114" s="3">
        <f>EffortOutcomesAG1_1DayShiftIN[[#This Row],[A]]*Z114</f>
        <v>0</v>
      </c>
      <c r="AV114" s="3">
        <f>EffortOutcomesAG1_1DayShiftIN[[#This Row],[A]]*AA114</f>
        <v>0</v>
      </c>
      <c r="AW114" s="3">
        <f>EffortOutcomesAG1_1DayShiftIN[[#This Row],[A]]*AB114</f>
        <v>5.7040998217468802E-2</v>
      </c>
      <c r="AX114" s="3"/>
      <c r="AY114" t="s">
        <v>217</v>
      </c>
      <c r="AZ114" t="s">
        <v>216</v>
      </c>
      <c r="BA114" t="s">
        <v>69</v>
      </c>
      <c r="BB114">
        <v>0.97058823529411775</v>
      </c>
      <c r="BC114">
        <v>0.95</v>
      </c>
      <c r="BD114">
        <v>10</v>
      </c>
      <c r="BE114">
        <v>0.95</v>
      </c>
      <c r="BF114">
        <v>5.7040998217468802E-2</v>
      </c>
      <c r="BG114" t="s">
        <v>185</v>
      </c>
      <c r="BI114" s="25">
        <v>45576</v>
      </c>
      <c r="BJ114">
        <v>45576</v>
      </c>
      <c r="BK114">
        <v>1.0216718266253872</v>
      </c>
      <c r="BL114">
        <v>1.0216718266253872</v>
      </c>
      <c r="BM114">
        <v>6.0043156018388215E-2</v>
      </c>
      <c r="BN114" t="s">
        <v>160</v>
      </c>
      <c r="CI114"/>
      <c r="CJ114"/>
      <c r="CK114"/>
      <c r="CL114"/>
      <c r="CM114"/>
    </row>
    <row r="115" spans="1:91" hidden="1" x14ac:dyDescent="0.25">
      <c r="A115" s="31"/>
      <c r="B11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15" s="32">
        <f>IF(EffortOutcomesAG1_1DayShiftEF[[#This Row],[Ein]]=0,3,  IF(EffortOutcomesAG1_1DayShiftEF[[#This Row],[Ein]]&lt;EFGoal,1,    IF(EffortOutcomesAG1_1DayShiftEF[[#This Row],[Ein]]&gt;=EFGoal,2,   "???")))</f>
        <v>1</v>
      </c>
      <c r="D11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15" s="34">
        <f t="shared" si="2"/>
        <v>31111</v>
      </c>
      <c r="H11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5" s="36" cm="1">
        <f t="array" ref="O11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0.20621426524569153</v>
      </c>
      <c r="Q115" s="38">
        <f xml:space="preserve">      IF(OR(EffortOutcomesAG1_1DayShiftEF[[#This Row],[Block]]=22221,EffortOutcomesAG1_1DayShiftEF[[#This Row],[Block]]=22222),1-EffortOutcomesAG1_1DayShiftEF[[#This Row],[Epn]],
0)</f>
        <v>0</v>
      </c>
      <c r="R11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1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6.2060230790880966E-2</v>
      </c>
      <c r="U11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0.93793976920911903</v>
      </c>
      <c r="W11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5" s="41" cm="1">
        <f t="array" ref="Z11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5" s="38">
        <f t="shared" si="3"/>
        <v>1</v>
      </c>
      <c r="AC115" s="3">
        <f>EffortOutcomesAG1_1DayShiftEF[[#This Row],[Cs]]*H115</f>
        <v>0</v>
      </c>
      <c r="AD115" s="3">
        <f>EffortOutcomesAG1_1DayShiftEF[[#This Row],[Cs]]*I115</f>
        <v>0</v>
      </c>
      <c r="AE115" s="3">
        <f>EffortOutcomesAG1_1DayShiftEF[[#This Row],[Cs]]*J115</f>
        <v>0</v>
      </c>
      <c r="AF115" s="3">
        <f>EffortOutcomesAG1_1DayShiftEF[[#This Row],[Cs]]*K115</f>
        <v>0</v>
      </c>
      <c r="AG115" s="3">
        <f>EffortOutcomesAG1_1DayShiftEF[[#This Row],[Cs]]*L115</f>
        <v>0</v>
      </c>
      <c r="AH115" s="3">
        <f>EffortOutcomesAG1_1DayShiftEF[[#This Row],[Cs]]*M115</f>
        <v>0</v>
      </c>
      <c r="AI115" s="3">
        <f>EffortOutcomesAG1_1DayShiftEF[[#This Row],[Cs]]*N115</f>
        <v>0</v>
      </c>
      <c r="AJ115" s="3">
        <f>EffortOutcomesAG1_1DayShiftEF[[#This Row],[Cs]]*O115</f>
        <v>0</v>
      </c>
      <c r="AK115" s="3">
        <f>EffortOutcomesAG1_1DayShiftEF[[#This Row],[Cs]]*P115</f>
        <v>0.78361420793362779</v>
      </c>
      <c r="AL115" s="3">
        <f>EffortOutcomesAG1_1DayShiftEF[[#This Row],[Cs]]*Q115</f>
        <v>0</v>
      </c>
      <c r="AM115" s="3">
        <f>EffortOutcomesAG1_1DayShiftEF[[#This Row],[Cs]]*R115</f>
        <v>0</v>
      </c>
      <c r="AN115" s="3">
        <f>EffortOutcomesAG1_1DayShiftEF[[#This Row],[Cs]]*S115</f>
        <v>0</v>
      </c>
      <c r="AO115" s="3">
        <f>EffortOutcomesAG1_1DayShiftEF[[#This Row],[Cs]]*T115</f>
        <v>0.23582887700534766</v>
      </c>
      <c r="AP115" s="3">
        <f>EffortOutcomesAG1_1DayShiftEF[[#This Row],[Cs]]*U115</f>
        <v>0</v>
      </c>
      <c r="AQ115" s="3">
        <f>EffortOutcomesAG1_1DayShiftEF[[#This Row],[Cs]]*V115</f>
        <v>3.5641711229946522</v>
      </c>
      <c r="AR115" s="3">
        <f>EffortOutcomesAG1_1DayShiftEF[[#This Row],[Cs]]*W115</f>
        <v>0</v>
      </c>
      <c r="AS115" s="3">
        <f>EffortOutcomesAG1_1DayShiftIN[[#This Row],[A]]*X115</f>
        <v>0</v>
      </c>
      <c r="AT115" s="3">
        <f>EffortOutcomesAG1_1DayShiftIN[[#This Row],[A]]*Y115</f>
        <v>0</v>
      </c>
      <c r="AU115" s="3">
        <f>EffortOutcomesAG1_1DayShiftIN[[#This Row],[A]]*Z115</f>
        <v>0</v>
      </c>
      <c r="AV115" s="3">
        <f>EffortOutcomesAG1_1DayShiftIN[[#This Row],[A]]*AA115</f>
        <v>0</v>
      </c>
      <c r="AW115" s="3">
        <f>EffortOutcomesAG1_1DayShiftIN[[#This Row],[A]]*AB115</f>
        <v>3.5641711229946522</v>
      </c>
      <c r="AX115" s="3"/>
      <c r="AY115" t="s">
        <v>217</v>
      </c>
      <c r="AZ115" t="s">
        <v>216</v>
      </c>
      <c r="BA115" t="s">
        <v>70</v>
      </c>
      <c r="BB115">
        <v>4.5836142079336275</v>
      </c>
      <c r="BC115">
        <v>3.8</v>
      </c>
      <c r="BD115">
        <v>10</v>
      </c>
      <c r="BE115">
        <v>3.8</v>
      </c>
      <c r="BF115">
        <v>3.5641711229946522</v>
      </c>
      <c r="BG115" t="s">
        <v>187</v>
      </c>
      <c r="BI115" s="25">
        <v>45576</v>
      </c>
      <c r="BJ115">
        <v>45576</v>
      </c>
      <c r="BK115">
        <v>1.2062142652456915</v>
      </c>
      <c r="BL115">
        <v>1.2062142652456915</v>
      </c>
      <c r="BM115">
        <v>0.93793976920911903</v>
      </c>
      <c r="BN115" t="s">
        <v>160</v>
      </c>
      <c r="CI115"/>
      <c r="CJ115"/>
      <c r="CK115"/>
      <c r="CL115"/>
      <c r="CM115"/>
    </row>
    <row r="116" spans="1:91" hidden="1" x14ac:dyDescent="0.25">
      <c r="A116" s="31"/>
      <c r="B11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16" s="32">
        <f>IF(EffortOutcomesAG1_1DayShiftEF[[#This Row],[Ein]]=0,3,  IF(EffortOutcomesAG1_1DayShiftEF[[#This Row],[Ein]]&lt;EFGoal,1,    IF(EffortOutcomesAG1_1DayShiftEF[[#This Row],[Ein]]&gt;=EFGoal,2,   "???")))</f>
        <v>1</v>
      </c>
      <c r="D11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16" s="34">
        <f t="shared" si="2"/>
        <v>31111</v>
      </c>
      <c r="H11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6" s="36" cm="1">
        <f t="array" ref="O11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16" s="38">
        <f xml:space="preserve">      IF(OR(EffortOutcomesAG1_1DayShiftEF[[#This Row],[Block]]=22221,EffortOutcomesAG1_1DayShiftEF[[#This Row],[Block]]=22222),1-EffortOutcomesAG1_1DayShiftEF[[#This Row],[Epn]],
0)</f>
        <v>0</v>
      </c>
      <c r="R11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1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7.5335397316821373E-2</v>
      </c>
      <c r="U11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0.92466460268317863</v>
      </c>
      <c r="W11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6" s="41" cm="1">
        <f t="array" ref="Z11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6" s="38">
        <f t="shared" si="3"/>
        <v>1</v>
      </c>
      <c r="AC116" s="3">
        <f>EffortOutcomesAG1_1DayShiftEF[[#This Row],[Cs]]*H116</f>
        <v>0</v>
      </c>
      <c r="AD116" s="3">
        <f>EffortOutcomesAG1_1DayShiftEF[[#This Row],[Cs]]*I116</f>
        <v>0</v>
      </c>
      <c r="AE116" s="3">
        <f>EffortOutcomesAG1_1DayShiftEF[[#This Row],[Cs]]*J116</f>
        <v>0</v>
      </c>
      <c r="AF116" s="3">
        <f>EffortOutcomesAG1_1DayShiftEF[[#This Row],[Cs]]*K116</f>
        <v>0</v>
      </c>
      <c r="AG116" s="3">
        <f>EffortOutcomesAG1_1DayShiftEF[[#This Row],[Cs]]*L116</f>
        <v>0</v>
      </c>
      <c r="AH116" s="3">
        <f>EffortOutcomesAG1_1DayShiftEF[[#This Row],[Cs]]*M116</f>
        <v>0</v>
      </c>
      <c r="AI116" s="3">
        <f>EffortOutcomesAG1_1DayShiftEF[[#This Row],[Cs]]*N116</f>
        <v>0</v>
      </c>
      <c r="AJ116" s="3">
        <f>EffortOutcomesAG1_1DayShiftEF[[#This Row],[Cs]]*O116</f>
        <v>0</v>
      </c>
      <c r="AK116" s="3">
        <f>EffortOutcomesAG1_1DayShiftEF[[#This Row],[Cs]]*P116</f>
        <v>0.20426065162907314</v>
      </c>
      <c r="AL116" s="3">
        <f>EffortOutcomesAG1_1DayShiftEF[[#This Row],[Cs]]*Q116</f>
        <v>0</v>
      </c>
      <c r="AM116" s="3">
        <f>EffortOutcomesAG1_1DayShiftEF[[#This Row],[Cs]]*R116</f>
        <v>0</v>
      </c>
      <c r="AN116" s="3">
        <f>EffortOutcomesAG1_1DayShiftEF[[#This Row],[Cs]]*S116</f>
        <v>0</v>
      </c>
      <c r="AO116" s="3">
        <f>EffortOutcomesAG1_1DayShiftEF[[#This Row],[Cs]]*T116</f>
        <v>0.14313725490196061</v>
      </c>
      <c r="AP116" s="3">
        <f>EffortOutcomesAG1_1DayShiftEF[[#This Row],[Cs]]*U116</f>
        <v>0</v>
      </c>
      <c r="AQ116" s="3">
        <f>EffortOutcomesAG1_1DayShiftEF[[#This Row],[Cs]]*V116</f>
        <v>1.7568627450980394</v>
      </c>
      <c r="AR116" s="3">
        <f>EffortOutcomesAG1_1DayShiftEF[[#This Row],[Cs]]*W116</f>
        <v>0</v>
      </c>
      <c r="AS116" s="3">
        <f>EffortOutcomesAG1_1DayShiftIN[[#This Row],[A]]*X116</f>
        <v>0</v>
      </c>
      <c r="AT116" s="3">
        <f>EffortOutcomesAG1_1DayShiftIN[[#This Row],[A]]*Y116</f>
        <v>0</v>
      </c>
      <c r="AU116" s="3">
        <f>EffortOutcomesAG1_1DayShiftIN[[#This Row],[A]]*Z116</f>
        <v>0</v>
      </c>
      <c r="AV116" s="3">
        <f>EffortOutcomesAG1_1DayShiftIN[[#This Row],[A]]*AA116</f>
        <v>0</v>
      </c>
      <c r="AW116" s="3">
        <f>EffortOutcomesAG1_1DayShiftIN[[#This Row],[A]]*AB116</f>
        <v>1.7568627450980394</v>
      </c>
      <c r="AX116" s="3"/>
      <c r="AY116" t="s">
        <v>170</v>
      </c>
      <c r="AZ116" t="s">
        <v>216</v>
      </c>
      <c r="BA116" t="s">
        <v>70</v>
      </c>
      <c r="BB116">
        <v>2.1042606516290729</v>
      </c>
      <c r="BC116">
        <v>1.9</v>
      </c>
      <c r="BD116">
        <v>10</v>
      </c>
      <c r="BE116">
        <v>1.9</v>
      </c>
      <c r="BF116">
        <v>1.7568627450980394</v>
      </c>
      <c r="BG116" t="s">
        <v>190</v>
      </c>
      <c r="BH116">
        <v>1</v>
      </c>
      <c r="BI116" s="25">
        <v>45577</v>
      </c>
      <c r="BJ116">
        <v>45577</v>
      </c>
      <c r="BK116">
        <v>1.1075056061205648</v>
      </c>
      <c r="BL116">
        <v>1.1075056061205648</v>
      </c>
      <c r="BM116">
        <v>0.92466460268317863</v>
      </c>
      <c r="BN116" t="s">
        <v>160</v>
      </c>
      <c r="CI116"/>
      <c r="CJ116"/>
      <c r="CK116"/>
      <c r="CL116"/>
      <c r="CM116"/>
    </row>
    <row r="117" spans="1:91" hidden="1" x14ac:dyDescent="0.25">
      <c r="A117" s="31"/>
      <c r="B11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17" s="32">
        <f>IF(EffortOutcomesAG1_1DayShiftEF[[#This Row],[Ein]]=0,3,  IF(EffortOutcomesAG1_1DayShiftEF[[#This Row],[Ein]]&lt;EFGoal,1,    IF(EffortOutcomesAG1_1DayShiftEF[[#This Row],[Ein]]&gt;=EFGoal,2,   "???")))</f>
        <v>1</v>
      </c>
      <c r="D11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17" s="34">
        <f t="shared" si="2"/>
        <v>11110</v>
      </c>
      <c r="H11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7" s="36" cm="1">
        <f t="array" ref="O11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17" s="38">
        <f xml:space="preserve">      IF(OR(EffortOutcomesAG1_1DayShiftEF[[#This Row],[Block]]=22221,EffortOutcomesAG1_1DayShiftEF[[#This Row],[Block]]=22222),1-EffortOutcomesAG1_1DayShiftEF[[#This Row],[Epn]],
0)</f>
        <v>0</v>
      </c>
      <c r="R11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0.33549663632766114</v>
      </c>
      <c r="S11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0.26821853395097656</v>
      </c>
      <c r="U11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0.39628482972136231</v>
      </c>
      <c r="W11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7" s="41" cm="1">
        <f t="array" ref="Z11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7" s="38">
        <f t="shared" si="3"/>
        <v>1</v>
      </c>
      <c r="AC117" s="3">
        <f>EffortOutcomesAG1_1DayShiftEF[[#This Row],[Cs]]*H117</f>
        <v>0</v>
      </c>
      <c r="AD117" s="3">
        <f>EffortOutcomesAG1_1DayShiftEF[[#This Row],[Cs]]*I117</f>
        <v>0</v>
      </c>
      <c r="AE117" s="3">
        <f>EffortOutcomesAG1_1DayShiftEF[[#This Row],[Cs]]*J117</f>
        <v>0</v>
      </c>
      <c r="AF117" s="3">
        <f>EffortOutcomesAG1_1DayShiftEF[[#This Row],[Cs]]*K117</f>
        <v>0</v>
      </c>
      <c r="AG117" s="3">
        <f>EffortOutcomesAG1_1DayShiftEF[[#This Row],[Cs]]*L117</f>
        <v>0</v>
      </c>
      <c r="AH117" s="3">
        <f>EffortOutcomesAG1_1DayShiftEF[[#This Row],[Cs]]*M117</f>
        <v>0</v>
      </c>
      <c r="AI117" s="3">
        <f>EffortOutcomesAG1_1DayShiftEF[[#This Row],[Cs]]*N117</f>
        <v>0</v>
      </c>
      <c r="AJ117" s="3">
        <f>EffortOutcomesAG1_1DayShiftEF[[#This Row],[Cs]]*O117</f>
        <v>0</v>
      </c>
      <c r="AK117" s="3">
        <f>EffortOutcomesAG1_1DayShiftEF[[#This Row],[Cs]]*P117</f>
        <v>0</v>
      </c>
      <c r="AL117" s="3">
        <f>EffortOutcomesAG1_1DayShiftEF[[#This Row],[Cs]]*Q117</f>
        <v>0</v>
      </c>
      <c r="AM117" s="3">
        <f>EffortOutcomesAG1_1DayShiftEF[[#This Row],[Cs]]*R117</f>
        <v>1.5936090225563904</v>
      </c>
      <c r="AN117" s="3">
        <f>EffortOutcomesAG1_1DayShiftEF[[#This Row],[Cs]]*S117</f>
        <v>0</v>
      </c>
      <c r="AO117" s="3">
        <f>EffortOutcomesAG1_1DayShiftEF[[#This Row],[Cs]]*T117</f>
        <v>1.2740380362671386</v>
      </c>
      <c r="AP117" s="3">
        <f>EffortOutcomesAG1_1DayShiftEF[[#This Row],[Cs]]*U117</f>
        <v>0</v>
      </c>
      <c r="AQ117" s="3">
        <f>EffortOutcomesAG1_1DayShiftEF[[#This Row],[Cs]]*V117</f>
        <v>1.882352941176471</v>
      </c>
      <c r="AR117" s="3">
        <f>EffortOutcomesAG1_1DayShiftEF[[#This Row],[Cs]]*W117</f>
        <v>0</v>
      </c>
      <c r="AS117" s="3">
        <f>EffortOutcomesAG1_1DayShiftIN[[#This Row],[A]]*X117</f>
        <v>0</v>
      </c>
      <c r="AT117" s="3">
        <f>EffortOutcomesAG1_1DayShiftIN[[#This Row],[A]]*Y117</f>
        <v>0</v>
      </c>
      <c r="AU117" s="3">
        <f>EffortOutcomesAG1_1DayShiftIN[[#This Row],[A]]*Z117</f>
        <v>0</v>
      </c>
      <c r="AV117" s="3">
        <f>EffortOutcomesAG1_1DayShiftIN[[#This Row],[A]]*AA117</f>
        <v>0</v>
      </c>
      <c r="AW117" s="3">
        <f>EffortOutcomesAG1_1DayShiftIN[[#This Row],[A]]*AB117</f>
        <v>1.882352941176471</v>
      </c>
      <c r="AX117" s="3"/>
      <c r="AY117" t="s">
        <v>170</v>
      </c>
      <c r="AZ117" t="s">
        <v>216</v>
      </c>
      <c r="BA117" t="s">
        <v>68</v>
      </c>
      <c r="BB117">
        <v>3.1563909774436096</v>
      </c>
      <c r="BC117">
        <v>4.75</v>
      </c>
      <c r="BD117">
        <v>10</v>
      </c>
      <c r="BE117">
        <v>4.75</v>
      </c>
      <c r="BF117">
        <v>1.882352941176471</v>
      </c>
      <c r="BG117" t="s">
        <v>189</v>
      </c>
      <c r="BH117">
        <v>1</v>
      </c>
      <c r="BI117" s="25">
        <v>45577</v>
      </c>
      <c r="BJ117">
        <v>45577</v>
      </c>
      <c r="BK117">
        <v>0.66450336367233886</v>
      </c>
      <c r="BL117">
        <v>0.66450336367233886</v>
      </c>
      <c r="BM117">
        <v>0.39628482972136231</v>
      </c>
      <c r="BN117" t="s">
        <v>160</v>
      </c>
      <c r="CI117"/>
      <c r="CJ117"/>
      <c r="CK117"/>
      <c r="CL117"/>
      <c r="CM117"/>
    </row>
    <row r="118" spans="1:91" x14ac:dyDescent="0.25">
      <c r="A118" s="31"/>
      <c r="B11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18" s="32">
        <f>IF(EffortOutcomesAG1_1DayShiftEF[[#This Row],[Ein]]=0,3,  IF(EffortOutcomesAG1_1DayShiftEF[[#This Row],[Ein]]&lt;EFGoal,1,    IF(EffortOutcomesAG1_1DayShiftEF[[#This Row],[Ein]]&gt;=EFGoal,2,   "???")))</f>
        <v>3</v>
      </c>
      <c r="D11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18" s="34">
        <f t="shared" si="2"/>
        <v>13110</v>
      </c>
      <c r="H11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8" s="36" cm="1">
        <f t="array" ref="O11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Row],[Block]]=21222),EFCap-M119:Z9EFGoal,IF(OR(EffortOutcomesAG1_1DayShiftEF[[#This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18" s="38">
        <f xml:space="preserve">      IF(OR(EffortOutcomesAG1_1DayShiftEF[[#This Row],[Block]]=22221,EffortOutcomesAG1_1DayShiftEF[[#This Row],[Block]]=22222),1-EffortOutcomesAG1_1DayShiftEF[[#This Row],[Epn]],
0)</f>
        <v>0</v>
      </c>
      <c r="R11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1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1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1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8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1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8" s="41" cm="1">
        <f t="array" ref="Z11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8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18" s="38" t="e">
        <f t="shared" si="3"/>
        <v>#DIV/0!</v>
      </c>
      <c r="AC118" s="3">
        <f>EffortOutcomesAG1_1DayShiftEF[[#This Row],[Cs]]*H118</f>
        <v>0</v>
      </c>
      <c r="AD118" s="3">
        <f>EffortOutcomesAG1_1DayShiftEF[[#This Row],[Cs]]*I118</f>
        <v>0</v>
      </c>
      <c r="AE118" s="3">
        <f>EffortOutcomesAG1_1DayShiftEF[[#This Row],[Cs]]*J118</f>
        <v>0</v>
      </c>
      <c r="AF118" s="3">
        <f>EffortOutcomesAG1_1DayShiftEF[[#This Row],[Cs]]*K118</f>
        <v>0</v>
      </c>
      <c r="AG118" s="3">
        <f>EffortOutcomesAG1_1DayShiftEF[[#This Row],[Cs]]*L118</f>
        <v>0</v>
      </c>
      <c r="AH118" s="3">
        <f>EffortOutcomesAG1_1DayShiftEF[[#This Row],[Cs]]*M118</f>
        <v>0</v>
      </c>
      <c r="AI118" s="3">
        <f>EffortOutcomesAG1_1DayShiftEF[[#This Row],[Cs]]*N118</f>
        <v>0</v>
      </c>
      <c r="AJ118" s="3">
        <f>EffortOutcomesAG1_1DayShiftEF[[#This Row],[Cs]]*O118</f>
        <v>0</v>
      </c>
      <c r="AK118" s="3">
        <f>EffortOutcomesAG1_1DayShiftEF[[#This Row],[Cs]]*P118</f>
        <v>0</v>
      </c>
      <c r="AL118" s="3">
        <f>EffortOutcomesAG1_1DayShiftEF[[#This Row],[Cs]]*Q118</f>
        <v>0</v>
      </c>
      <c r="AM118" s="3">
        <f>EffortOutcomesAG1_1DayShiftEF[[#This Row],[Cs]]*R118</f>
        <v>0</v>
      </c>
      <c r="AN118" s="3">
        <f>EffortOutcomesAG1_1DayShiftEF[[#This Row],[Cs]]*S118</f>
        <v>0</v>
      </c>
      <c r="AO118" s="3">
        <f>EffortOutcomesAG1_1DayShiftEF[[#This Row],[Cs]]*T118</f>
        <v>0</v>
      </c>
      <c r="AP118" s="3">
        <f>EffortOutcomesAG1_1DayShiftEF[[#This Row],[Cs]]*U118</f>
        <v>0</v>
      </c>
      <c r="AQ118" s="3">
        <f>EffortOutcomesAG1_1DayShiftEF[[#This Row],[Cs]]*V118</f>
        <v>0</v>
      </c>
      <c r="AR118" s="3">
        <f>EffortOutcomesAG1_1DayShiftEF[[#This Row],[Cs]]*W118</f>
        <v>0</v>
      </c>
      <c r="AS118" s="3" t="e">
        <f>EffortOutcomesAG1_1DayShiftIN[[#This Row],[A]]*X118</f>
        <v>#DIV/0!</v>
      </c>
      <c r="AT118" s="3">
        <f>EffortOutcomesAG1_1DayShiftIN[[#This Row],[A]]*Y118</f>
        <v>0</v>
      </c>
      <c r="AU118" s="3">
        <f>EffortOutcomesAG1_1DayShiftIN[[#This Row],[A]]*Z118</f>
        <v>0</v>
      </c>
      <c r="AV118" s="3" t="e">
        <f>EffortOutcomesAG1_1DayShiftIN[[#This Row],[A]]*AA118</f>
        <v>#DIV/0!</v>
      </c>
      <c r="AW118" s="3" t="e">
        <f>EffortOutcomesAG1_1DayShiftIN[[#This Row],[A]]*AB118</f>
        <v>#DIV/0!</v>
      </c>
      <c r="AX118" s="3"/>
      <c r="AY118" t="s">
        <v>170</v>
      </c>
      <c r="AZ118" t="s">
        <v>216</v>
      </c>
      <c r="BA118" t="s">
        <v>69</v>
      </c>
      <c r="BB118">
        <v>1</v>
      </c>
      <c r="BC118">
        <v>0</v>
      </c>
      <c r="BD118">
        <v>10</v>
      </c>
      <c r="BE118">
        <v>0</v>
      </c>
      <c r="BF118">
        <v>2.7450980392156862E-2</v>
      </c>
      <c r="BG118" t="s">
        <v>188</v>
      </c>
      <c r="BH118">
        <v>1</v>
      </c>
      <c r="BI118" s="25">
        <v>45577</v>
      </c>
      <c r="BJ118">
        <v>45577</v>
      </c>
      <c r="BN118" t="s">
        <v>160</v>
      </c>
      <c r="CI118"/>
      <c r="CJ118"/>
      <c r="CK118"/>
      <c r="CL118"/>
      <c r="CM118"/>
    </row>
    <row r="119" spans="1:91" hidden="1" x14ac:dyDescent="0.25">
      <c r="A119" s="31"/>
      <c r="B11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19" s="32">
        <f>IF(EffortOutcomesAG1_1DayShiftEF[[#This Row],[Ein]]=0,3,  IF(EffortOutcomesAG1_1DayShiftEF[[#This Row],[Ein]]&lt;EFGoal,1,    IF(EffortOutcomesAG1_1DayShiftEF[[#This Row],[Ein]]&gt;=EFGoal,2,   "???")))</f>
        <v>1</v>
      </c>
      <c r="D11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1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1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19" s="34">
        <f t="shared" si="2"/>
        <v>31111</v>
      </c>
      <c r="H11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1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1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1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1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1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1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19" s="36" cm="1">
        <f t="array" ref="O11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1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0.20621426524569153</v>
      </c>
      <c r="Q119" s="38">
        <f xml:space="preserve">      IF(OR(EffortOutcomesAG1_1DayShiftEF[[#This Row],[Block]]=22221,EffortOutcomesAG1_1DayShiftEF[[#This Row],[Block]]=22222),1-EffortOutcomesAG1_1DayShiftEF[[#This Row],[Epn]],
0)</f>
        <v>0</v>
      </c>
      <c r="R11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1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1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0.11835068955811978</v>
      </c>
      <c r="U11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1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0.88164931044188022</v>
      </c>
      <c r="W11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1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1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19" s="41" cm="1">
        <f t="array" ref="Z11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1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19" s="38">
        <f t="shared" si="3"/>
        <v>1</v>
      </c>
      <c r="AC119" s="3">
        <f>EffortOutcomesAG1_1DayShiftEF[[#This Row],[Cs]]*H119</f>
        <v>0</v>
      </c>
      <c r="AD119" s="3">
        <f>EffortOutcomesAG1_1DayShiftEF[[#This Row],[Cs]]*I119</f>
        <v>0</v>
      </c>
      <c r="AE119" s="3">
        <f>EffortOutcomesAG1_1DayShiftEF[[#This Row],[Cs]]*J119</f>
        <v>0</v>
      </c>
      <c r="AF119" s="3">
        <f>EffortOutcomesAG1_1DayShiftEF[[#This Row],[Cs]]*K119</f>
        <v>0</v>
      </c>
      <c r="AG119" s="3">
        <f>EffortOutcomesAG1_1DayShiftEF[[#This Row],[Cs]]*L119</f>
        <v>0</v>
      </c>
      <c r="AH119" s="3">
        <f>EffortOutcomesAG1_1DayShiftEF[[#This Row],[Cs]]*M119</f>
        <v>0</v>
      </c>
      <c r="AI119" s="3">
        <f>EffortOutcomesAG1_1DayShiftEF[[#This Row],[Cs]]*N119</f>
        <v>0</v>
      </c>
      <c r="AJ119" s="3">
        <f>EffortOutcomesAG1_1DayShiftEF[[#This Row],[Cs]]*O119</f>
        <v>0</v>
      </c>
      <c r="AK119" s="3">
        <f>EffortOutcomesAG1_1DayShiftEF[[#This Row],[Cs]]*P119</f>
        <v>0.78361420793362779</v>
      </c>
      <c r="AL119" s="3">
        <f>EffortOutcomesAG1_1DayShiftEF[[#This Row],[Cs]]*Q119</f>
        <v>0</v>
      </c>
      <c r="AM119" s="3">
        <f>EffortOutcomesAG1_1DayShiftEF[[#This Row],[Cs]]*R119</f>
        <v>0</v>
      </c>
      <c r="AN119" s="3">
        <f>EffortOutcomesAG1_1DayShiftEF[[#This Row],[Cs]]*S119</f>
        <v>0</v>
      </c>
      <c r="AO119" s="3">
        <f>EffortOutcomesAG1_1DayShiftEF[[#This Row],[Cs]]*T119</f>
        <v>0.44973262032085515</v>
      </c>
      <c r="AP119" s="3">
        <f>EffortOutcomesAG1_1DayShiftEF[[#This Row],[Cs]]*U119</f>
        <v>0</v>
      </c>
      <c r="AQ119" s="3">
        <f>EffortOutcomesAG1_1DayShiftEF[[#This Row],[Cs]]*V119</f>
        <v>3.3502673796791447</v>
      </c>
      <c r="AR119" s="3">
        <f>EffortOutcomesAG1_1DayShiftEF[[#This Row],[Cs]]*W119</f>
        <v>0</v>
      </c>
      <c r="AS119" s="3">
        <f>EffortOutcomesAG1_1DayShiftIN[[#This Row],[A]]*X119</f>
        <v>0</v>
      </c>
      <c r="AT119" s="3">
        <f>EffortOutcomesAG1_1DayShiftIN[[#This Row],[A]]*Y119</f>
        <v>0</v>
      </c>
      <c r="AU119" s="3">
        <f>EffortOutcomesAG1_1DayShiftIN[[#This Row],[A]]*Z119</f>
        <v>0</v>
      </c>
      <c r="AV119" s="3">
        <f>EffortOutcomesAG1_1DayShiftIN[[#This Row],[A]]*AA119</f>
        <v>0</v>
      </c>
      <c r="AW119" s="3">
        <f>EffortOutcomesAG1_1DayShiftIN[[#This Row],[A]]*AB119</f>
        <v>3.3502673796791447</v>
      </c>
      <c r="AX119" s="3"/>
      <c r="AY119" t="s">
        <v>217</v>
      </c>
      <c r="AZ119" t="s">
        <v>216</v>
      </c>
      <c r="BA119" t="s">
        <v>70</v>
      </c>
      <c r="BB119">
        <v>4.5836142079336275</v>
      </c>
      <c r="BC119">
        <v>3.8</v>
      </c>
      <c r="BD119">
        <v>10</v>
      </c>
      <c r="BE119">
        <v>3.8</v>
      </c>
      <c r="BF119">
        <v>3.3502673796791447</v>
      </c>
      <c r="BG119" t="s">
        <v>190</v>
      </c>
      <c r="BI119" s="25">
        <v>45577</v>
      </c>
      <c r="BJ119">
        <v>45577</v>
      </c>
      <c r="BK119">
        <v>1.2062142652456915</v>
      </c>
      <c r="BL119">
        <v>1.2062142652456915</v>
      </c>
      <c r="BM119">
        <v>0.88164931044188022</v>
      </c>
      <c r="BN119" t="s">
        <v>160</v>
      </c>
      <c r="CI119"/>
      <c r="CJ119"/>
      <c r="CK119"/>
      <c r="CL119"/>
      <c r="CM119"/>
    </row>
    <row r="120" spans="1:91" hidden="1" x14ac:dyDescent="0.25">
      <c r="A120" s="31"/>
      <c r="B12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20" s="32">
        <f>IF(EffortOutcomesAG1_1DayShiftEF[[#This Row],[Ein]]=0,3,  IF(EffortOutcomesAG1_1DayShiftEF[[#This Row],[Ein]]&lt;EFGoal,1,    IF(EffortOutcomesAG1_1DayShiftEF[[#This Row],[Ein]]&gt;=EFGoal,2,   "???")))</f>
        <v>1</v>
      </c>
      <c r="D12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2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20" s="34">
        <f t="shared" si="2"/>
        <v>11310</v>
      </c>
      <c r="H12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0" s="36" cm="1">
        <f t="array" ref="O12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20" s="38">
        <f xml:space="preserve">      IF(OR(EffortOutcomesAG1_1DayShiftEF[[#This Row],[Block]]=22221,EffortOutcomesAG1_1DayShiftEF[[#This Row],[Block]]=22222),1-EffortOutcomesAG1_1DayShiftEF[[#This Row],[Epn]],
0)</f>
        <v>0</v>
      </c>
      <c r="R12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0.21052631578947367</v>
      </c>
      <c r="S12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2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0.78902399539518664</v>
      </c>
      <c r="W12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0" s="41" cm="1">
        <f t="array" ref="Z12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0" s="38">
        <f t="shared" si="3"/>
        <v>0.99955031118466031</v>
      </c>
      <c r="AC120" s="3">
        <f>EffortOutcomesAG1_1DayShiftEF[[#This Row],[Cs]]*H120</f>
        <v>0</v>
      </c>
      <c r="AD120" s="3">
        <f>EffortOutcomesAG1_1DayShiftEF[[#This Row],[Cs]]*I120</f>
        <v>0</v>
      </c>
      <c r="AE120" s="3">
        <f>EffortOutcomesAG1_1DayShiftEF[[#This Row],[Cs]]*J120</f>
        <v>0</v>
      </c>
      <c r="AF120" s="3">
        <f>EffortOutcomesAG1_1DayShiftEF[[#This Row],[Cs]]*K120</f>
        <v>0</v>
      </c>
      <c r="AG120" s="3">
        <f>EffortOutcomesAG1_1DayShiftEF[[#This Row],[Cs]]*L120</f>
        <v>0</v>
      </c>
      <c r="AH120" s="3">
        <f>EffortOutcomesAG1_1DayShiftEF[[#This Row],[Cs]]*M120</f>
        <v>0</v>
      </c>
      <c r="AI120" s="3">
        <f>EffortOutcomesAG1_1DayShiftEF[[#This Row],[Cs]]*N120</f>
        <v>0</v>
      </c>
      <c r="AJ120" s="3">
        <f>EffortOutcomesAG1_1DayShiftEF[[#This Row],[Cs]]*O120</f>
        <v>0</v>
      </c>
      <c r="AK120" s="3">
        <f>EffortOutcomesAG1_1DayShiftEF[[#This Row],[Cs]]*P120</f>
        <v>0</v>
      </c>
      <c r="AL120" s="3">
        <f>EffortOutcomesAG1_1DayShiftEF[[#This Row],[Cs]]*Q120</f>
        <v>0</v>
      </c>
      <c r="AM120" s="3">
        <f>EffortOutcomesAG1_1DayShiftEF[[#This Row],[Cs]]*R120</f>
        <v>1</v>
      </c>
      <c r="AN120" s="3">
        <f>EffortOutcomesAG1_1DayShiftEF[[#This Row],[Cs]]*S120</f>
        <v>0</v>
      </c>
      <c r="AO120" s="3">
        <f>EffortOutcomesAG1_1DayShiftEF[[#This Row],[Cs]]*T120</f>
        <v>0</v>
      </c>
      <c r="AP120" s="3">
        <f>EffortOutcomesAG1_1DayShiftEF[[#This Row],[Cs]]*U120</f>
        <v>0</v>
      </c>
      <c r="AQ120" s="3">
        <f>EffortOutcomesAG1_1DayShiftEF[[#This Row],[Cs]]*V120</f>
        <v>3.7478639781271363</v>
      </c>
      <c r="AR120" s="3">
        <f>EffortOutcomesAG1_1DayShiftEF[[#This Row],[Cs]]*W120</f>
        <v>0</v>
      </c>
      <c r="AS120" s="3">
        <f>EffortOutcomesAG1_1DayShiftIN[[#This Row],[A]]*X120</f>
        <v>0</v>
      </c>
      <c r="AT120" s="3">
        <f>EffortOutcomesAG1_1DayShiftIN[[#This Row],[A]]*Y120</f>
        <v>0</v>
      </c>
      <c r="AU120" s="3">
        <f>EffortOutcomesAG1_1DayShiftIN[[#This Row],[A]]*Z120</f>
        <v>0</v>
      </c>
      <c r="AV120" s="3">
        <f>EffortOutcomesAG1_1DayShiftIN[[#This Row],[A]]*AA120</f>
        <v>0</v>
      </c>
      <c r="AW120" s="3">
        <f>EffortOutcomesAG1_1DayShiftIN[[#This Row],[A]]*AB120</f>
        <v>3.7483136669424764</v>
      </c>
      <c r="AX120" s="3"/>
      <c r="AY120" t="s">
        <v>217</v>
      </c>
      <c r="AZ120" t="s">
        <v>216</v>
      </c>
      <c r="BA120" t="s">
        <v>68</v>
      </c>
      <c r="BB120">
        <v>3.7478639781271368</v>
      </c>
      <c r="BC120">
        <v>4.75</v>
      </c>
      <c r="BD120">
        <v>10</v>
      </c>
      <c r="BE120">
        <v>4.75</v>
      </c>
      <c r="BF120">
        <v>3.75</v>
      </c>
      <c r="BG120" t="s">
        <v>189</v>
      </c>
      <c r="BI120" s="25">
        <v>45577</v>
      </c>
      <c r="BJ120">
        <v>45577</v>
      </c>
      <c r="BK120">
        <v>0.78902399539518664</v>
      </c>
      <c r="BL120">
        <v>0.78902399539518664</v>
      </c>
      <c r="BM120">
        <v>0.78947368421052633</v>
      </c>
      <c r="BN120" t="s">
        <v>160</v>
      </c>
      <c r="CI120"/>
      <c r="CJ120"/>
      <c r="CK120"/>
      <c r="CL120"/>
      <c r="CM120"/>
    </row>
    <row r="121" spans="1:91" hidden="1" x14ac:dyDescent="0.25">
      <c r="A121" s="31"/>
      <c r="B12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21" s="32">
        <f>IF(EffortOutcomesAG1_1DayShiftEF[[#This Row],[Ein]]=0,3,  IF(EffortOutcomesAG1_1DayShiftEF[[#This Row],[Ein]]&lt;EFGoal,1,    IF(EffortOutcomesAG1_1DayShiftEF[[#This Row],[Ein]]&gt;=EFGoal,2,   "???")))</f>
        <v>1</v>
      </c>
      <c r="D12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21" s="34">
        <f t="shared" si="2"/>
        <v>31111</v>
      </c>
      <c r="H12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1" s="36" cm="1">
        <f t="array" ref="O12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2.1671826625387247E-2</v>
      </c>
      <c r="Q121" s="38">
        <f xml:space="preserve">      IF(OR(EffortOutcomesAG1_1DayShiftEF[[#This Row],[Block]]=22221,EffortOutcomesAG1_1DayShiftEF[[#This Row],[Block]]=22222),1-EffortOutcomesAG1_1DayShiftEF[[#This Row],[Epn]],
0)</f>
        <v>0</v>
      </c>
      <c r="R12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0.96997842199080586</v>
      </c>
      <c r="U12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3.0021578009194107E-2</v>
      </c>
      <c r="W12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1" s="41" cm="1">
        <f t="array" ref="Z12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1" s="38">
        <f t="shared" si="3"/>
        <v>1</v>
      </c>
      <c r="AC121" s="3">
        <f>EffortOutcomesAG1_1DayShiftEF[[#This Row],[Cs]]*H121</f>
        <v>0</v>
      </c>
      <c r="AD121" s="3">
        <f>EffortOutcomesAG1_1DayShiftEF[[#This Row],[Cs]]*I121</f>
        <v>0</v>
      </c>
      <c r="AE121" s="3">
        <f>EffortOutcomesAG1_1DayShiftEF[[#This Row],[Cs]]*J121</f>
        <v>0</v>
      </c>
      <c r="AF121" s="3">
        <f>EffortOutcomesAG1_1DayShiftEF[[#This Row],[Cs]]*K121</f>
        <v>0</v>
      </c>
      <c r="AG121" s="3">
        <f>EffortOutcomesAG1_1DayShiftEF[[#This Row],[Cs]]*L121</f>
        <v>0</v>
      </c>
      <c r="AH121" s="3">
        <f>EffortOutcomesAG1_1DayShiftEF[[#This Row],[Cs]]*M121</f>
        <v>0</v>
      </c>
      <c r="AI121" s="3">
        <f>EffortOutcomesAG1_1DayShiftEF[[#This Row],[Cs]]*N121</f>
        <v>0</v>
      </c>
      <c r="AJ121" s="3">
        <f>EffortOutcomesAG1_1DayShiftEF[[#This Row],[Cs]]*O121</f>
        <v>0</v>
      </c>
      <c r="AK121" s="3">
        <f>EffortOutcomesAG1_1DayShiftEF[[#This Row],[Cs]]*P121</f>
        <v>2.0588235294117883E-2</v>
      </c>
      <c r="AL121" s="3">
        <f>EffortOutcomesAG1_1DayShiftEF[[#This Row],[Cs]]*Q121</f>
        <v>0</v>
      </c>
      <c r="AM121" s="3">
        <f>EffortOutcomesAG1_1DayShiftEF[[#This Row],[Cs]]*R121</f>
        <v>0</v>
      </c>
      <c r="AN121" s="3">
        <f>EffortOutcomesAG1_1DayShiftEF[[#This Row],[Cs]]*S121</f>
        <v>0</v>
      </c>
      <c r="AO121" s="3">
        <f>EffortOutcomesAG1_1DayShiftEF[[#This Row],[Cs]]*T121</f>
        <v>0.92147950089126551</v>
      </c>
      <c r="AP121" s="3">
        <f>EffortOutcomesAG1_1DayShiftEF[[#This Row],[Cs]]*U121</f>
        <v>0</v>
      </c>
      <c r="AQ121" s="3">
        <f>EffortOutcomesAG1_1DayShiftEF[[#This Row],[Cs]]*V121</f>
        <v>2.8520499108734401E-2</v>
      </c>
      <c r="AR121" s="3">
        <f>EffortOutcomesAG1_1DayShiftEF[[#This Row],[Cs]]*W121</f>
        <v>0</v>
      </c>
      <c r="AS121" s="3">
        <f>EffortOutcomesAG1_1DayShiftIN[[#This Row],[A]]*X121</f>
        <v>0</v>
      </c>
      <c r="AT121" s="3">
        <f>EffortOutcomesAG1_1DayShiftIN[[#This Row],[A]]*Y121</f>
        <v>0</v>
      </c>
      <c r="AU121" s="3">
        <f>EffortOutcomesAG1_1DayShiftIN[[#This Row],[A]]*Z121</f>
        <v>0</v>
      </c>
      <c r="AV121" s="3">
        <f>EffortOutcomesAG1_1DayShiftIN[[#This Row],[A]]*AA121</f>
        <v>0</v>
      </c>
      <c r="AW121" s="3">
        <f>EffortOutcomesAG1_1DayShiftIN[[#This Row],[A]]*AB121</f>
        <v>2.8520499108734401E-2</v>
      </c>
      <c r="AX121" s="3"/>
      <c r="AY121" t="s">
        <v>217</v>
      </c>
      <c r="AZ121" t="s">
        <v>216</v>
      </c>
      <c r="BA121" t="s">
        <v>69</v>
      </c>
      <c r="BB121">
        <v>0.97058823529411775</v>
      </c>
      <c r="BC121">
        <v>0.95</v>
      </c>
      <c r="BD121">
        <v>10</v>
      </c>
      <c r="BE121">
        <v>0.95</v>
      </c>
      <c r="BF121">
        <v>2.8520499108734401E-2</v>
      </c>
      <c r="BG121" t="s">
        <v>188</v>
      </c>
      <c r="BI121" s="25">
        <v>45577</v>
      </c>
      <c r="BJ121">
        <v>45577</v>
      </c>
      <c r="BK121">
        <v>1.0216718266253872</v>
      </c>
      <c r="BL121">
        <v>1.0216718266253872</v>
      </c>
      <c r="BM121">
        <v>3.0021578009194107E-2</v>
      </c>
      <c r="BN121" t="s">
        <v>160</v>
      </c>
      <c r="CI121"/>
      <c r="CJ121"/>
      <c r="CK121"/>
      <c r="CL121"/>
      <c r="CM121"/>
    </row>
    <row r="122" spans="1:91" x14ac:dyDescent="0.25">
      <c r="A122" s="31"/>
      <c r="B12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22" s="32">
        <f>IF(EffortOutcomesAG1_1DayShiftEF[[#This Row],[Ein]]=0,3,  IF(EffortOutcomesAG1_1DayShiftEF[[#This Row],[Ein]]&lt;EFGoal,1,    IF(EffortOutcomesAG1_1DayShiftEF[[#This Row],[Ein]]&gt;=EFGoal,2,   "???")))</f>
        <v>3</v>
      </c>
      <c r="D12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22" s="34">
        <f t="shared" si="2"/>
        <v>13110</v>
      </c>
      <c r="H12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2" s="36" cm="1">
        <f t="array" ref="O12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22" s="38">
        <f xml:space="preserve">      IF(OR(EffortOutcomesAG1_1DayShiftEF[[#This Row],[Block]]=22221,EffortOutcomesAG1_1DayShiftEF[[#This Row],[Block]]=22222),1-EffortOutcomesAG1_1DayShiftEF[[#This Row],[Epn]],
0)</f>
        <v>0</v>
      </c>
      <c r="R12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2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2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2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2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2" s="41" cm="1">
        <f t="array" ref="Z12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2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22" s="38" t="e">
        <f t="shared" si="3"/>
        <v>#DIV/0!</v>
      </c>
      <c r="AC122" s="3">
        <f>EffortOutcomesAG1_1DayShiftEF[[#This Row],[Cs]]*H122</f>
        <v>0</v>
      </c>
      <c r="AD122" s="3">
        <f>EffortOutcomesAG1_1DayShiftEF[[#This Row],[Cs]]*I122</f>
        <v>0</v>
      </c>
      <c r="AE122" s="3">
        <f>EffortOutcomesAG1_1DayShiftEF[[#This Row],[Cs]]*J122</f>
        <v>0</v>
      </c>
      <c r="AF122" s="3">
        <f>EffortOutcomesAG1_1DayShiftEF[[#This Row],[Cs]]*K122</f>
        <v>0</v>
      </c>
      <c r="AG122" s="3">
        <f>EffortOutcomesAG1_1DayShiftEF[[#This Row],[Cs]]*L122</f>
        <v>0</v>
      </c>
      <c r="AH122" s="3">
        <f>EffortOutcomesAG1_1DayShiftEF[[#This Row],[Cs]]*M122</f>
        <v>0</v>
      </c>
      <c r="AI122" s="3">
        <f>EffortOutcomesAG1_1DayShiftEF[[#This Row],[Cs]]*N122</f>
        <v>0</v>
      </c>
      <c r="AJ122" s="3">
        <f>EffortOutcomesAG1_1DayShiftEF[[#This Row],[Cs]]*O122</f>
        <v>0</v>
      </c>
      <c r="AK122" s="3">
        <f>EffortOutcomesAG1_1DayShiftEF[[#This Row],[Cs]]*P122</f>
        <v>0</v>
      </c>
      <c r="AL122" s="3">
        <f>EffortOutcomesAG1_1DayShiftEF[[#This Row],[Cs]]*Q122</f>
        <v>0</v>
      </c>
      <c r="AM122" s="3">
        <f>EffortOutcomesAG1_1DayShiftEF[[#This Row],[Cs]]*R122</f>
        <v>0</v>
      </c>
      <c r="AN122" s="3">
        <f>EffortOutcomesAG1_1DayShiftEF[[#This Row],[Cs]]*S122</f>
        <v>0</v>
      </c>
      <c r="AO122" s="3">
        <f>EffortOutcomesAG1_1DayShiftEF[[#This Row],[Cs]]*T122</f>
        <v>0</v>
      </c>
      <c r="AP122" s="3">
        <f>EffortOutcomesAG1_1DayShiftEF[[#This Row],[Cs]]*U122</f>
        <v>0</v>
      </c>
      <c r="AQ122" s="3">
        <f>EffortOutcomesAG1_1DayShiftEF[[#This Row],[Cs]]*V122</f>
        <v>0</v>
      </c>
      <c r="AR122" s="3">
        <f>EffortOutcomesAG1_1DayShiftEF[[#This Row],[Cs]]*W122</f>
        <v>0</v>
      </c>
      <c r="AS122" s="3" t="e">
        <f>EffortOutcomesAG1_1DayShiftIN[[#This Row],[A]]*X122</f>
        <v>#DIV/0!</v>
      </c>
      <c r="AT122" s="3">
        <f>EffortOutcomesAG1_1DayShiftIN[[#This Row],[A]]*Y122</f>
        <v>0</v>
      </c>
      <c r="AU122" s="3">
        <f>EffortOutcomesAG1_1DayShiftIN[[#This Row],[A]]*Z122</f>
        <v>0</v>
      </c>
      <c r="AV122" s="3" t="e">
        <f>EffortOutcomesAG1_1DayShiftIN[[#This Row],[A]]*AA122</f>
        <v>#DIV/0!</v>
      </c>
      <c r="AW122" s="3" t="e">
        <f>EffortOutcomesAG1_1DayShiftIN[[#This Row],[A]]*AB122</f>
        <v>#DIV/0!</v>
      </c>
      <c r="AX122" s="3"/>
      <c r="AY122" t="s">
        <v>170</v>
      </c>
      <c r="AZ122" t="s">
        <v>216</v>
      </c>
      <c r="BA122" t="s">
        <v>69</v>
      </c>
      <c r="BB122">
        <v>1</v>
      </c>
      <c r="BC122">
        <v>0</v>
      </c>
      <c r="BD122">
        <v>10</v>
      </c>
      <c r="BE122">
        <v>0</v>
      </c>
      <c r="BF122">
        <v>0</v>
      </c>
      <c r="BG122" t="s">
        <v>192</v>
      </c>
      <c r="BH122">
        <v>1</v>
      </c>
      <c r="BI122" s="25">
        <v>45578</v>
      </c>
      <c r="BJ122">
        <v>45578</v>
      </c>
      <c r="BN122" t="s">
        <v>160</v>
      </c>
      <c r="CI122"/>
      <c r="CJ122"/>
      <c r="CK122"/>
      <c r="CL122"/>
      <c r="CM122"/>
    </row>
    <row r="123" spans="1:91" hidden="1" x14ac:dyDescent="0.25">
      <c r="A123" s="31"/>
      <c r="B12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23" s="32">
        <f>IF(EffortOutcomesAG1_1DayShiftEF[[#This Row],[Ein]]=0,3,  IF(EffortOutcomesAG1_1DayShiftEF[[#This Row],[Ein]]&lt;EFGoal,1,    IF(EffortOutcomesAG1_1DayShiftEF[[#This Row],[Ein]]&gt;=EFGoal,2,   "???")))</f>
        <v>1</v>
      </c>
      <c r="D12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23" s="34">
        <f t="shared" si="2"/>
        <v>31111</v>
      </c>
      <c r="H12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3" s="36" cm="1">
        <f t="array" ref="O12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23" s="38">
        <f xml:space="preserve">      IF(OR(EffortOutcomesAG1_1DayShiftEF[[#This Row],[Block]]=22221,EffortOutcomesAG1_1DayShiftEF[[#This Row],[Block]]=22222),1-EffortOutcomesAG1_1DayShiftEF[[#This Row],[Epn]],
0)</f>
        <v>0</v>
      </c>
      <c r="R12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0.33952528379772939</v>
      </c>
      <c r="U12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0.66047471620227061</v>
      </c>
      <c r="W12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3" s="41" cm="1">
        <f t="array" ref="Z12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3" s="38">
        <f t="shared" si="3"/>
        <v>1</v>
      </c>
      <c r="AC123" s="3">
        <f>EffortOutcomesAG1_1DayShiftEF[[#This Row],[Cs]]*H123</f>
        <v>0</v>
      </c>
      <c r="AD123" s="3">
        <f>EffortOutcomesAG1_1DayShiftEF[[#This Row],[Cs]]*I123</f>
        <v>0</v>
      </c>
      <c r="AE123" s="3">
        <f>EffortOutcomesAG1_1DayShiftEF[[#This Row],[Cs]]*J123</f>
        <v>0</v>
      </c>
      <c r="AF123" s="3">
        <f>EffortOutcomesAG1_1DayShiftEF[[#This Row],[Cs]]*K123</f>
        <v>0</v>
      </c>
      <c r="AG123" s="3">
        <f>EffortOutcomesAG1_1DayShiftEF[[#This Row],[Cs]]*L123</f>
        <v>0</v>
      </c>
      <c r="AH123" s="3">
        <f>EffortOutcomesAG1_1DayShiftEF[[#This Row],[Cs]]*M123</f>
        <v>0</v>
      </c>
      <c r="AI123" s="3">
        <f>EffortOutcomesAG1_1DayShiftEF[[#This Row],[Cs]]*N123</f>
        <v>0</v>
      </c>
      <c r="AJ123" s="3">
        <f>EffortOutcomesAG1_1DayShiftEF[[#This Row],[Cs]]*O123</f>
        <v>0</v>
      </c>
      <c r="AK123" s="3">
        <f>EffortOutcomesAG1_1DayShiftEF[[#This Row],[Cs]]*P123</f>
        <v>0.30639097744360966</v>
      </c>
      <c r="AL123" s="3">
        <f>EffortOutcomesAG1_1DayShiftEF[[#This Row],[Cs]]*Q123</f>
        <v>0</v>
      </c>
      <c r="AM123" s="3">
        <f>EffortOutcomesAG1_1DayShiftEF[[#This Row],[Cs]]*R123</f>
        <v>0</v>
      </c>
      <c r="AN123" s="3">
        <f>EffortOutcomesAG1_1DayShiftEF[[#This Row],[Cs]]*S123</f>
        <v>0</v>
      </c>
      <c r="AO123" s="3">
        <f>EffortOutcomesAG1_1DayShiftEF[[#This Row],[Cs]]*T123</f>
        <v>0.96764705882352864</v>
      </c>
      <c r="AP123" s="3">
        <f>EffortOutcomesAG1_1DayShiftEF[[#This Row],[Cs]]*U123</f>
        <v>0</v>
      </c>
      <c r="AQ123" s="3">
        <f>EffortOutcomesAG1_1DayShiftEF[[#This Row],[Cs]]*V123</f>
        <v>1.882352941176471</v>
      </c>
      <c r="AR123" s="3">
        <f>EffortOutcomesAG1_1DayShiftEF[[#This Row],[Cs]]*W123</f>
        <v>0</v>
      </c>
      <c r="AS123" s="3">
        <f>EffortOutcomesAG1_1DayShiftIN[[#This Row],[A]]*X123</f>
        <v>0</v>
      </c>
      <c r="AT123" s="3">
        <f>EffortOutcomesAG1_1DayShiftIN[[#This Row],[A]]*Y123</f>
        <v>0</v>
      </c>
      <c r="AU123" s="3">
        <f>EffortOutcomesAG1_1DayShiftIN[[#This Row],[A]]*Z123</f>
        <v>0</v>
      </c>
      <c r="AV123" s="3">
        <f>EffortOutcomesAG1_1DayShiftIN[[#This Row],[A]]*AA123</f>
        <v>0</v>
      </c>
      <c r="AW123" s="3">
        <f>EffortOutcomesAG1_1DayShiftIN[[#This Row],[A]]*AB123</f>
        <v>1.882352941176471</v>
      </c>
      <c r="AX123" s="3"/>
      <c r="AY123" t="s">
        <v>170</v>
      </c>
      <c r="AZ123" t="s">
        <v>216</v>
      </c>
      <c r="BA123" t="s">
        <v>68</v>
      </c>
      <c r="BB123">
        <v>3.1563909774436096</v>
      </c>
      <c r="BC123">
        <v>2.8499999999999996</v>
      </c>
      <c r="BD123">
        <v>10</v>
      </c>
      <c r="BE123">
        <v>2.8499999999999996</v>
      </c>
      <c r="BF123">
        <v>1.882352941176471</v>
      </c>
      <c r="BG123" t="s">
        <v>193</v>
      </c>
      <c r="BH123">
        <v>1</v>
      </c>
      <c r="BI123" s="25">
        <v>45578</v>
      </c>
      <c r="BJ123">
        <v>45578</v>
      </c>
      <c r="BK123">
        <v>1.1075056061205648</v>
      </c>
      <c r="BL123">
        <v>1.1075056061205648</v>
      </c>
      <c r="BM123">
        <v>0.66047471620227061</v>
      </c>
      <c r="BN123" t="s">
        <v>160</v>
      </c>
      <c r="CI123"/>
      <c r="CJ123"/>
      <c r="CK123"/>
      <c r="CL123"/>
      <c r="CM123"/>
    </row>
    <row r="124" spans="1:91" hidden="1" x14ac:dyDescent="0.25">
      <c r="A124" s="31"/>
      <c r="B12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24" s="32">
        <f>IF(EffortOutcomesAG1_1DayShiftEF[[#This Row],[Ein]]=0,3,  IF(EffortOutcomesAG1_1DayShiftEF[[#This Row],[Ein]]&lt;EFGoal,1,    IF(EffortOutcomesAG1_1DayShiftEF[[#This Row],[Ein]]&gt;=EFGoal,2,   "???")))</f>
        <v>1</v>
      </c>
      <c r="D12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24" s="34">
        <f t="shared" si="2"/>
        <v>31111</v>
      </c>
      <c r="H12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4" s="36" cm="1">
        <f t="array" ref="O12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24" s="38">
        <f xml:space="preserve">      IF(OR(EffortOutcomesAG1_1DayShiftEF[[#This Row],[Block]]=22221,EffortOutcomesAG1_1DayShiftEF[[#This Row],[Block]]=22222),1-EffortOutcomesAG1_1DayShiftEF[[#This Row],[Epn]],
0)</f>
        <v>0</v>
      </c>
      <c r="R12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0.16728942030532745</v>
      </c>
      <c r="U12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0.83271057969467255</v>
      </c>
      <c r="W12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4" s="41" cm="1">
        <f t="array" ref="Z12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4" s="38">
        <f t="shared" si="3"/>
        <v>1</v>
      </c>
      <c r="AC124" s="3">
        <f>EffortOutcomesAG1_1DayShiftEF[[#This Row],[Cs]]*H124</f>
        <v>0</v>
      </c>
      <c r="AD124" s="3">
        <f>EffortOutcomesAG1_1DayShiftEF[[#This Row],[Cs]]*I124</f>
        <v>0</v>
      </c>
      <c r="AE124" s="3">
        <f>EffortOutcomesAG1_1DayShiftEF[[#This Row],[Cs]]*J124</f>
        <v>0</v>
      </c>
      <c r="AF124" s="3">
        <f>EffortOutcomesAG1_1DayShiftEF[[#This Row],[Cs]]*K124</f>
        <v>0</v>
      </c>
      <c r="AG124" s="3">
        <f>EffortOutcomesAG1_1DayShiftEF[[#This Row],[Cs]]*L124</f>
        <v>0</v>
      </c>
      <c r="AH124" s="3">
        <f>EffortOutcomesAG1_1DayShiftEF[[#This Row],[Cs]]*M124</f>
        <v>0</v>
      </c>
      <c r="AI124" s="3">
        <f>EffortOutcomesAG1_1DayShiftEF[[#This Row],[Cs]]*N124</f>
        <v>0</v>
      </c>
      <c r="AJ124" s="3">
        <f>EffortOutcomesAG1_1DayShiftEF[[#This Row],[Cs]]*O124</f>
        <v>0</v>
      </c>
      <c r="AK124" s="3">
        <f>EffortOutcomesAG1_1DayShiftEF[[#This Row],[Cs]]*P124</f>
        <v>0.20426065162907314</v>
      </c>
      <c r="AL124" s="3">
        <f>EffortOutcomesAG1_1DayShiftEF[[#This Row],[Cs]]*Q124</f>
        <v>0</v>
      </c>
      <c r="AM124" s="3">
        <f>EffortOutcomesAG1_1DayShiftEF[[#This Row],[Cs]]*R124</f>
        <v>0</v>
      </c>
      <c r="AN124" s="3">
        <f>EffortOutcomesAG1_1DayShiftEF[[#This Row],[Cs]]*S124</f>
        <v>0</v>
      </c>
      <c r="AO124" s="3">
        <f>EffortOutcomesAG1_1DayShiftEF[[#This Row],[Cs]]*T124</f>
        <v>0.31784989858012214</v>
      </c>
      <c r="AP124" s="3">
        <f>EffortOutcomesAG1_1DayShiftEF[[#This Row],[Cs]]*U124</f>
        <v>0</v>
      </c>
      <c r="AQ124" s="3">
        <f>EffortOutcomesAG1_1DayShiftEF[[#This Row],[Cs]]*V124</f>
        <v>1.5821501014198778</v>
      </c>
      <c r="AR124" s="3">
        <f>EffortOutcomesAG1_1DayShiftEF[[#This Row],[Cs]]*W124</f>
        <v>0</v>
      </c>
      <c r="AS124" s="3">
        <f>EffortOutcomesAG1_1DayShiftIN[[#This Row],[A]]*X124</f>
        <v>0</v>
      </c>
      <c r="AT124" s="3">
        <f>EffortOutcomesAG1_1DayShiftIN[[#This Row],[A]]*Y124</f>
        <v>0</v>
      </c>
      <c r="AU124" s="3">
        <f>EffortOutcomesAG1_1DayShiftIN[[#This Row],[A]]*Z124</f>
        <v>0</v>
      </c>
      <c r="AV124" s="3">
        <f>EffortOutcomesAG1_1DayShiftIN[[#This Row],[A]]*AA124</f>
        <v>0</v>
      </c>
      <c r="AW124" s="3">
        <f>EffortOutcomesAG1_1DayShiftIN[[#This Row],[A]]*AB124</f>
        <v>1.5821501014198778</v>
      </c>
      <c r="AX124" s="3"/>
      <c r="AY124" t="s">
        <v>170</v>
      </c>
      <c r="AZ124" t="s">
        <v>216</v>
      </c>
      <c r="BA124" t="s">
        <v>70</v>
      </c>
      <c r="BB124">
        <v>2.1042606516290729</v>
      </c>
      <c r="BC124">
        <v>1.9</v>
      </c>
      <c r="BD124">
        <v>10</v>
      </c>
      <c r="BE124">
        <v>1.9</v>
      </c>
      <c r="BF124">
        <v>1.5821501014198778</v>
      </c>
      <c r="BG124" t="s">
        <v>191</v>
      </c>
      <c r="BH124">
        <v>1</v>
      </c>
      <c r="BI124" s="25">
        <v>45578</v>
      </c>
      <c r="BJ124">
        <v>45578</v>
      </c>
      <c r="BK124">
        <v>1.1075056061205648</v>
      </c>
      <c r="BL124">
        <v>1.1075056061205648</v>
      </c>
      <c r="BM124">
        <v>0.83271057969467255</v>
      </c>
      <c r="BN124" t="s">
        <v>160</v>
      </c>
      <c r="CI124"/>
      <c r="CJ124"/>
      <c r="CK124"/>
      <c r="CL124"/>
      <c r="CM124"/>
    </row>
    <row r="125" spans="1:91" hidden="1" x14ac:dyDescent="0.25">
      <c r="A125" s="31"/>
      <c r="B12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25" s="32">
        <f>IF(EffortOutcomesAG1_1DayShiftEF[[#This Row],[Ein]]=0,3,  IF(EffortOutcomesAG1_1DayShiftEF[[#This Row],[Ein]]&lt;EFGoal,1,    IF(EffortOutcomesAG1_1DayShiftEF[[#This Row],[Ein]]&gt;=EFGoal,2,   "???")))</f>
        <v>1</v>
      </c>
      <c r="D12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25" s="34">
        <f t="shared" si="2"/>
        <v>31111</v>
      </c>
      <c r="H12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5" s="36" cm="1">
        <f t="array" ref="O12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2.1671826625387247E-2</v>
      </c>
      <c r="Q125" s="38">
        <f xml:space="preserve">      IF(OR(EffortOutcomesAG1_1DayShiftEF[[#This Row],[Block]]=22221,EffortOutcomesAG1_1DayShiftEF[[#This Row],[Block]]=22222),1-EffortOutcomesAG1_1DayShiftEF[[#This Row],[Epn]],
0)</f>
        <v>0</v>
      </c>
      <c r="R12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0.9099352659724177</v>
      </c>
      <c r="U12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9.0064734027582319E-2</v>
      </c>
      <c r="W12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5" s="41" cm="1">
        <f t="array" ref="Z12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5" s="38">
        <f t="shared" si="3"/>
        <v>1</v>
      </c>
      <c r="AC125" s="3">
        <f>EffortOutcomesAG1_1DayShiftEF[[#This Row],[Cs]]*H125</f>
        <v>0</v>
      </c>
      <c r="AD125" s="3">
        <f>EffortOutcomesAG1_1DayShiftEF[[#This Row],[Cs]]*I125</f>
        <v>0</v>
      </c>
      <c r="AE125" s="3">
        <f>EffortOutcomesAG1_1DayShiftEF[[#This Row],[Cs]]*J125</f>
        <v>0</v>
      </c>
      <c r="AF125" s="3">
        <f>EffortOutcomesAG1_1DayShiftEF[[#This Row],[Cs]]*K125</f>
        <v>0</v>
      </c>
      <c r="AG125" s="3">
        <f>EffortOutcomesAG1_1DayShiftEF[[#This Row],[Cs]]*L125</f>
        <v>0</v>
      </c>
      <c r="AH125" s="3">
        <f>EffortOutcomesAG1_1DayShiftEF[[#This Row],[Cs]]*M125</f>
        <v>0</v>
      </c>
      <c r="AI125" s="3">
        <f>EffortOutcomesAG1_1DayShiftEF[[#This Row],[Cs]]*N125</f>
        <v>0</v>
      </c>
      <c r="AJ125" s="3">
        <f>EffortOutcomesAG1_1DayShiftEF[[#This Row],[Cs]]*O125</f>
        <v>0</v>
      </c>
      <c r="AK125" s="3">
        <f>EffortOutcomesAG1_1DayShiftEF[[#This Row],[Cs]]*P125</f>
        <v>2.0588235294117883E-2</v>
      </c>
      <c r="AL125" s="3">
        <f>EffortOutcomesAG1_1DayShiftEF[[#This Row],[Cs]]*Q125</f>
        <v>0</v>
      </c>
      <c r="AM125" s="3">
        <f>EffortOutcomesAG1_1DayShiftEF[[#This Row],[Cs]]*R125</f>
        <v>0</v>
      </c>
      <c r="AN125" s="3">
        <f>EffortOutcomesAG1_1DayShiftEF[[#This Row],[Cs]]*S125</f>
        <v>0</v>
      </c>
      <c r="AO125" s="3">
        <f>EffortOutcomesAG1_1DayShiftEF[[#This Row],[Cs]]*T125</f>
        <v>0.86443850267379674</v>
      </c>
      <c r="AP125" s="3">
        <f>EffortOutcomesAG1_1DayShiftEF[[#This Row],[Cs]]*U125</f>
        <v>0</v>
      </c>
      <c r="AQ125" s="3">
        <f>EffortOutcomesAG1_1DayShiftEF[[#This Row],[Cs]]*V125</f>
        <v>8.5561497326203204E-2</v>
      </c>
      <c r="AR125" s="3">
        <f>EffortOutcomesAG1_1DayShiftEF[[#This Row],[Cs]]*W125</f>
        <v>0</v>
      </c>
      <c r="AS125" s="3">
        <f>EffortOutcomesAG1_1DayShiftIN[[#This Row],[A]]*X125</f>
        <v>0</v>
      </c>
      <c r="AT125" s="3">
        <f>EffortOutcomesAG1_1DayShiftIN[[#This Row],[A]]*Y125</f>
        <v>0</v>
      </c>
      <c r="AU125" s="3">
        <f>EffortOutcomesAG1_1DayShiftIN[[#This Row],[A]]*Z125</f>
        <v>0</v>
      </c>
      <c r="AV125" s="3">
        <f>EffortOutcomesAG1_1DayShiftIN[[#This Row],[A]]*AA125</f>
        <v>0</v>
      </c>
      <c r="AW125" s="3">
        <f>EffortOutcomesAG1_1DayShiftIN[[#This Row],[A]]*AB125</f>
        <v>8.5561497326203204E-2</v>
      </c>
      <c r="AX125" s="3"/>
      <c r="AY125" t="s">
        <v>217</v>
      </c>
      <c r="AZ125" t="s">
        <v>216</v>
      </c>
      <c r="BA125" t="s">
        <v>69</v>
      </c>
      <c r="BB125">
        <v>0.97058823529411775</v>
      </c>
      <c r="BC125">
        <v>0.95</v>
      </c>
      <c r="BD125">
        <v>10</v>
      </c>
      <c r="BE125">
        <v>0.95</v>
      </c>
      <c r="BF125">
        <v>8.5561497326203204E-2</v>
      </c>
      <c r="BG125" t="s">
        <v>192</v>
      </c>
      <c r="BI125" s="25">
        <v>45578</v>
      </c>
      <c r="BJ125">
        <v>45578</v>
      </c>
      <c r="BK125">
        <v>1.0216718266253872</v>
      </c>
      <c r="BL125">
        <v>1.0216718266253872</v>
      </c>
      <c r="BM125">
        <v>9.0064734027582319E-2</v>
      </c>
      <c r="BN125" t="s">
        <v>160</v>
      </c>
      <c r="CI125"/>
      <c r="CJ125"/>
      <c r="CK125"/>
      <c r="CL125"/>
      <c r="CM125"/>
    </row>
    <row r="126" spans="1:91" hidden="1" x14ac:dyDescent="0.25">
      <c r="A126" s="31"/>
      <c r="B12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26" s="32">
        <f>IF(EffortOutcomesAG1_1DayShiftEF[[#This Row],[Ein]]=0,3,  IF(EffortOutcomesAG1_1DayShiftEF[[#This Row],[Ein]]&lt;EFGoal,1,    IF(EffortOutcomesAG1_1DayShiftEF[[#This Row],[Ein]]&gt;=EFGoal,2,   "???")))</f>
        <v>1</v>
      </c>
      <c r="D12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2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26" s="34">
        <f t="shared" si="2"/>
        <v>11310</v>
      </c>
      <c r="H12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6" s="36" cm="1">
        <f t="array" ref="O12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26" s="38">
        <f xml:space="preserve">      IF(OR(EffortOutcomesAG1_1DayShiftEF[[#This Row],[Block]]=22221,EffortOutcomesAG1_1DayShiftEF[[#This Row],[Block]]=22222),1-EffortOutcomesAG1_1DayShiftEF[[#This Row],[Epn]],
0)</f>
        <v>0</v>
      </c>
      <c r="R12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1.3157894736842035E-2</v>
      </c>
      <c r="S12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2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0.98627999424398338</v>
      </c>
      <c r="W12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6" s="41" cm="1">
        <f t="array" ref="Z12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6" s="38">
        <f t="shared" si="3"/>
        <v>0.99943788898082542</v>
      </c>
      <c r="AC126" s="3">
        <f>EffortOutcomesAG1_1DayShiftEF[[#This Row],[Cs]]*H126</f>
        <v>0</v>
      </c>
      <c r="AD126" s="3">
        <f>EffortOutcomesAG1_1DayShiftEF[[#This Row],[Cs]]*I126</f>
        <v>0</v>
      </c>
      <c r="AE126" s="3">
        <f>EffortOutcomesAG1_1DayShiftEF[[#This Row],[Cs]]*J126</f>
        <v>0</v>
      </c>
      <c r="AF126" s="3">
        <f>EffortOutcomesAG1_1DayShiftEF[[#This Row],[Cs]]*K126</f>
        <v>0</v>
      </c>
      <c r="AG126" s="3">
        <f>EffortOutcomesAG1_1DayShiftEF[[#This Row],[Cs]]*L126</f>
        <v>0</v>
      </c>
      <c r="AH126" s="3">
        <f>EffortOutcomesAG1_1DayShiftEF[[#This Row],[Cs]]*M126</f>
        <v>0</v>
      </c>
      <c r="AI126" s="3">
        <f>EffortOutcomesAG1_1DayShiftEF[[#This Row],[Cs]]*N126</f>
        <v>0</v>
      </c>
      <c r="AJ126" s="3">
        <f>EffortOutcomesAG1_1DayShiftEF[[#This Row],[Cs]]*O126</f>
        <v>0</v>
      </c>
      <c r="AK126" s="3">
        <f>EffortOutcomesAG1_1DayShiftEF[[#This Row],[Cs]]*P126</f>
        <v>0</v>
      </c>
      <c r="AL126" s="3">
        <f>EffortOutcomesAG1_1DayShiftEF[[#This Row],[Cs]]*Q126</f>
        <v>0</v>
      </c>
      <c r="AM126" s="3">
        <f>EffortOutcomesAG1_1DayShiftEF[[#This Row],[Cs]]*R126</f>
        <v>4.9999999999999732E-2</v>
      </c>
      <c r="AN126" s="3">
        <f>EffortOutcomesAG1_1DayShiftEF[[#This Row],[Cs]]*S126</f>
        <v>0</v>
      </c>
      <c r="AO126" s="3">
        <f>EffortOutcomesAG1_1DayShiftEF[[#This Row],[Cs]]*T126</f>
        <v>0</v>
      </c>
      <c r="AP126" s="3">
        <f>EffortOutcomesAG1_1DayShiftEF[[#This Row],[Cs]]*U126</f>
        <v>0</v>
      </c>
      <c r="AQ126" s="3">
        <f>EffortOutcomesAG1_1DayShiftEF[[#This Row],[Cs]]*V126</f>
        <v>3.7478639781271368</v>
      </c>
      <c r="AR126" s="3">
        <f>EffortOutcomesAG1_1DayShiftEF[[#This Row],[Cs]]*W126</f>
        <v>0</v>
      </c>
      <c r="AS126" s="3">
        <f>EffortOutcomesAG1_1DayShiftIN[[#This Row],[A]]*X126</f>
        <v>0</v>
      </c>
      <c r="AT126" s="3">
        <f>EffortOutcomesAG1_1DayShiftIN[[#This Row],[A]]*Y126</f>
        <v>0</v>
      </c>
      <c r="AU126" s="3">
        <f>EffortOutcomesAG1_1DayShiftIN[[#This Row],[A]]*Z126</f>
        <v>0</v>
      </c>
      <c r="AV126" s="3">
        <f>EffortOutcomesAG1_1DayShiftIN[[#This Row],[A]]*AA126</f>
        <v>0</v>
      </c>
      <c r="AW126" s="3">
        <f>EffortOutcomesAG1_1DayShiftIN[[#This Row],[A]]*AB126</f>
        <v>3.7478920836780953</v>
      </c>
      <c r="AX126" s="3"/>
      <c r="AY126" t="s">
        <v>217</v>
      </c>
      <c r="AZ126" t="s">
        <v>216</v>
      </c>
      <c r="BA126" t="s">
        <v>68</v>
      </c>
      <c r="BB126">
        <v>3.7478639781271368</v>
      </c>
      <c r="BC126">
        <v>3.8</v>
      </c>
      <c r="BD126">
        <v>10</v>
      </c>
      <c r="BE126">
        <v>3.8</v>
      </c>
      <c r="BF126">
        <v>3.75</v>
      </c>
      <c r="BG126" t="s">
        <v>193</v>
      </c>
      <c r="BI126" s="25">
        <v>45578</v>
      </c>
      <c r="BJ126">
        <v>45578</v>
      </c>
      <c r="BK126">
        <v>0.98627999424398338</v>
      </c>
      <c r="BL126">
        <v>0.98627999424398338</v>
      </c>
      <c r="BM126">
        <v>0.98684210526315796</v>
      </c>
      <c r="BN126" t="s">
        <v>160</v>
      </c>
      <c r="CI126"/>
      <c r="CJ126"/>
      <c r="CK126"/>
      <c r="CL126"/>
      <c r="CM126"/>
    </row>
    <row r="127" spans="1:91" hidden="1" x14ac:dyDescent="0.25">
      <c r="A127" s="31"/>
      <c r="B12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27" s="32">
        <f>IF(EffortOutcomesAG1_1DayShiftEF[[#This Row],[Ein]]=0,3,  IF(EffortOutcomesAG1_1DayShiftEF[[#This Row],[Ein]]&lt;EFGoal,1,    IF(EffortOutcomesAG1_1DayShiftEF[[#This Row],[Ein]]&gt;=EFGoal,2,   "???")))</f>
        <v>1</v>
      </c>
      <c r="D12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27" s="34">
        <f t="shared" si="2"/>
        <v>11110</v>
      </c>
      <c r="H12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7" s="36" cm="1">
        <f t="array" ref="O12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27" s="38">
        <f xml:space="preserve">      IF(OR(EffortOutcomesAG1_1DayShiftEF[[#This Row],[Block]]=22221,EffortOutcomesAG1_1DayShiftEF[[#This Row],[Block]]=22222),1-EffortOutcomesAG1_1DayShiftEF[[#This Row],[Epn]],
0)</f>
        <v>0</v>
      </c>
      <c r="R12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3.5028587803446865E-2</v>
      </c>
      <c r="S12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0.16958722981546681</v>
      </c>
      <c r="U12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0.79538418238108632</v>
      </c>
      <c r="W12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7" s="41" cm="1">
        <f t="array" ref="Z12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7" s="38">
        <f t="shared" si="3"/>
        <v>1</v>
      </c>
      <c r="AC127" s="3">
        <f>EffortOutcomesAG1_1DayShiftEF[[#This Row],[Cs]]*H127</f>
        <v>0</v>
      </c>
      <c r="AD127" s="3">
        <f>EffortOutcomesAG1_1DayShiftEF[[#This Row],[Cs]]*I127</f>
        <v>0</v>
      </c>
      <c r="AE127" s="3">
        <f>EffortOutcomesAG1_1DayShiftEF[[#This Row],[Cs]]*J127</f>
        <v>0</v>
      </c>
      <c r="AF127" s="3">
        <f>EffortOutcomesAG1_1DayShiftEF[[#This Row],[Cs]]*K127</f>
        <v>0</v>
      </c>
      <c r="AG127" s="3">
        <f>EffortOutcomesAG1_1DayShiftEF[[#This Row],[Cs]]*L127</f>
        <v>0</v>
      </c>
      <c r="AH127" s="3">
        <f>EffortOutcomesAG1_1DayShiftEF[[#This Row],[Cs]]*M127</f>
        <v>0</v>
      </c>
      <c r="AI127" s="3">
        <f>EffortOutcomesAG1_1DayShiftEF[[#This Row],[Cs]]*N127</f>
        <v>0</v>
      </c>
      <c r="AJ127" s="3">
        <f>EffortOutcomesAG1_1DayShiftEF[[#This Row],[Cs]]*O127</f>
        <v>0</v>
      </c>
      <c r="AK127" s="3">
        <f>EffortOutcomesAG1_1DayShiftEF[[#This Row],[Cs]]*P127</f>
        <v>0</v>
      </c>
      <c r="AL127" s="3">
        <f>EffortOutcomesAG1_1DayShiftEF[[#This Row],[Cs]]*Q127</f>
        <v>0</v>
      </c>
      <c r="AM127" s="3">
        <f>EffortOutcomesAG1_1DayShiftEF[[#This Row],[Cs]]*R127</f>
        <v>0.16638579206637261</v>
      </c>
      <c r="AN127" s="3">
        <f>EffortOutcomesAG1_1DayShiftEF[[#This Row],[Cs]]*S127</f>
        <v>0</v>
      </c>
      <c r="AO127" s="3">
        <f>EffortOutcomesAG1_1DayShiftEF[[#This Row],[Cs]]*T127</f>
        <v>0.8055393416234673</v>
      </c>
      <c r="AP127" s="3">
        <f>EffortOutcomesAG1_1DayShiftEF[[#This Row],[Cs]]*U127</f>
        <v>0</v>
      </c>
      <c r="AQ127" s="3">
        <f>EffortOutcomesAG1_1DayShiftEF[[#This Row],[Cs]]*V127</f>
        <v>3.7780748663101602</v>
      </c>
      <c r="AR127" s="3">
        <f>EffortOutcomesAG1_1DayShiftEF[[#This Row],[Cs]]*W127</f>
        <v>0</v>
      </c>
      <c r="AS127" s="3">
        <f>EffortOutcomesAG1_1DayShiftIN[[#This Row],[A]]*X127</f>
        <v>0</v>
      </c>
      <c r="AT127" s="3">
        <f>EffortOutcomesAG1_1DayShiftIN[[#This Row],[A]]*Y127</f>
        <v>0</v>
      </c>
      <c r="AU127" s="3">
        <f>EffortOutcomesAG1_1DayShiftIN[[#This Row],[A]]*Z127</f>
        <v>0</v>
      </c>
      <c r="AV127" s="3">
        <f>EffortOutcomesAG1_1DayShiftIN[[#This Row],[A]]*AA127</f>
        <v>0</v>
      </c>
      <c r="AW127" s="3">
        <f>EffortOutcomesAG1_1DayShiftIN[[#This Row],[A]]*AB127</f>
        <v>3.7780748663101602</v>
      </c>
      <c r="AX127" s="3"/>
      <c r="AY127" t="s">
        <v>217</v>
      </c>
      <c r="AZ127" t="s">
        <v>216</v>
      </c>
      <c r="BA127" t="s">
        <v>70</v>
      </c>
      <c r="BB127">
        <v>4.5836142079336275</v>
      </c>
      <c r="BC127">
        <v>4.75</v>
      </c>
      <c r="BD127">
        <v>10</v>
      </c>
      <c r="BE127">
        <v>4.75</v>
      </c>
      <c r="BF127">
        <v>3.7780748663101602</v>
      </c>
      <c r="BG127" t="s">
        <v>191</v>
      </c>
      <c r="BI127" s="25">
        <v>45578</v>
      </c>
      <c r="BJ127">
        <v>45578</v>
      </c>
      <c r="BK127">
        <v>0.96497141219655314</v>
      </c>
      <c r="BL127">
        <v>0.96497141219655314</v>
      </c>
      <c r="BM127">
        <v>0.79538418238108632</v>
      </c>
      <c r="BN127" t="s">
        <v>160</v>
      </c>
      <c r="CI127"/>
      <c r="CJ127"/>
      <c r="CK127"/>
      <c r="CL127"/>
      <c r="CM127"/>
    </row>
    <row r="128" spans="1:91" hidden="1" x14ac:dyDescent="0.25">
      <c r="A128" s="31"/>
      <c r="B12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28" s="32">
        <f>IF(EffortOutcomesAG1_1DayShiftEF[[#This Row],[Ein]]=0,3,  IF(EffortOutcomesAG1_1DayShiftEF[[#This Row],[Ein]]&lt;EFGoal,1,    IF(EffortOutcomesAG1_1DayShiftEF[[#This Row],[Ein]]&gt;=EFGoal,2,   "???")))</f>
        <v>1</v>
      </c>
      <c r="D12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28" s="34">
        <f t="shared" si="2"/>
        <v>31111</v>
      </c>
      <c r="H12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8" s="36" cm="1">
        <f t="array" ref="O12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Row],[Block]]=21222),EFCap-M129:Z9EFGoal,IF(OR(EffortOutcomesAG1_1DayShiftEF[[#This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28" s="38">
        <f xml:space="preserve">      IF(OR(EffortOutcomesAG1_1DayShiftEF[[#This Row],[Block]]=22221,EffortOutcomesAG1_1DayShiftEF[[#This Row],[Block]]=22222),1-EffortOutcomesAG1_1DayShiftEF[[#This Row],[Epn]],
0)</f>
        <v>0</v>
      </c>
      <c r="R12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0.33952528379772939</v>
      </c>
      <c r="U12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0.66047471620227061</v>
      </c>
      <c r="W12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2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8" s="41" cm="1">
        <f t="array" ref="Z12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28" s="38">
        <f t="shared" si="3"/>
        <v>1</v>
      </c>
      <c r="AC128" s="3">
        <f>EffortOutcomesAG1_1DayShiftEF[[#This Row],[Cs]]*H128</f>
        <v>0</v>
      </c>
      <c r="AD128" s="3">
        <f>EffortOutcomesAG1_1DayShiftEF[[#This Row],[Cs]]*I128</f>
        <v>0</v>
      </c>
      <c r="AE128" s="3">
        <f>EffortOutcomesAG1_1DayShiftEF[[#This Row],[Cs]]*J128</f>
        <v>0</v>
      </c>
      <c r="AF128" s="3">
        <f>EffortOutcomesAG1_1DayShiftEF[[#This Row],[Cs]]*K128</f>
        <v>0</v>
      </c>
      <c r="AG128" s="3">
        <f>EffortOutcomesAG1_1DayShiftEF[[#This Row],[Cs]]*L128</f>
        <v>0</v>
      </c>
      <c r="AH128" s="3">
        <f>EffortOutcomesAG1_1DayShiftEF[[#This Row],[Cs]]*M128</f>
        <v>0</v>
      </c>
      <c r="AI128" s="3">
        <f>EffortOutcomesAG1_1DayShiftEF[[#This Row],[Cs]]*N128</f>
        <v>0</v>
      </c>
      <c r="AJ128" s="3">
        <f>EffortOutcomesAG1_1DayShiftEF[[#This Row],[Cs]]*O128</f>
        <v>0</v>
      </c>
      <c r="AK128" s="3">
        <f>EffortOutcomesAG1_1DayShiftEF[[#This Row],[Cs]]*P128</f>
        <v>0.30639097744360966</v>
      </c>
      <c r="AL128" s="3">
        <f>EffortOutcomesAG1_1DayShiftEF[[#This Row],[Cs]]*Q128</f>
        <v>0</v>
      </c>
      <c r="AM128" s="3">
        <f>EffortOutcomesAG1_1DayShiftEF[[#This Row],[Cs]]*R128</f>
        <v>0</v>
      </c>
      <c r="AN128" s="3">
        <f>EffortOutcomesAG1_1DayShiftEF[[#This Row],[Cs]]*S128</f>
        <v>0</v>
      </c>
      <c r="AO128" s="3">
        <f>EffortOutcomesAG1_1DayShiftEF[[#This Row],[Cs]]*T128</f>
        <v>0.96764705882352864</v>
      </c>
      <c r="AP128" s="3">
        <f>EffortOutcomesAG1_1DayShiftEF[[#This Row],[Cs]]*U128</f>
        <v>0</v>
      </c>
      <c r="AQ128" s="3">
        <f>EffortOutcomesAG1_1DayShiftEF[[#This Row],[Cs]]*V128</f>
        <v>1.882352941176471</v>
      </c>
      <c r="AR128" s="3">
        <f>EffortOutcomesAG1_1DayShiftEF[[#This Row],[Cs]]*W128</f>
        <v>0</v>
      </c>
      <c r="AS128" s="3">
        <f>EffortOutcomesAG1_1DayShiftIN[[#This Row],[A]]*X128</f>
        <v>0</v>
      </c>
      <c r="AT128" s="3">
        <f>EffortOutcomesAG1_1DayShiftIN[[#This Row],[A]]*Y128</f>
        <v>0</v>
      </c>
      <c r="AU128" s="3">
        <f>EffortOutcomesAG1_1DayShiftIN[[#This Row],[A]]*Z128</f>
        <v>0</v>
      </c>
      <c r="AV128" s="3">
        <f>EffortOutcomesAG1_1DayShiftIN[[#This Row],[A]]*AA128</f>
        <v>0</v>
      </c>
      <c r="AW128" s="3">
        <f>EffortOutcomesAG1_1DayShiftIN[[#This Row],[A]]*AB128</f>
        <v>1.882352941176471</v>
      </c>
      <c r="AX128" s="3"/>
      <c r="AY128" t="s">
        <v>170</v>
      </c>
      <c r="AZ128" t="s">
        <v>216</v>
      </c>
      <c r="BA128" t="s">
        <v>68</v>
      </c>
      <c r="BB128">
        <v>3.1563909774436096</v>
      </c>
      <c r="BC128">
        <v>2.8499999999999996</v>
      </c>
      <c r="BD128">
        <v>10</v>
      </c>
      <c r="BE128">
        <v>2.8499999999999996</v>
      </c>
      <c r="BF128">
        <v>1.882352941176471</v>
      </c>
      <c r="BG128" t="s">
        <v>194</v>
      </c>
      <c r="BH128">
        <v>1</v>
      </c>
      <c r="BI128" s="25">
        <v>45579</v>
      </c>
      <c r="BJ128">
        <v>45579</v>
      </c>
      <c r="BK128">
        <v>1.1075056061205648</v>
      </c>
      <c r="BL128">
        <v>1.1075056061205648</v>
      </c>
      <c r="BM128">
        <v>0.66047471620227061</v>
      </c>
      <c r="BN128" t="s">
        <v>160</v>
      </c>
    </row>
    <row r="129" spans="1:66" x14ac:dyDescent="0.25">
      <c r="A129" s="31"/>
      <c r="B12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29" s="32">
        <f>IF(EffortOutcomesAG1_1DayShiftEF[[#This Row],[Ein]]=0,3,  IF(EffortOutcomesAG1_1DayShiftEF[[#This Row],[Ein]]&lt;EFGoal,1,    IF(EffortOutcomesAG1_1DayShiftEF[[#This Row],[Ein]]&gt;=EFGoal,2,   "???")))</f>
        <v>3</v>
      </c>
      <c r="D12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2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2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29" s="34">
        <f t="shared" si="2"/>
        <v>13110</v>
      </c>
      <c r="H12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2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2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2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2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2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2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29" s="36" cm="1">
        <f t="array" ref="O12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2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29" s="38">
        <f xml:space="preserve">      IF(OR(EffortOutcomesAG1_1DayShiftEF[[#This Row],[Block]]=22221,EffortOutcomesAG1_1DayShiftEF[[#This Row],[Block]]=22222),1-EffortOutcomesAG1_1DayShiftEF[[#This Row],[Epn]],
0)</f>
        <v>0</v>
      </c>
      <c r="R12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2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2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2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2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2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29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2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29" s="41" cm="1">
        <f t="array" ref="Z12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29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29" s="38" t="e">
        <f t="shared" si="3"/>
        <v>#DIV/0!</v>
      </c>
      <c r="AC129" s="3">
        <f>EffortOutcomesAG1_1DayShiftEF[[#This Row],[Cs]]*H129</f>
        <v>0</v>
      </c>
      <c r="AD129" s="3">
        <f>EffortOutcomesAG1_1DayShiftEF[[#This Row],[Cs]]*I129</f>
        <v>0</v>
      </c>
      <c r="AE129" s="3">
        <f>EffortOutcomesAG1_1DayShiftEF[[#This Row],[Cs]]*J129</f>
        <v>0</v>
      </c>
      <c r="AF129" s="3">
        <f>EffortOutcomesAG1_1DayShiftEF[[#This Row],[Cs]]*K129</f>
        <v>0</v>
      </c>
      <c r="AG129" s="3">
        <f>EffortOutcomesAG1_1DayShiftEF[[#This Row],[Cs]]*L129</f>
        <v>0</v>
      </c>
      <c r="AH129" s="3">
        <f>EffortOutcomesAG1_1DayShiftEF[[#This Row],[Cs]]*M129</f>
        <v>0</v>
      </c>
      <c r="AI129" s="3">
        <f>EffortOutcomesAG1_1DayShiftEF[[#This Row],[Cs]]*N129</f>
        <v>0</v>
      </c>
      <c r="AJ129" s="3">
        <f>EffortOutcomesAG1_1DayShiftEF[[#This Row],[Cs]]*O129</f>
        <v>0</v>
      </c>
      <c r="AK129" s="3">
        <f>EffortOutcomesAG1_1DayShiftEF[[#This Row],[Cs]]*P129</f>
        <v>0</v>
      </c>
      <c r="AL129" s="3">
        <f>EffortOutcomesAG1_1DayShiftEF[[#This Row],[Cs]]*Q129</f>
        <v>0</v>
      </c>
      <c r="AM129" s="3">
        <f>EffortOutcomesAG1_1DayShiftEF[[#This Row],[Cs]]*R129</f>
        <v>0</v>
      </c>
      <c r="AN129" s="3">
        <f>EffortOutcomesAG1_1DayShiftEF[[#This Row],[Cs]]*S129</f>
        <v>0</v>
      </c>
      <c r="AO129" s="3">
        <f>EffortOutcomesAG1_1DayShiftEF[[#This Row],[Cs]]*T129</f>
        <v>0</v>
      </c>
      <c r="AP129" s="3">
        <f>EffortOutcomesAG1_1DayShiftEF[[#This Row],[Cs]]*U129</f>
        <v>0</v>
      </c>
      <c r="AQ129" s="3">
        <f>EffortOutcomesAG1_1DayShiftEF[[#This Row],[Cs]]*V129</f>
        <v>0</v>
      </c>
      <c r="AR129" s="3">
        <f>EffortOutcomesAG1_1DayShiftEF[[#This Row],[Cs]]*W129</f>
        <v>0</v>
      </c>
      <c r="AS129" s="3" t="e">
        <f>EffortOutcomesAG1_1DayShiftIN[[#This Row],[A]]*X129</f>
        <v>#DIV/0!</v>
      </c>
      <c r="AT129" s="3">
        <f>EffortOutcomesAG1_1DayShiftIN[[#This Row],[A]]*Y129</f>
        <v>0</v>
      </c>
      <c r="AU129" s="3">
        <f>EffortOutcomesAG1_1DayShiftIN[[#This Row],[A]]*Z129</f>
        <v>0</v>
      </c>
      <c r="AV129" s="3" t="e">
        <f>EffortOutcomesAG1_1DayShiftIN[[#This Row],[A]]*AA129</f>
        <v>#DIV/0!</v>
      </c>
      <c r="AW129" s="3" t="e">
        <f>EffortOutcomesAG1_1DayShiftIN[[#This Row],[A]]*AB129</f>
        <v>#DIV/0!</v>
      </c>
      <c r="AX129" s="3"/>
      <c r="AY129" t="s">
        <v>170</v>
      </c>
      <c r="AZ129" t="s">
        <v>216</v>
      </c>
      <c r="BA129" t="s">
        <v>69</v>
      </c>
      <c r="BB129">
        <v>1</v>
      </c>
      <c r="BC129">
        <v>0</v>
      </c>
      <c r="BD129">
        <v>10</v>
      </c>
      <c r="BE129">
        <v>0</v>
      </c>
      <c r="BF129">
        <v>5.4901960784313725E-2</v>
      </c>
      <c r="BG129" t="s">
        <v>195</v>
      </c>
      <c r="BH129">
        <v>1</v>
      </c>
      <c r="BI129" s="25">
        <v>45579</v>
      </c>
      <c r="BJ129">
        <v>45579</v>
      </c>
      <c r="BN129" t="s">
        <v>160</v>
      </c>
    </row>
    <row r="130" spans="1:66" hidden="1" x14ac:dyDescent="0.25">
      <c r="A130" s="31"/>
      <c r="B13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30" s="32">
        <f>IF(EffortOutcomesAG1_1DayShiftEF[[#This Row],[Ein]]=0,3,  IF(EffortOutcomesAG1_1DayShiftEF[[#This Row],[Ein]]&lt;EFGoal,1,    IF(EffortOutcomesAG1_1DayShiftEF[[#This Row],[Ein]]&gt;=EFGoal,2,   "???")))</f>
        <v>2</v>
      </c>
      <c r="D13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30" s="34">
        <f t="shared" ref="G130:G193" si="4">B130*10000+1000*C130+D130*100+E130*10+F130</f>
        <v>32111</v>
      </c>
      <c r="H13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1.6618625671684262E-2</v>
      </c>
      <c r="O130" s="36" cm="1">
        <f t="array" ref="O13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9.088698044888055E-2</v>
      </c>
      <c r="Q130" s="38">
        <f xml:space="preserve">      IF(OR(EffortOutcomesAG1_1DayShiftEF[[#This Row],[Block]]=22221,EffortOutcomesAG1_1DayShiftEF[[#This Row],[Block]]=22222),1-EffortOutcomesAG1_1DayShiftEF[[#This Row],[Epn]],
0)</f>
        <v>0</v>
      </c>
      <c r="R13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3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3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3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0" s="41" cm="1">
        <f t="array" ref="Z13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30" s="38">
        <f t="shared" ref="AB130:AB193" si="5">SUM($Q130:$AA130)</f>
        <v>1</v>
      </c>
      <c r="AC130" s="3">
        <f>EffortOutcomesAG1_1DayShiftEF[[#This Row],[Cs]]*H130</f>
        <v>0</v>
      </c>
      <c r="AD130" s="3">
        <f>EffortOutcomesAG1_1DayShiftEF[[#This Row],[Cs]]*I130</f>
        <v>0</v>
      </c>
      <c r="AE130" s="3">
        <f>EffortOutcomesAG1_1DayShiftEF[[#This Row],[Cs]]*J130</f>
        <v>0</v>
      </c>
      <c r="AF130" s="3">
        <f>EffortOutcomesAG1_1DayShiftEF[[#This Row],[Cs]]*K130</f>
        <v>0</v>
      </c>
      <c r="AG130" s="3">
        <f>EffortOutcomesAG1_1DayShiftEF[[#This Row],[Cs]]*L130</f>
        <v>0</v>
      </c>
      <c r="AH130" s="3">
        <f>EffortOutcomesAG1_1DayShiftEF[[#This Row],[Cs]]*M130</f>
        <v>0</v>
      </c>
      <c r="AI130" s="3">
        <f>EffortOutcomesAG1_1DayShiftEF[[#This Row],[Cs]]*N130</f>
        <v>3.1575388776200093E-2</v>
      </c>
      <c r="AJ130" s="3">
        <f>EffortOutcomesAG1_1DayShiftEF[[#This Row],[Cs]]*O130</f>
        <v>0</v>
      </c>
      <c r="AK130" s="3">
        <f>EffortOutcomesAG1_1DayShiftEF[[#This Row],[Cs]]*P130</f>
        <v>0.17268526285287303</v>
      </c>
      <c r="AL130" s="3">
        <f>EffortOutcomesAG1_1DayShiftEF[[#This Row],[Cs]]*Q130</f>
        <v>0</v>
      </c>
      <c r="AM130" s="3">
        <f>EffortOutcomesAG1_1DayShiftEF[[#This Row],[Cs]]*R130</f>
        <v>0</v>
      </c>
      <c r="AN130" s="3">
        <f>EffortOutcomesAG1_1DayShiftEF[[#This Row],[Cs]]*S130</f>
        <v>0</v>
      </c>
      <c r="AO130" s="3">
        <f>EffortOutcomesAG1_1DayShiftEF[[#This Row],[Cs]]*T130</f>
        <v>0</v>
      </c>
      <c r="AP130" s="3">
        <f>EffortOutcomesAG1_1DayShiftEF[[#This Row],[Cs]]*U130</f>
        <v>0</v>
      </c>
      <c r="AQ130" s="3">
        <f>EffortOutcomesAG1_1DayShiftEF[[#This Row],[Cs]]*V130</f>
        <v>1.9</v>
      </c>
      <c r="AR130" s="3">
        <f>EffortOutcomesAG1_1DayShiftEF[[#This Row],[Cs]]*W130</f>
        <v>0</v>
      </c>
      <c r="AS130" s="3">
        <f>EffortOutcomesAG1_1DayShiftIN[[#This Row],[A]]*X130</f>
        <v>0</v>
      </c>
      <c r="AT130" s="3">
        <f>EffortOutcomesAG1_1DayShiftIN[[#This Row],[A]]*Y130</f>
        <v>0</v>
      </c>
      <c r="AU130" s="3">
        <f>EffortOutcomesAG1_1DayShiftIN[[#This Row],[A]]*Z130</f>
        <v>0</v>
      </c>
      <c r="AV130" s="3">
        <f>EffortOutcomesAG1_1DayShiftIN[[#This Row],[A]]*AA130</f>
        <v>0</v>
      </c>
      <c r="AW130" s="3">
        <f>EffortOutcomesAG1_1DayShiftIN[[#This Row],[A]]*AB130</f>
        <v>1.9315753887761999</v>
      </c>
      <c r="AX130" s="3"/>
      <c r="AY130" t="s">
        <v>170</v>
      </c>
      <c r="AZ130" t="s">
        <v>216</v>
      </c>
      <c r="BA130" t="s">
        <v>70</v>
      </c>
      <c r="BB130">
        <v>2.1042606516290729</v>
      </c>
      <c r="BC130">
        <v>1.9</v>
      </c>
      <c r="BD130">
        <v>10</v>
      </c>
      <c r="BE130">
        <v>1.9</v>
      </c>
      <c r="BF130">
        <v>1.9315753887761999</v>
      </c>
      <c r="BG130" t="s">
        <v>196</v>
      </c>
      <c r="BH130">
        <v>1</v>
      </c>
      <c r="BI130" s="25">
        <v>45579</v>
      </c>
      <c r="BJ130">
        <v>45579</v>
      </c>
      <c r="BK130">
        <v>1.1075056061205648</v>
      </c>
      <c r="BL130">
        <v>1.1075056061205648</v>
      </c>
      <c r="BM130">
        <v>1.0166186256716843</v>
      </c>
      <c r="BN130" t="s">
        <v>160</v>
      </c>
    </row>
    <row r="131" spans="1:66" hidden="1" x14ac:dyDescent="0.25">
      <c r="A131" s="31"/>
      <c r="B13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31" s="32">
        <f>IF(EffortOutcomesAG1_1DayShiftEF[[#This Row],[Ein]]=0,3,  IF(EffortOutcomesAG1_1DayShiftEF[[#This Row],[Ein]]&lt;EFGoal,1,    IF(EffortOutcomesAG1_1DayShiftEF[[#This Row],[Ein]]&gt;=EFGoal,2,   "???")))</f>
        <v>1</v>
      </c>
      <c r="D13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31" s="34">
        <f t="shared" si="4"/>
        <v>31111</v>
      </c>
      <c r="H13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31" s="36" cm="1">
        <f t="array" ref="O13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0.31503999232531155</v>
      </c>
      <c r="Q131" s="38">
        <f xml:space="preserve">      IF(OR(EffortOutcomesAG1_1DayShiftEF[[#This Row],[Block]]=22221,EffortOutcomesAG1_1DayShiftEF[[#This Row],[Block]]=22222),1-EffortOutcomesAG1_1DayShiftEF[[#This Row],[Epn]],
0)</f>
        <v>0</v>
      </c>
      <c r="R13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3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1.3157894736842035E-2</v>
      </c>
      <c r="U13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0.98684210526315796</v>
      </c>
      <c r="W13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1" s="41" cm="1">
        <f t="array" ref="Z13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31" s="38">
        <f t="shared" si="5"/>
        <v>1</v>
      </c>
      <c r="AC131" s="3">
        <f>EffortOutcomesAG1_1DayShiftEF[[#This Row],[Cs]]*H131</f>
        <v>0</v>
      </c>
      <c r="AD131" s="3">
        <f>EffortOutcomesAG1_1DayShiftEF[[#This Row],[Cs]]*I131</f>
        <v>0</v>
      </c>
      <c r="AE131" s="3">
        <f>EffortOutcomesAG1_1DayShiftEF[[#This Row],[Cs]]*J131</f>
        <v>0</v>
      </c>
      <c r="AF131" s="3">
        <f>EffortOutcomesAG1_1DayShiftEF[[#This Row],[Cs]]*K131</f>
        <v>0</v>
      </c>
      <c r="AG131" s="3">
        <f>EffortOutcomesAG1_1DayShiftEF[[#This Row],[Cs]]*L131</f>
        <v>0</v>
      </c>
      <c r="AH131" s="3">
        <f>EffortOutcomesAG1_1DayShiftEF[[#This Row],[Cs]]*M131</f>
        <v>0</v>
      </c>
      <c r="AI131" s="3">
        <f>EffortOutcomesAG1_1DayShiftEF[[#This Row],[Cs]]*N131</f>
        <v>0</v>
      </c>
      <c r="AJ131" s="3">
        <f>EffortOutcomesAG1_1DayShiftEF[[#This Row],[Cs]]*O131</f>
        <v>0</v>
      </c>
      <c r="AK131" s="3">
        <f>EffortOutcomesAG1_1DayShiftEF[[#This Row],[Cs]]*P131</f>
        <v>0.89786397812713781</v>
      </c>
      <c r="AL131" s="3">
        <f>EffortOutcomesAG1_1DayShiftEF[[#This Row],[Cs]]*Q131</f>
        <v>0</v>
      </c>
      <c r="AM131" s="3">
        <f>EffortOutcomesAG1_1DayShiftEF[[#This Row],[Cs]]*R131</f>
        <v>0</v>
      </c>
      <c r="AN131" s="3">
        <f>EffortOutcomesAG1_1DayShiftEF[[#This Row],[Cs]]*S131</f>
        <v>0</v>
      </c>
      <c r="AO131" s="3">
        <f>EffortOutcomesAG1_1DayShiftEF[[#This Row],[Cs]]*T131</f>
        <v>3.7499999999999797E-2</v>
      </c>
      <c r="AP131" s="3">
        <f>EffortOutcomesAG1_1DayShiftEF[[#This Row],[Cs]]*U131</f>
        <v>0</v>
      </c>
      <c r="AQ131" s="3">
        <f>EffortOutcomesAG1_1DayShiftEF[[#This Row],[Cs]]*V131</f>
        <v>2.8125</v>
      </c>
      <c r="AR131" s="3">
        <f>EffortOutcomesAG1_1DayShiftEF[[#This Row],[Cs]]*W131</f>
        <v>0</v>
      </c>
      <c r="AS131" s="3">
        <f>EffortOutcomesAG1_1DayShiftIN[[#This Row],[A]]*X131</f>
        <v>0</v>
      </c>
      <c r="AT131" s="3">
        <f>EffortOutcomesAG1_1DayShiftIN[[#This Row],[A]]*Y131</f>
        <v>0</v>
      </c>
      <c r="AU131" s="3">
        <f>EffortOutcomesAG1_1DayShiftIN[[#This Row],[A]]*Z131</f>
        <v>0</v>
      </c>
      <c r="AV131" s="3">
        <f>EffortOutcomesAG1_1DayShiftIN[[#This Row],[A]]*AA131</f>
        <v>0</v>
      </c>
      <c r="AW131" s="3">
        <f>EffortOutcomesAG1_1DayShiftIN[[#This Row],[A]]*AB131</f>
        <v>2.8125</v>
      </c>
      <c r="AX131" s="3"/>
      <c r="AY131" t="s">
        <v>217</v>
      </c>
      <c r="AZ131" t="s">
        <v>216</v>
      </c>
      <c r="BA131" t="s">
        <v>68</v>
      </c>
      <c r="BB131">
        <v>3.7478639781271377</v>
      </c>
      <c r="BC131">
        <v>2.8499999999999996</v>
      </c>
      <c r="BD131">
        <v>10</v>
      </c>
      <c r="BE131">
        <v>2.8499999999999996</v>
      </c>
      <c r="BF131">
        <v>2.8125</v>
      </c>
      <c r="BG131" t="s">
        <v>194</v>
      </c>
      <c r="BI131" s="25">
        <v>45579</v>
      </c>
      <c r="BJ131">
        <v>45579</v>
      </c>
      <c r="BK131">
        <v>1.3150399923253115</v>
      </c>
      <c r="BL131">
        <v>1.3150399923253115</v>
      </c>
      <c r="BM131">
        <v>0.98684210526315796</v>
      </c>
      <c r="BN131" t="s">
        <v>160</v>
      </c>
    </row>
    <row r="132" spans="1:66" x14ac:dyDescent="0.25">
      <c r="A132" s="31"/>
      <c r="B13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32" s="32">
        <f>IF(EffortOutcomesAG1_1DayShiftEF[[#This Row],[Ein]]=0,3,  IF(EffortOutcomesAG1_1DayShiftEF[[#This Row],[Ein]]&lt;EFGoal,1,    IF(EffortOutcomesAG1_1DayShiftEF[[#This Row],[Ein]]&gt;=EFGoal,2,   "???")))</f>
        <v>3</v>
      </c>
      <c r="D13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32" s="34">
        <f t="shared" si="4"/>
        <v>13110</v>
      </c>
      <c r="H13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32" s="36" cm="1">
        <f t="array" ref="O13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32" s="38">
        <f xml:space="preserve">      IF(OR(EffortOutcomesAG1_1DayShiftEF[[#This Row],[Block]]=22221,EffortOutcomesAG1_1DayShiftEF[[#This Row],[Block]]=22222),1-EffortOutcomesAG1_1DayShiftEF[[#This Row],[Epn]],
0)</f>
        <v>0</v>
      </c>
      <c r="R13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3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3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3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2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3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2" s="41" cm="1">
        <f t="array" ref="Z13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2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32" s="38" t="e">
        <f t="shared" si="5"/>
        <v>#DIV/0!</v>
      </c>
      <c r="AC132" s="3">
        <f>EffortOutcomesAG1_1DayShiftEF[[#This Row],[Cs]]*H132</f>
        <v>0</v>
      </c>
      <c r="AD132" s="3">
        <f>EffortOutcomesAG1_1DayShiftEF[[#This Row],[Cs]]*I132</f>
        <v>0</v>
      </c>
      <c r="AE132" s="3">
        <f>EffortOutcomesAG1_1DayShiftEF[[#This Row],[Cs]]*J132</f>
        <v>0</v>
      </c>
      <c r="AF132" s="3">
        <f>EffortOutcomesAG1_1DayShiftEF[[#This Row],[Cs]]*K132</f>
        <v>0</v>
      </c>
      <c r="AG132" s="3">
        <f>EffortOutcomesAG1_1DayShiftEF[[#This Row],[Cs]]*L132</f>
        <v>0</v>
      </c>
      <c r="AH132" s="3">
        <f>EffortOutcomesAG1_1DayShiftEF[[#This Row],[Cs]]*M132</f>
        <v>0</v>
      </c>
      <c r="AI132" s="3">
        <f>EffortOutcomesAG1_1DayShiftEF[[#This Row],[Cs]]*N132</f>
        <v>0</v>
      </c>
      <c r="AJ132" s="3">
        <f>EffortOutcomesAG1_1DayShiftEF[[#This Row],[Cs]]*O132</f>
        <v>0</v>
      </c>
      <c r="AK132" s="3">
        <f>EffortOutcomesAG1_1DayShiftEF[[#This Row],[Cs]]*P132</f>
        <v>0</v>
      </c>
      <c r="AL132" s="3">
        <f>EffortOutcomesAG1_1DayShiftEF[[#This Row],[Cs]]*Q132</f>
        <v>0</v>
      </c>
      <c r="AM132" s="3">
        <f>EffortOutcomesAG1_1DayShiftEF[[#This Row],[Cs]]*R132</f>
        <v>0</v>
      </c>
      <c r="AN132" s="3">
        <f>EffortOutcomesAG1_1DayShiftEF[[#This Row],[Cs]]*S132</f>
        <v>0</v>
      </c>
      <c r="AO132" s="3">
        <f>EffortOutcomesAG1_1DayShiftEF[[#This Row],[Cs]]*T132</f>
        <v>0</v>
      </c>
      <c r="AP132" s="3">
        <f>EffortOutcomesAG1_1DayShiftEF[[#This Row],[Cs]]*U132</f>
        <v>0</v>
      </c>
      <c r="AQ132" s="3">
        <f>EffortOutcomesAG1_1DayShiftEF[[#This Row],[Cs]]*V132</f>
        <v>0</v>
      </c>
      <c r="AR132" s="3">
        <f>EffortOutcomesAG1_1DayShiftEF[[#This Row],[Cs]]*W132</f>
        <v>0</v>
      </c>
      <c r="AS132" s="3" t="e">
        <f>EffortOutcomesAG1_1DayShiftIN[[#This Row],[A]]*X132</f>
        <v>#DIV/0!</v>
      </c>
      <c r="AT132" s="3">
        <f>EffortOutcomesAG1_1DayShiftIN[[#This Row],[A]]*Y132</f>
        <v>0</v>
      </c>
      <c r="AU132" s="3">
        <f>EffortOutcomesAG1_1DayShiftIN[[#This Row],[A]]*Z132</f>
        <v>0</v>
      </c>
      <c r="AV132" s="3" t="e">
        <f>EffortOutcomesAG1_1DayShiftIN[[#This Row],[A]]*AA132</f>
        <v>#DIV/0!</v>
      </c>
      <c r="AW132" s="3" t="e">
        <f>EffortOutcomesAG1_1DayShiftIN[[#This Row],[A]]*AB132</f>
        <v>#DIV/0!</v>
      </c>
      <c r="AX132" s="3"/>
      <c r="AY132" t="s">
        <v>217</v>
      </c>
      <c r="AZ132" t="s">
        <v>216</v>
      </c>
      <c r="BA132" t="s">
        <v>69</v>
      </c>
      <c r="BB132">
        <v>0.97058823529411775</v>
      </c>
      <c r="BC132">
        <v>0</v>
      </c>
      <c r="BD132">
        <v>10</v>
      </c>
      <c r="BE132">
        <v>0</v>
      </c>
      <c r="BF132">
        <v>2.8520499108734401E-2</v>
      </c>
      <c r="BG132" t="s">
        <v>195</v>
      </c>
      <c r="BI132" s="25">
        <v>45579</v>
      </c>
      <c r="BJ132">
        <v>45579</v>
      </c>
      <c r="BN132" t="s">
        <v>160</v>
      </c>
    </row>
    <row r="133" spans="1:66" x14ac:dyDescent="0.25">
      <c r="A133" s="31"/>
      <c r="B13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33" s="32">
        <f>IF(EffortOutcomesAG1_1DayShiftEF[[#This Row],[Ein]]=0,3,  IF(EffortOutcomesAG1_1DayShiftEF[[#This Row],[Ein]]&lt;EFGoal,1,    IF(EffortOutcomesAG1_1DayShiftEF[[#This Row],[Ein]]&gt;=EFGoal,2,   "???")))</f>
        <v>1</v>
      </c>
      <c r="D13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3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3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33" s="34" t="e">
        <f t="shared" si="4"/>
        <v>#VALUE!</v>
      </c>
      <c r="H133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33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33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33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33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33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33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33" s="36" t="e" cm="1">
        <f t="array" ref="O13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33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33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33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33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33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33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33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33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3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3" s="41" cm="1">
        <f t="array" ref="Z13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3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33" s="38" t="e">
        <f t="shared" si="5"/>
        <v>#VALUE!</v>
      </c>
      <c r="AC133" s="3" t="e">
        <f>EffortOutcomesAG1_1DayShiftEF[[#This Row],[Cs]]*H133</f>
        <v>#VALUE!</v>
      </c>
      <c r="AD133" s="3" t="e">
        <f>EffortOutcomesAG1_1DayShiftEF[[#This Row],[Cs]]*I133</f>
        <v>#VALUE!</v>
      </c>
      <c r="AE133" s="3" t="e">
        <f>EffortOutcomesAG1_1DayShiftEF[[#This Row],[Cs]]*J133</f>
        <v>#VALUE!</v>
      </c>
      <c r="AF133" s="3" t="e">
        <f>EffortOutcomesAG1_1DayShiftEF[[#This Row],[Cs]]*K133</f>
        <v>#VALUE!</v>
      </c>
      <c r="AG133" s="3" t="e">
        <f>EffortOutcomesAG1_1DayShiftEF[[#This Row],[Cs]]*L133</f>
        <v>#VALUE!</v>
      </c>
      <c r="AH133" s="3" t="e">
        <f>EffortOutcomesAG1_1DayShiftEF[[#This Row],[Cs]]*M133</f>
        <v>#VALUE!</v>
      </c>
      <c r="AI133" s="3" t="e">
        <f>EffortOutcomesAG1_1DayShiftEF[[#This Row],[Cs]]*N133</f>
        <v>#VALUE!</v>
      </c>
      <c r="AJ133" s="3" t="e">
        <f>EffortOutcomesAG1_1DayShiftEF[[#This Row],[Cs]]*O133</f>
        <v>#VALUE!</v>
      </c>
      <c r="AK133" s="3" t="e">
        <f>EffortOutcomesAG1_1DayShiftEF[[#This Row],[Cs]]*P133</f>
        <v>#VALUE!</v>
      </c>
      <c r="AL133" s="3" t="e">
        <f>EffortOutcomesAG1_1DayShiftEF[[#This Row],[Cs]]*Q133</f>
        <v>#VALUE!</v>
      </c>
      <c r="AM133" s="3" t="e">
        <f>EffortOutcomesAG1_1DayShiftEF[[#This Row],[Cs]]*R133</f>
        <v>#VALUE!</v>
      </c>
      <c r="AN133" s="3" t="e">
        <f>EffortOutcomesAG1_1DayShiftEF[[#This Row],[Cs]]*S133</f>
        <v>#VALUE!</v>
      </c>
      <c r="AO133" s="3" t="e">
        <f>EffortOutcomesAG1_1DayShiftEF[[#This Row],[Cs]]*T133</f>
        <v>#VALUE!</v>
      </c>
      <c r="AP133" s="3" t="e">
        <f>EffortOutcomesAG1_1DayShiftEF[[#This Row],[Cs]]*U133</f>
        <v>#VALUE!</v>
      </c>
      <c r="AQ133" s="3" t="e">
        <f>EffortOutcomesAG1_1DayShiftEF[[#This Row],[Cs]]*V133</f>
        <v>#VALUE!</v>
      </c>
      <c r="AR133" s="3" t="e">
        <f>EffortOutcomesAG1_1DayShiftEF[[#This Row],[Cs]]*W133</f>
        <v>#VALUE!</v>
      </c>
      <c r="AS133" s="3">
        <f>EffortOutcomesAG1_1DayShiftIN[[#This Row],[A]]*X133</f>
        <v>0</v>
      </c>
      <c r="AT133" s="3">
        <f>EffortOutcomesAG1_1DayShiftIN[[#This Row],[A]]*Y133</f>
        <v>0</v>
      </c>
      <c r="AU133" s="3">
        <f>EffortOutcomesAG1_1DayShiftIN[[#This Row],[A]]*Z133</f>
        <v>0</v>
      </c>
      <c r="AV133" s="3" t="e">
        <f>EffortOutcomesAG1_1DayShiftIN[[#This Row],[A]]*AA133</f>
        <v>#VALUE!</v>
      </c>
      <c r="AW133" s="3" t="e">
        <f>EffortOutcomesAG1_1DayShiftIN[[#This Row],[A]]*AB133</f>
        <v>#VALUE!</v>
      </c>
      <c r="AX133" s="3"/>
      <c r="AY133" t="s">
        <v>217</v>
      </c>
      <c r="AZ133" t="s">
        <v>216</v>
      </c>
      <c r="BA133" t="s">
        <v>70</v>
      </c>
      <c r="BB133">
        <v>4.5836142079336275</v>
      </c>
      <c r="BC133">
        <v>2.8499999999999996</v>
      </c>
      <c r="BD133">
        <v>10</v>
      </c>
      <c r="BE133">
        <v>2.8499999999999996</v>
      </c>
      <c r="BF133">
        <v>2.5661764705882355</v>
      </c>
      <c r="BG133" t="s">
        <v>196</v>
      </c>
      <c r="BI133" s="25">
        <v>45579</v>
      </c>
      <c r="BJ133">
        <v>45579</v>
      </c>
      <c r="BK133">
        <v>1.6082856869942554</v>
      </c>
      <c r="BL133">
        <v>1.6082856869942554</v>
      </c>
      <c r="BM133">
        <v>0.90041279669762664</v>
      </c>
      <c r="BN133" t="s">
        <v>160</v>
      </c>
    </row>
    <row r="134" spans="1:66" x14ac:dyDescent="0.25">
      <c r="A134" s="31"/>
      <c r="B13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34" s="32">
        <f>IF(EffortOutcomesAG1_1DayShiftEF[[#This Row],[Ein]]=0,3,  IF(EffortOutcomesAG1_1DayShiftEF[[#This Row],[Ein]]&lt;EFGoal,1,    IF(EffortOutcomesAG1_1DayShiftEF[[#This Row],[Ein]]&gt;=EFGoal,2,   "???")))</f>
        <v>1</v>
      </c>
      <c r="D13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4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3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34" s="34" t="e">
        <f t="shared" si="4"/>
        <v>#VALUE!</v>
      </c>
      <c r="H134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34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34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34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34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34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34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34" s="36" t="e" cm="1">
        <f t="array" ref="O13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34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34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34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34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34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34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34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34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3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4" s="41" cm="1">
        <f t="array" ref="Z13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4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34" s="38" t="e">
        <f t="shared" si="5"/>
        <v>#VALUE!</v>
      </c>
      <c r="AC134" s="3" t="e">
        <f>EffortOutcomesAG1_1DayShiftEF[[#This Row],[Cs]]*H134</f>
        <v>#VALUE!</v>
      </c>
      <c r="AD134" s="3" t="e">
        <f>EffortOutcomesAG1_1DayShiftEF[[#This Row],[Cs]]*I134</f>
        <v>#VALUE!</v>
      </c>
      <c r="AE134" s="3" t="e">
        <f>EffortOutcomesAG1_1DayShiftEF[[#This Row],[Cs]]*J134</f>
        <v>#VALUE!</v>
      </c>
      <c r="AF134" s="3" t="e">
        <f>EffortOutcomesAG1_1DayShiftEF[[#This Row],[Cs]]*K134</f>
        <v>#VALUE!</v>
      </c>
      <c r="AG134" s="3" t="e">
        <f>EffortOutcomesAG1_1DayShiftEF[[#This Row],[Cs]]*L134</f>
        <v>#VALUE!</v>
      </c>
      <c r="AH134" s="3" t="e">
        <f>EffortOutcomesAG1_1DayShiftEF[[#This Row],[Cs]]*M134</f>
        <v>#VALUE!</v>
      </c>
      <c r="AI134" s="3" t="e">
        <f>EffortOutcomesAG1_1DayShiftEF[[#This Row],[Cs]]*N134</f>
        <v>#VALUE!</v>
      </c>
      <c r="AJ134" s="3" t="e">
        <f>EffortOutcomesAG1_1DayShiftEF[[#This Row],[Cs]]*O134</f>
        <v>#VALUE!</v>
      </c>
      <c r="AK134" s="3" t="e">
        <f>EffortOutcomesAG1_1DayShiftEF[[#This Row],[Cs]]*P134</f>
        <v>#VALUE!</v>
      </c>
      <c r="AL134" s="3" t="e">
        <f>EffortOutcomesAG1_1DayShiftEF[[#This Row],[Cs]]*Q134</f>
        <v>#VALUE!</v>
      </c>
      <c r="AM134" s="3" t="e">
        <f>EffortOutcomesAG1_1DayShiftEF[[#This Row],[Cs]]*R134</f>
        <v>#VALUE!</v>
      </c>
      <c r="AN134" s="3" t="e">
        <f>EffortOutcomesAG1_1DayShiftEF[[#This Row],[Cs]]*S134</f>
        <v>#VALUE!</v>
      </c>
      <c r="AO134" s="3" t="e">
        <f>EffortOutcomesAG1_1DayShiftEF[[#This Row],[Cs]]*T134</f>
        <v>#VALUE!</v>
      </c>
      <c r="AP134" s="3" t="e">
        <f>EffortOutcomesAG1_1DayShiftEF[[#This Row],[Cs]]*U134</f>
        <v>#VALUE!</v>
      </c>
      <c r="AQ134" s="3" t="e">
        <f>EffortOutcomesAG1_1DayShiftEF[[#This Row],[Cs]]*V134</f>
        <v>#VALUE!</v>
      </c>
      <c r="AR134" s="3" t="e">
        <f>EffortOutcomesAG1_1DayShiftEF[[#This Row],[Cs]]*W134</f>
        <v>#VALUE!</v>
      </c>
      <c r="AS134" s="3">
        <f>EffortOutcomesAG1_1DayShiftIN[[#This Row],[A]]*X134</f>
        <v>0</v>
      </c>
      <c r="AT134" s="3">
        <f>EffortOutcomesAG1_1DayShiftIN[[#This Row],[A]]*Y134</f>
        <v>0</v>
      </c>
      <c r="AU134" s="3">
        <f>EffortOutcomesAG1_1DayShiftIN[[#This Row],[A]]*Z134</f>
        <v>0</v>
      </c>
      <c r="AV134" s="3" t="e">
        <f>EffortOutcomesAG1_1DayShiftIN[[#This Row],[A]]*AA134</f>
        <v>#VALUE!</v>
      </c>
      <c r="AW134" s="3" t="e">
        <f>EffortOutcomesAG1_1DayShiftIN[[#This Row],[A]]*AB134</f>
        <v>#VALUE!</v>
      </c>
      <c r="AX134" s="3"/>
      <c r="AY134" t="s">
        <v>170</v>
      </c>
      <c r="AZ134" t="s">
        <v>216</v>
      </c>
      <c r="BA134" t="s">
        <v>68</v>
      </c>
      <c r="BB134">
        <v>3.1563909774436087</v>
      </c>
      <c r="BC134">
        <v>1.9</v>
      </c>
      <c r="BD134">
        <v>10</v>
      </c>
      <c r="BE134">
        <v>1.9</v>
      </c>
      <c r="BF134">
        <v>0.78787878787878785</v>
      </c>
      <c r="BG134" t="s">
        <v>199</v>
      </c>
      <c r="BH134">
        <v>1</v>
      </c>
      <c r="BI134" s="25">
        <v>45580</v>
      </c>
      <c r="BJ134">
        <v>45580</v>
      </c>
      <c r="BK134">
        <v>1.6612584091808469</v>
      </c>
      <c r="BL134">
        <v>1.6612584091808469</v>
      </c>
      <c r="BM134">
        <v>0.41467304625199364</v>
      </c>
      <c r="BN134" t="s">
        <v>160</v>
      </c>
    </row>
    <row r="135" spans="1:66" x14ac:dyDescent="0.25">
      <c r="A135" s="31"/>
      <c r="B13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35" s="32">
        <f>IF(EffortOutcomesAG1_1DayShiftEF[[#This Row],[Ein]]=0,3,  IF(EffortOutcomesAG1_1DayShiftEF[[#This Row],[Ein]]&lt;EFGoal,1,    IF(EffortOutcomesAG1_1DayShiftEF[[#This Row],[Ein]]&gt;=EFGoal,2,   "???")))</f>
        <v>3</v>
      </c>
      <c r="D13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35" s="34">
        <f t="shared" si="4"/>
        <v>13110</v>
      </c>
      <c r="H13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35" s="36" cm="1">
        <f t="array" ref="O13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35" s="38">
        <f xml:space="preserve">      IF(OR(EffortOutcomesAG1_1DayShiftEF[[#This Row],[Block]]=22221,EffortOutcomesAG1_1DayShiftEF[[#This Row],[Block]]=22222),1-EffortOutcomesAG1_1DayShiftEF[[#This Row],[Epn]],
0)</f>
        <v>0</v>
      </c>
      <c r="R13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3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3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3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5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3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5" s="41" cm="1">
        <f t="array" ref="Z13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5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35" s="38" t="e">
        <f t="shared" si="5"/>
        <v>#DIV/0!</v>
      </c>
      <c r="AC135" s="3">
        <f>EffortOutcomesAG1_1DayShiftEF[[#This Row],[Cs]]*H135</f>
        <v>0</v>
      </c>
      <c r="AD135" s="3">
        <f>EffortOutcomesAG1_1DayShiftEF[[#This Row],[Cs]]*I135</f>
        <v>0</v>
      </c>
      <c r="AE135" s="3">
        <f>EffortOutcomesAG1_1DayShiftEF[[#This Row],[Cs]]*J135</f>
        <v>0</v>
      </c>
      <c r="AF135" s="3">
        <f>EffortOutcomesAG1_1DayShiftEF[[#This Row],[Cs]]*K135</f>
        <v>0</v>
      </c>
      <c r="AG135" s="3">
        <f>EffortOutcomesAG1_1DayShiftEF[[#This Row],[Cs]]*L135</f>
        <v>0</v>
      </c>
      <c r="AH135" s="3">
        <f>EffortOutcomesAG1_1DayShiftEF[[#This Row],[Cs]]*M135</f>
        <v>0</v>
      </c>
      <c r="AI135" s="3">
        <f>EffortOutcomesAG1_1DayShiftEF[[#This Row],[Cs]]*N135</f>
        <v>0</v>
      </c>
      <c r="AJ135" s="3">
        <f>EffortOutcomesAG1_1DayShiftEF[[#This Row],[Cs]]*O135</f>
        <v>0</v>
      </c>
      <c r="AK135" s="3">
        <f>EffortOutcomesAG1_1DayShiftEF[[#This Row],[Cs]]*P135</f>
        <v>0</v>
      </c>
      <c r="AL135" s="3">
        <f>EffortOutcomesAG1_1DayShiftEF[[#This Row],[Cs]]*Q135</f>
        <v>0</v>
      </c>
      <c r="AM135" s="3">
        <f>EffortOutcomesAG1_1DayShiftEF[[#This Row],[Cs]]*R135</f>
        <v>0</v>
      </c>
      <c r="AN135" s="3">
        <f>EffortOutcomesAG1_1DayShiftEF[[#This Row],[Cs]]*S135</f>
        <v>0</v>
      </c>
      <c r="AO135" s="3">
        <f>EffortOutcomesAG1_1DayShiftEF[[#This Row],[Cs]]*T135</f>
        <v>0</v>
      </c>
      <c r="AP135" s="3">
        <f>EffortOutcomesAG1_1DayShiftEF[[#This Row],[Cs]]*U135</f>
        <v>0</v>
      </c>
      <c r="AQ135" s="3">
        <f>EffortOutcomesAG1_1DayShiftEF[[#This Row],[Cs]]*V135</f>
        <v>0</v>
      </c>
      <c r="AR135" s="3">
        <f>EffortOutcomesAG1_1DayShiftEF[[#This Row],[Cs]]*W135</f>
        <v>0</v>
      </c>
      <c r="AS135" s="3" t="e">
        <f>EffortOutcomesAG1_1DayShiftIN[[#This Row],[A]]*X135</f>
        <v>#DIV/0!</v>
      </c>
      <c r="AT135" s="3">
        <f>EffortOutcomesAG1_1DayShiftIN[[#This Row],[A]]*Y135</f>
        <v>0</v>
      </c>
      <c r="AU135" s="3">
        <f>EffortOutcomesAG1_1DayShiftIN[[#This Row],[A]]*Z135</f>
        <v>0</v>
      </c>
      <c r="AV135" s="3" t="e">
        <f>EffortOutcomesAG1_1DayShiftIN[[#This Row],[A]]*AA135</f>
        <v>#DIV/0!</v>
      </c>
      <c r="AW135" s="3" t="e">
        <f>EffortOutcomesAG1_1DayShiftIN[[#This Row],[A]]*AB135</f>
        <v>#DIV/0!</v>
      </c>
      <c r="AX135" s="3"/>
      <c r="AY135" t="s">
        <v>170</v>
      </c>
      <c r="AZ135" t="s">
        <v>216</v>
      </c>
      <c r="BA135" t="s">
        <v>69</v>
      </c>
      <c r="BB135">
        <v>1</v>
      </c>
      <c r="BC135">
        <v>0</v>
      </c>
      <c r="BD135">
        <v>10</v>
      </c>
      <c r="BE135">
        <v>0</v>
      </c>
      <c r="BF135">
        <v>0</v>
      </c>
      <c r="BG135" t="s">
        <v>198</v>
      </c>
      <c r="BH135">
        <v>1</v>
      </c>
      <c r="BI135" s="25">
        <v>45580</v>
      </c>
      <c r="BJ135">
        <v>45580</v>
      </c>
      <c r="BN135" t="s">
        <v>160</v>
      </c>
    </row>
    <row r="136" spans="1:66" hidden="1" x14ac:dyDescent="0.25">
      <c r="A136" s="31"/>
      <c r="B13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36" s="32">
        <f>IF(EffortOutcomesAG1_1DayShiftEF[[#This Row],[Ein]]=0,3,  IF(EffortOutcomesAG1_1DayShiftEF[[#This Row],[Ein]]&lt;EFGoal,1,    IF(EffortOutcomesAG1_1DayShiftEF[[#This Row],[Ein]]&gt;=EFGoal,2,   "???")))</f>
        <v>1</v>
      </c>
      <c r="D13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36" s="34">
        <f t="shared" si="4"/>
        <v>11110</v>
      </c>
      <c r="H13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36" s="36" cm="1">
        <f t="array" ref="O13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36" s="38">
        <f xml:space="preserve">      IF(OR(EffortOutcomesAG1_1DayShiftEF[[#This Row],[Block]]=22221,EffortOutcomesAG1_1DayShiftEF[[#This Row],[Block]]=22222),1-EffortOutcomesAG1_1DayShiftEF[[#This Row],[Epn]],
0)</f>
        <v>0</v>
      </c>
      <c r="R13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0.26166292925295676</v>
      </c>
      <c r="S13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0.20597167449779952</v>
      </c>
      <c r="U13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0.53236539624924373</v>
      </c>
      <c r="W13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6" s="41" cm="1">
        <f t="array" ref="Z13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36" s="38">
        <f t="shared" si="5"/>
        <v>1</v>
      </c>
      <c r="AC136" s="3">
        <f>EffortOutcomesAG1_1DayShiftEF[[#This Row],[Cs]]*H136</f>
        <v>0</v>
      </c>
      <c r="AD136" s="3">
        <f>EffortOutcomesAG1_1DayShiftEF[[#This Row],[Cs]]*I136</f>
        <v>0</v>
      </c>
      <c r="AE136" s="3">
        <f>EffortOutcomesAG1_1DayShiftEF[[#This Row],[Cs]]*J136</f>
        <v>0</v>
      </c>
      <c r="AF136" s="3">
        <f>EffortOutcomesAG1_1DayShiftEF[[#This Row],[Cs]]*K136</f>
        <v>0</v>
      </c>
      <c r="AG136" s="3">
        <f>EffortOutcomesAG1_1DayShiftEF[[#This Row],[Cs]]*L136</f>
        <v>0</v>
      </c>
      <c r="AH136" s="3">
        <f>EffortOutcomesAG1_1DayShiftEF[[#This Row],[Cs]]*M136</f>
        <v>0</v>
      </c>
      <c r="AI136" s="3">
        <f>EffortOutcomesAG1_1DayShiftEF[[#This Row],[Cs]]*N136</f>
        <v>0</v>
      </c>
      <c r="AJ136" s="3">
        <f>EffortOutcomesAG1_1DayShiftEF[[#This Row],[Cs]]*O136</f>
        <v>0</v>
      </c>
      <c r="AK136" s="3">
        <f>EffortOutcomesAG1_1DayShiftEF[[#This Row],[Cs]]*P136</f>
        <v>0</v>
      </c>
      <c r="AL136" s="3">
        <f>EffortOutcomesAG1_1DayShiftEF[[#This Row],[Cs]]*Q136</f>
        <v>0</v>
      </c>
      <c r="AM136" s="3">
        <f>EffortOutcomesAG1_1DayShiftEF[[#This Row],[Cs]]*R136</f>
        <v>0.7457393483709267</v>
      </c>
      <c r="AN136" s="3">
        <f>EffortOutcomesAG1_1DayShiftEF[[#This Row],[Cs]]*S136</f>
        <v>0</v>
      </c>
      <c r="AO136" s="3">
        <f>EffortOutcomesAG1_1DayShiftEF[[#This Row],[Cs]]*T136</f>
        <v>0.58701927231872852</v>
      </c>
      <c r="AP136" s="3">
        <f>EffortOutcomesAG1_1DayShiftEF[[#This Row],[Cs]]*U136</f>
        <v>0</v>
      </c>
      <c r="AQ136" s="3">
        <f>EffortOutcomesAG1_1DayShiftEF[[#This Row],[Cs]]*V136</f>
        <v>1.5172413793103445</v>
      </c>
      <c r="AR136" s="3">
        <f>EffortOutcomesAG1_1DayShiftEF[[#This Row],[Cs]]*W136</f>
        <v>0</v>
      </c>
      <c r="AS136" s="3">
        <f>EffortOutcomesAG1_1DayShiftIN[[#This Row],[A]]*X136</f>
        <v>0</v>
      </c>
      <c r="AT136" s="3">
        <f>EffortOutcomesAG1_1DayShiftIN[[#This Row],[A]]*Y136</f>
        <v>0</v>
      </c>
      <c r="AU136" s="3">
        <f>EffortOutcomesAG1_1DayShiftIN[[#This Row],[A]]*Z136</f>
        <v>0</v>
      </c>
      <c r="AV136" s="3">
        <f>EffortOutcomesAG1_1DayShiftIN[[#This Row],[A]]*AA136</f>
        <v>0</v>
      </c>
      <c r="AW136" s="3">
        <f>EffortOutcomesAG1_1DayShiftIN[[#This Row],[A]]*AB136</f>
        <v>1.5172413793103443</v>
      </c>
      <c r="AX136" s="3"/>
      <c r="AY136" t="s">
        <v>170</v>
      </c>
      <c r="AZ136" t="s">
        <v>216</v>
      </c>
      <c r="BA136" t="s">
        <v>70</v>
      </c>
      <c r="BB136">
        <v>2.1042606516290729</v>
      </c>
      <c r="BC136">
        <v>2.8499999999999996</v>
      </c>
      <c r="BD136">
        <v>10</v>
      </c>
      <c r="BE136">
        <v>2.8499999999999996</v>
      </c>
      <c r="BF136">
        <v>1.5172413793103443</v>
      </c>
      <c r="BG136" t="s">
        <v>197</v>
      </c>
      <c r="BH136">
        <v>1</v>
      </c>
      <c r="BI136" s="25">
        <v>45580</v>
      </c>
      <c r="BJ136">
        <v>45580</v>
      </c>
      <c r="BK136">
        <v>0.73833707074704324</v>
      </c>
      <c r="BL136">
        <v>0.73833707074704324</v>
      </c>
      <c r="BM136">
        <v>0.53236539624924373</v>
      </c>
      <c r="BN136" t="s">
        <v>160</v>
      </c>
    </row>
    <row r="137" spans="1:66" hidden="1" x14ac:dyDescent="0.25">
      <c r="A137" s="31"/>
      <c r="B13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37" s="32">
        <f>IF(EffortOutcomesAG1_1DayShiftEF[[#This Row],[Ein]]=0,3,  IF(EffortOutcomesAG1_1DayShiftEF[[#This Row],[Ein]]&lt;EFGoal,1,    IF(EffortOutcomesAG1_1DayShiftEF[[#This Row],[Ein]]&gt;=EFGoal,2,   "???")))</f>
        <v>1</v>
      </c>
      <c r="D13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3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37" s="34">
        <f t="shared" si="4"/>
        <v>11310</v>
      </c>
      <c r="H13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37" s="36" cm="1">
        <f t="array" ref="O13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37" s="38">
        <f xml:space="preserve">      IF(OR(EffortOutcomesAG1_1DayShiftEF[[#This Row],[Block]]=22221,EffortOutcomesAG1_1DayShiftEF[[#This Row],[Block]]=22222),1-EffortOutcomesAG1_1DayShiftEF[[#This Row],[Epn]],
0)</f>
        <v>0</v>
      </c>
      <c r="R13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0.21052631578947367</v>
      </c>
      <c r="S13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3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0.78902399539518664</v>
      </c>
      <c r="W13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7" s="41" cm="1">
        <f t="array" ref="Z13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37" s="38">
        <f t="shared" si="5"/>
        <v>0.99955031118466031</v>
      </c>
      <c r="AC137" s="3">
        <f>EffortOutcomesAG1_1DayShiftEF[[#This Row],[Cs]]*H137</f>
        <v>0</v>
      </c>
      <c r="AD137" s="3">
        <f>EffortOutcomesAG1_1DayShiftEF[[#This Row],[Cs]]*I137</f>
        <v>0</v>
      </c>
      <c r="AE137" s="3">
        <f>EffortOutcomesAG1_1DayShiftEF[[#This Row],[Cs]]*J137</f>
        <v>0</v>
      </c>
      <c r="AF137" s="3">
        <f>EffortOutcomesAG1_1DayShiftEF[[#This Row],[Cs]]*K137</f>
        <v>0</v>
      </c>
      <c r="AG137" s="3">
        <f>EffortOutcomesAG1_1DayShiftEF[[#This Row],[Cs]]*L137</f>
        <v>0</v>
      </c>
      <c r="AH137" s="3">
        <f>EffortOutcomesAG1_1DayShiftEF[[#This Row],[Cs]]*M137</f>
        <v>0</v>
      </c>
      <c r="AI137" s="3">
        <f>EffortOutcomesAG1_1DayShiftEF[[#This Row],[Cs]]*N137</f>
        <v>0</v>
      </c>
      <c r="AJ137" s="3">
        <f>EffortOutcomesAG1_1DayShiftEF[[#This Row],[Cs]]*O137</f>
        <v>0</v>
      </c>
      <c r="AK137" s="3">
        <f>EffortOutcomesAG1_1DayShiftEF[[#This Row],[Cs]]*P137</f>
        <v>0</v>
      </c>
      <c r="AL137" s="3">
        <f>EffortOutcomesAG1_1DayShiftEF[[#This Row],[Cs]]*Q137</f>
        <v>0</v>
      </c>
      <c r="AM137" s="3">
        <f>EffortOutcomesAG1_1DayShiftEF[[#This Row],[Cs]]*R137</f>
        <v>1</v>
      </c>
      <c r="AN137" s="3">
        <f>EffortOutcomesAG1_1DayShiftEF[[#This Row],[Cs]]*S137</f>
        <v>0</v>
      </c>
      <c r="AO137" s="3">
        <f>EffortOutcomesAG1_1DayShiftEF[[#This Row],[Cs]]*T137</f>
        <v>0</v>
      </c>
      <c r="AP137" s="3">
        <f>EffortOutcomesAG1_1DayShiftEF[[#This Row],[Cs]]*U137</f>
        <v>0</v>
      </c>
      <c r="AQ137" s="3">
        <f>EffortOutcomesAG1_1DayShiftEF[[#This Row],[Cs]]*V137</f>
        <v>3.7478639781271363</v>
      </c>
      <c r="AR137" s="3">
        <f>EffortOutcomesAG1_1DayShiftEF[[#This Row],[Cs]]*W137</f>
        <v>0</v>
      </c>
      <c r="AS137" s="3">
        <f>EffortOutcomesAG1_1DayShiftIN[[#This Row],[A]]*X137</f>
        <v>0</v>
      </c>
      <c r="AT137" s="3">
        <f>EffortOutcomesAG1_1DayShiftIN[[#This Row],[A]]*Y137</f>
        <v>0</v>
      </c>
      <c r="AU137" s="3">
        <f>EffortOutcomesAG1_1DayShiftIN[[#This Row],[A]]*Z137</f>
        <v>0</v>
      </c>
      <c r="AV137" s="3">
        <f>EffortOutcomesAG1_1DayShiftIN[[#This Row],[A]]*AA137</f>
        <v>0</v>
      </c>
      <c r="AW137" s="3">
        <f>EffortOutcomesAG1_1DayShiftIN[[#This Row],[A]]*AB137</f>
        <v>3.7483136669424764</v>
      </c>
      <c r="AX137" s="3"/>
      <c r="AY137" t="s">
        <v>217</v>
      </c>
      <c r="AZ137" t="s">
        <v>216</v>
      </c>
      <c r="BA137" t="s">
        <v>68</v>
      </c>
      <c r="BB137">
        <v>3.7478639781271368</v>
      </c>
      <c r="BC137">
        <v>4.75</v>
      </c>
      <c r="BD137">
        <v>10</v>
      </c>
      <c r="BE137">
        <v>4.75</v>
      </c>
      <c r="BF137">
        <v>3.75</v>
      </c>
      <c r="BG137" t="s">
        <v>199</v>
      </c>
      <c r="BI137" s="25">
        <v>45580</v>
      </c>
      <c r="BJ137">
        <v>45580</v>
      </c>
      <c r="BK137">
        <v>0.78902399539518664</v>
      </c>
      <c r="BL137">
        <v>0.78902399539518664</v>
      </c>
      <c r="BM137">
        <v>0.78947368421052633</v>
      </c>
      <c r="BN137" t="s">
        <v>160</v>
      </c>
    </row>
    <row r="138" spans="1:66" hidden="1" x14ac:dyDescent="0.25">
      <c r="A138" s="31"/>
      <c r="B13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38" s="32">
        <f>IF(EffortOutcomesAG1_1DayShiftEF[[#This Row],[Ein]]=0,3,  IF(EffortOutcomesAG1_1DayShiftEF[[#This Row],[Ein]]&lt;EFGoal,1,    IF(EffortOutcomesAG1_1DayShiftEF[[#This Row],[Ein]]&gt;=EFGoal,2,   "???")))</f>
        <v>2</v>
      </c>
      <c r="D13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38" s="34">
        <f t="shared" si="4"/>
        <v>32111</v>
      </c>
      <c r="H13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2.0733652312599826E-2</v>
      </c>
      <c r="O138" s="36" cm="1">
        <f t="array" ref="O13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Row],[Block]]=21222),EFCap-M139:Z9EFGoal,IF(OR(EffortOutcomesAG1_1DayShiftEF[[#This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9.3817431278742092E-4</v>
      </c>
      <c r="Q138" s="38">
        <f xml:space="preserve">      IF(OR(EffortOutcomesAG1_1DayShiftEF[[#This Row],[Block]]=22221,EffortOutcomesAG1_1DayShiftEF[[#This Row],[Block]]=22222),1-EffortOutcomesAG1_1DayShiftEF[[#This Row],[Epn]],
0)</f>
        <v>0</v>
      </c>
      <c r="R13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3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3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3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8" s="41" cm="1">
        <f t="array" ref="Z13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38" s="38">
        <f t="shared" si="5"/>
        <v>1</v>
      </c>
      <c r="AC138" s="3">
        <f>EffortOutcomesAG1_1DayShiftEF[[#This Row],[Cs]]*H138</f>
        <v>0</v>
      </c>
      <c r="AD138" s="3">
        <f>EffortOutcomesAG1_1DayShiftEF[[#This Row],[Cs]]*I138</f>
        <v>0</v>
      </c>
      <c r="AE138" s="3">
        <f>EffortOutcomesAG1_1DayShiftEF[[#This Row],[Cs]]*J138</f>
        <v>0</v>
      </c>
      <c r="AF138" s="3">
        <f>EffortOutcomesAG1_1DayShiftEF[[#This Row],[Cs]]*K138</f>
        <v>0</v>
      </c>
      <c r="AG138" s="3">
        <f>EffortOutcomesAG1_1DayShiftEF[[#This Row],[Cs]]*L138</f>
        <v>0</v>
      </c>
      <c r="AH138" s="3">
        <f>EffortOutcomesAG1_1DayShiftEF[[#This Row],[Cs]]*M138</f>
        <v>0</v>
      </c>
      <c r="AI138" s="3">
        <f>EffortOutcomesAG1_1DayShiftEF[[#This Row],[Cs]]*N138</f>
        <v>1.9696969696969834E-2</v>
      </c>
      <c r="AJ138" s="3">
        <f>EffortOutcomesAG1_1DayShiftEF[[#This Row],[Cs]]*O138</f>
        <v>0</v>
      </c>
      <c r="AK138" s="3">
        <f>EffortOutcomesAG1_1DayShiftEF[[#This Row],[Cs]]*P138</f>
        <v>8.9126559714804978E-4</v>
      </c>
      <c r="AL138" s="3">
        <f>EffortOutcomesAG1_1DayShiftEF[[#This Row],[Cs]]*Q138</f>
        <v>0</v>
      </c>
      <c r="AM138" s="3">
        <f>EffortOutcomesAG1_1DayShiftEF[[#This Row],[Cs]]*R138</f>
        <v>0</v>
      </c>
      <c r="AN138" s="3">
        <f>EffortOutcomesAG1_1DayShiftEF[[#This Row],[Cs]]*S138</f>
        <v>0</v>
      </c>
      <c r="AO138" s="3">
        <f>EffortOutcomesAG1_1DayShiftEF[[#This Row],[Cs]]*T138</f>
        <v>0</v>
      </c>
      <c r="AP138" s="3">
        <f>EffortOutcomesAG1_1DayShiftEF[[#This Row],[Cs]]*U138</f>
        <v>0</v>
      </c>
      <c r="AQ138" s="3">
        <f>EffortOutcomesAG1_1DayShiftEF[[#This Row],[Cs]]*V138</f>
        <v>0.95</v>
      </c>
      <c r="AR138" s="3">
        <f>EffortOutcomesAG1_1DayShiftEF[[#This Row],[Cs]]*W138</f>
        <v>0</v>
      </c>
      <c r="AS138" s="3">
        <f>EffortOutcomesAG1_1DayShiftIN[[#This Row],[A]]*X138</f>
        <v>0</v>
      </c>
      <c r="AT138" s="3">
        <f>EffortOutcomesAG1_1DayShiftIN[[#This Row],[A]]*Y138</f>
        <v>0</v>
      </c>
      <c r="AU138" s="3">
        <f>EffortOutcomesAG1_1DayShiftIN[[#This Row],[A]]*Z138</f>
        <v>0</v>
      </c>
      <c r="AV138" s="3">
        <f>EffortOutcomesAG1_1DayShiftIN[[#This Row],[A]]*AA138</f>
        <v>0</v>
      </c>
      <c r="AW138" s="3">
        <f>EffortOutcomesAG1_1DayShiftIN[[#This Row],[A]]*AB138</f>
        <v>0.96969696969696972</v>
      </c>
      <c r="AX138" s="3"/>
      <c r="AY138" t="s">
        <v>217</v>
      </c>
      <c r="AZ138" t="s">
        <v>216</v>
      </c>
      <c r="BA138" t="s">
        <v>69</v>
      </c>
      <c r="BB138">
        <v>0.97058823529411775</v>
      </c>
      <c r="BC138">
        <v>0.95</v>
      </c>
      <c r="BD138">
        <v>10</v>
      </c>
      <c r="BE138">
        <v>0.95</v>
      </c>
      <c r="BF138">
        <v>0.96969696969696972</v>
      </c>
      <c r="BG138" t="s">
        <v>198</v>
      </c>
      <c r="BI138" s="25">
        <v>45580</v>
      </c>
      <c r="BJ138">
        <v>45580</v>
      </c>
      <c r="BK138">
        <v>1.0216718266253872</v>
      </c>
      <c r="BL138">
        <v>1.0216718266253872</v>
      </c>
      <c r="BM138">
        <v>1.0207336523125998</v>
      </c>
      <c r="BN138" t="s">
        <v>160</v>
      </c>
    </row>
    <row r="139" spans="1:66" hidden="1" x14ac:dyDescent="0.25">
      <c r="A139" s="31"/>
      <c r="B13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39" s="32">
        <f>IF(EffortOutcomesAG1_1DayShiftEF[[#This Row],[Ein]]=0,3,  IF(EffortOutcomesAG1_1DayShiftEF[[#This Row],[Ein]]&lt;EFGoal,1,    IF(EffortOutcomesAG1_1DayShiftEF[[#This Row],[Ein]]&gt;=EFGoal,2,   "???")))</f>
        <v>1</v>
      </c>
      <c r="D13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3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3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39" s="34">
        <f t="shared" si="4"/>
        <v>31111</v>
      </c>
      <c r="H13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3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3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3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3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3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3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39" s="36" cm="1">
        <f t="array" ref="O13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3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0.20621426524569153</v>
      </c>
      <c r="Q139" s="38">
        <f xml:space="preserve">      IF(OR(EffortOutcomesAG1_1DayShiftEF[[#This Row],[Block]]=22221,EffortOutcomesAG1_1DayShiftEF[[#This Row],[Block]]=22222),1-EffortOutcomesAG1_1DayShiftEF[[#This Row],[Epn]],
0)</f>
        <v>0</v>
      </c>
      <c r="R13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3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3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0.30973824936673244</v>
      </c>
      <c r="U13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3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0.69026175063326756</v>
      </c>
      <c r="W13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3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3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39" s="41" cm="1">
        <f t="array" ref="Z13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3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39" s="38">
        <f t="shared" si="5"/>
        <v>1</v>
      </c>
      <c r="AC139" s="3">
        <f>EffortOutcomesAG1_1DayShiftEF[[#This Row],[Cs]]*H139</f>
        <v>0</v>
      </c>
      <c r="AD139" s="3">
        <f>EffortOutcomesAG1_1DayShiftEF[[#This Row],[Cs]]*I139</f>
        <v>0</v>
      </c>
      <c r="AE139" s="3">
        <f>EffortOutcomesAG1_1DayShiftEF[[#This Row],[Cs]]*J139</f>
        <v>0</v>
      </c>
      <c r="AF139" s="3">
        <f>EffortOutcomesAG1_1DayShiftEF[[#This Row],[Cs]]*K139</f>
        <v>0</v>
      </c>
      <c r="AG139" s="3">
        <f>EffortOutcomesAG1_1DayShiftEF[[#This Row],[Cs]]*L139</f>
        <v>0</v>
      </c>
      <c r="AH139" s="3">
        <f>EffortOutcomesAG1_1DayShiftEF[[#This Row],[Cs]]*M139</f>
        <v>0</v>
      </c>
      <c r="AI139" s="3">
        <f>EffortOutcomesAG1_1DayShiftEF[[#This Row],[Cs]]*N139</f>
        <v>0</v>
      </c>
      <c r="AJ139" s="3">
        <f>EffortOutcomesAG1_1DayShiftEF[[#This Row],[Cs]]*O139</f>
        <v>0</v>
      </c>
      <c r="AK139" s="3">
        <f>EffortOutcomesAG1_1DayShiftEF[[#This Row],[Cs]]*P139</f>
        <v>0.78361420793362779</v>
      </c>
      <c r="AL139" s="3">
        <f>EffortOutcomesAG1_1DayShiftEF[[#This Row],[Cs]]*Q139</f>
        <v>0</v>
      </c>
      <c r="AM139" s="3">
        <f>EffortOutcomesAG1_1DayShiftEF[[#This Row],[Cs]]*R139</f>
        <v>0</v>
      </c>
      <c r="AN139" s="3">
        <f>EffortOutcomesAG1_1DayShiftEF[[#This Row],[Cs]]*S139</f>
        <v>0</v>
      </c>
      <c r="AO139" s="3">
        <f>EffortOutcomesAG1_1DayShiftEF[[#This Row],[Cs]]*T139</f>
        <v>1.1770053475935833</v>
      </c>
      <c r="AP139" s="3">
        <f>EffortOutcomesAG1_1DayShiftEF[[#This Row],[Cs]]*U139</f>
        <v>0</v>
      </c>
      <c r="AQ139" s="3">
        <f>EffortOutcomesAG1_1DayShiftEF[[#This Row],[Cs]]*V139</f>
        <v>2.6229946524064167</v>
      </c>
      <c r="AR139" s="3">
        <f>EffortOutcomesAG1_1DayShiftEF[[#This Row],[Cs]]*W139</f>
        <v>0</v>
      </c>
      <c r="AS139" s="3">
        <f>EffortOutcomesAG1_1DayShiftIN[[#This Row],[A]]*X139</f>
        <v>0</v>
      </c>
      <c r="AT139" s="3">
        <f>EffortOutcomesAG1_1DayShiftIN[[#This Row],[A]]*Y139</f>
        <v>0</v>
      </c>
      <c r="AU139" s="3">
        <f>EffortOutcomesAG1_1DayShiftIN[[#This Row],[A]]*Z139</f>
        <v>0</v>
      </c>
      <c r="AV139" s="3">
        <f>EffortOutcomesAG1_1DayShiftIN[[#This Row],[A]]*AA139</f>
        <v>0</v>
      </c>
      <c r="AW139" s="3">
        <f>EffortOutcomesAG1_1DayShiftIN[[#This Row],[A]]*AB139</f>
        <v>2.6229946524064167</v>
      </c>
      <c r="AX139" s="3"/>
      <c r="AY139" t="s">
        <v>217</v>
      </c>
      <c r="AZ139" t="s">
        <v>216</v>
      </c>
      <c r="BA139" t="s">
        <v>70</v>
      </c>
      <c r="BB139">
        <v>4.5836142079336275</v>
      </c>
      <c r="BC139">
        <v>3.8</v>
      </c>
      <c r="BD139">
        <v>10</v>
      </c>
      <c r="BE139">
        <v>3.8</v>
      </c>
      <c r="BF139">
        <v>2.6229946524064167</v>
      </c>
      <c r="BG139" t="s">
        <v>197</v>
      </c>
      <c r="BI139" s="25">
        <v>45580</v>
      </c>
      <c r="BJ139">
        <v>45580</v>
      </c>
      <c r="BK139">
        <v>1.2062142652456915</v>
      </c>
      <c r="BL139">
        <v>1.2062142652456915</v>
      </c>
      <c r="BM139">
        <v>0.69026175063326756</v>
      </c>
      <c r="BN139" t="s">
        <v>160</v>
      </c>
    </row>
    <row r="140" spans="1:66" hidden="1" x14ac:dyDescent="0.25">
      <c r="A140" s="31"/>
      <c r="B14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40" s="32">
        <f>IF(EffortOutcomesAG1_1DayShiftEF[[#This Row],[Ein]]=0,3,  IF(EffortOutcomesAG1_1DayShiftEF[[#This Row],[Ein]]&lt;EFGoal,1,    IF(EffortOutcomesAG1_1DayShiftEF[[#This Row],[Ein]]&gt;=EFGoal,2,   "???")))</f>
        <v>2</v>
      </c>
      <c r="D14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4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40" s="34">
        <f t="shared" si="4"/>
        <v>32311</v>
      </c>
      <c r="H14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0.10739777810063722</v>
      </c>
      <c r="I14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0.10750560612056481</v>
      </c>
      <c r="O140" s="36" cm="1">
        <f t="array" ref="O14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40" s="38">
        <f xml:space="preserve">      IF(OR(EffortOutcomesAG1_1DayShiftEF[[#This Row],[Block]]=22221,EffortOutcomesAG1_1DayShiftEF[[#This Row],[Block]]=22222),1-EffortOutcomesAG1_1DayShiftEF[[#This Row],[Epn]],
0)</f>
        <v>0</v>
      </c>
      <c r="R14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4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4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4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0" s="41" cm="1">
        <f t="array" ref="Z14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40" s="38">
        <f t="shared" si="5"/>
        <v>1</v>
      </c>
      <c r="AC140" s="3">
        <f>EffortOutcomesAG1_1DayShiftEF[[#This Row],[Cs]]*H140</f>
        <v>0.2040557783912107</v>
      </c>
      <c r="AD140" s="3">
        <f>EffortOutcomesAG1_1DayShiftEF[[#This Row],[Cs]]*I140</f>
        <v>0</v>
      </c>
      <c r="AE140" s="3">
        <f>EffortOutcomesAG1_1DayShiftEF[[#This Row],[Cs]]*J140</f>
        <v>0</v>
      </c>
      <c r="AF140" s="3">
        <f>EffortOutcomesAG1_1DayShiftEF[[#This Row],[Cs]]*K140</f>
        <v>0</v>
      </c>
      <c r="AG140" s="3">
        <f>EffortOutcomesAG1_1DayShiftEF[[#This Row],[Cs]]*L140</f>
        <v>0</v>
      </c>
      <c r="AH140" s="3">
        <f>EffortOutcomesAG1_1DayShiftEF[[#This Row],[Cs]]*M140</f>
        <v>0</v>
      </c>
      <c r="AI140" s="3">
        <f>EffortOutcomesAG1_1DayShiftEF[[#This Row],[Cs]]*N140</f>
        <v>0.20426065162907314</v>
      </c>
      <c r="AJ140" s="3">
        <f>EffortOutcomesAG1_1DayShiftEF[[#This Row],[Cs]]*O140</f>
        <v>0</v>
      </c>
      <c r="AK140" s="3">
        <f>EffortOutcomesAG1_1DayShiftEF[[#This Row],[Cs]]*P140</f>
        <v>0</v>
      </c>
      <c r="AL140" s="3">
        <f>EffortOutcomesAG1_1DayShiftEF[[#This Row],[Cs]]*Q140</f>
        <v>0</v>
      </c>
      <c r="AM140" s="3">
        <f>EffortOutcomesAG1_1DayShiftEF[[#This Row],[Cs]]*R140</f>
        <v>0</v>
      </c>
      <c r="AN140" s="3">
        <f>EffortOutcomesAG1_1DayShiftEF[[#This Row],[Cs]]*S140</f>
        <v>0</v>
      </c>
      <c r="AO140" s="3">
        <f>EffortOutcomesAG1_1DayShiftEF[[#This Row],[Cs]]*T140</f>
        <v>0</v>
      </c>
      <c r="AP140" s="3">
        <f>EffortOutcomesAG1_1DayShiftEF[[#This Row],[Cs]]*U140</f>
        <v>0</v>
      </c>
      <c r="AQ140" s="3">
        <f>EffortOutcomesAG1_1DayShiftEF[[#This Row],[Cs]]*V140</f>
        <v>1.9</v>
      </c>
      <c r="AR140" s="3">
        <f>EffortOutcomesAG1_1DayShiftEF[[#This Row],[Cs]]*W140</f>
        <v>0</v>
      </c>
      <c r="AS140" s="3">
        <f>EffortOutcomesAG1_1DayShiftIN[[#This Row],[A]]*X140</f>
        <v>0</v>
      </c>
      <c r="AT140" s="3">
        <f>EffortOutcomesAG1_1DayShiftIN[[#This Row],[A]]*Y140</f>
        <v>0</v>
      </c>
      <c r="AU140" s="3">
        <f>EffortOutcomesAG1_1DayShiftIN[[#This Row],[A]]*Z140</f>
        <v>0</v>
      </c>
      <c r="AV140" s="3">
        <f>EffortOutcomesAG1_1DayShiftIN[[#This Row],[A]]*AA140</f>
        <v>0</v>
      </c>
      <c r="AW140" s="3">
        <f>EffortOutcomesAG1_1DayShiftIN[[#This Row],[A]]*AB140</f>
        <v>2.3083164300202839</v>
      </c>
      <c r="AX140" s="3"/>
      <c r="AY140" t="s">
        <v>170</v>
      </c>
      <c r="AZ140" t="s">
        <v>216</v>
      </c>
      <c r="BA140" t="s">
        <v>70</v>
      </c>
      <c r="BB140">
        <v>2.1042606516290729</v>
      </c>
      <c r="BC140">
        <v>1.9</v>
      </c>
      <c r="BD140">
        <v>10</v>
      </c>
      <c r="BE140">
        <v>1.9</v>
      </c>
      <c r="BF140">
        <v>2.3083164300202839</v>
      </c>
      <c r="BG140" t="s">
        <v>200</v>
      </c>
      <c r="BH140">
        <v>1</v>
      </c>
      <c r="BI140" s="25">
        <v>45581</v>
      </c>
      <c r="BJ140">
        <v>45581</v>
      </c>
      <c r="BK140">
        <v>1.1075056061205648</v>
      </c>
      <c r="BL140">
        <v>1.1075056061205648</v>
      </c>
      <c r="BM140">
        <v>1.214903384221202</v>
      </c>
      <c r="BN140" t="s">
        <v>160</v>
      </c>
    </row>
    <row r="141" spans="1:66" x14ac:dyDescent="0.25">
      <c r="A141" s="31"/>
      <c r="B14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41" s="32">
        <f>IF(EffortOutcomesAG1_1DayShiftEF[[#This Row],[Ein]]=0,3,  IF(EffortOutcomesAG1_1DayShiftEF[[#This Row],[Ein]]&lt;EFGoal,1,    IF(EffortOutcomesAG1_1DayShiftEF[[#This Row],[Ein]]&gt;=EFGoal,2,   "???")))</f>
        <v>1</v>
      </c>
      <c r="D14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1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4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41" s="34" t="e">
        <f t="shared" si="4"/>
        <v>#VALUE!</v>
      </c>
      <c r="H141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41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41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41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41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41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41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41" s="36" t="e" cm="1">
        <f t="array" ref="O14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41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41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41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41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41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41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41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41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4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1" s="41" cm="1">
        <f t="array" ref="Z14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1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41" s="38" t="e">
        <f t="shared" si="5"/>
        <v>#VALUE!</v>
      </c>
      <c r="AC141" s="3" t="e">
        <f>EffortOutcomesAG1_1DayShiftEF[[#This Row],[Cs]]*H141</f>
        <v>#VALUE!</v>
      </c>
      <c r="AD141" s="3" t="e">
        <f>EffortOutcomesAG1_1DayShiftEF[[#This Row],[Cs]]*I141</f>
        <v>#VALUE!</v>
      </c>
      <c r="AE141" s="3" t="e">
        <f>EffortOutcomesAG1_1DayShiftEF[[#This Row],[Cs]]*J141</f>
        <v>#VALUE!</v>
      </c>
      <c r="AF141" s="3" t="e">
        <f>EffortOutcomesAG1_1DayShiftEF[[#This Row],[Cs]]*K141</f>
        <v>#VALUE!</v>
      </c>
      <c r="AG141" s="3" t="e">
        <f>EffortOutcomesAG1_1DayShiftEF[[#This Row],[Cs]]*L141</f>
        <v>#VALUE!</v>
      </c>
      <c r="AH141" s="3" t="e">
        <f>EffortOutcomesAG1_1DayShiftEF[[#This Row],[Cs]]*M141</f>
        <v>#VALUE!</v>
      </c>
      <c r="AI141" s="3" t="e">
        <f>EffortOutcomesAG1_1DayShiftEF[[#This Row],[Cs]]*N141</f>
        <v>#VALUE!</v>
      </c>
      <c r="AJ141" s="3" t="e">
        <f>EffortOutcomesAG1_1DayShiftEF[[#This Row],[Cs]]*O141</f>
        <v>#VALUE!</v>
      </c>
      <c r="AK141" s="3" t="e">
        <f>EffortOutcomesAG1_1DayShiftEF[[#This Row],[Cs]]*P141</f>
        <v>#VALUE!</v>
      </c>
      <c r="AL141" s="3" t="e">
        <f>EffortOutcomesAG1_1DayShiftEF[[#This Row],[Cs]]*Q141</f>
        <v>#VALUE!</v>
      </c>
      <c r="AM141" s="3" t="e">
        <f>EffortOutcomesAG1_1DayShiftEF[[#This Row],[Cs]]*R141</f>
        <v>#VALUE!</v>
      </c>
      <c r="AN141" s="3" t="e">
        <f>EffortOutcomesAG1_1DayShiftEF[[#This Row],[Cs]]*S141</f>
        <v>#VALUE!</v>
      </c>
      <c r="AO141" s="3" t="e">
        <f>EffortOutcomesAG1_1DayShiftEF[[#This Row],[Cs]]*T141</f>
        <v>#VALUE!</v>
      </c>
      <c r="AP141" s="3" t="e">
        <f>EffortOutcomesAG1_1DayShiftEF[[#This Row],[Cs]]*U141</f>
        <v>#VALUE!</v>
      </c>
      <c r="AQ141" s="3" t="e">
        <f>EffortOutcomesAG1_1DayShiftEF[[#This Row],[Cs]]*V141</f>
        <v>#VALUE!</v>
      </c>
      <c r="AR141" s="3" t="e">
        <f>EffortOutcomesAG1_1DayShiftEF[[#This Row],[Cs]]*W141</f>
        <v>#VALUE!</v>
      </c>
      <c r="AS141" s="3">
        <f>EffortOutcomesAG1_1DayShiftIN[[#This Row],[A]]*X141</f>
        <v>0</v>
      </c>
      <c r="AT141" s="3">
        <f>EffortOutcomesAG1_1DayShiftIN[[#This Row],[A]]*Y141</f>
        <v>0</v>
      </c>
      <c r="AU141" s="3">
        <f>EffortOutcomesAG1_1DayShiftIN[[#This Row],[A]]*Z141</f>
        <v>0</v>
      </c>
      <c r="AV141" s="3" t="e">
        <f>EffortOutcomesAG1_1DayShiftIN[[#This Row],[A]]*AA141</f>
        <v>#VALUE!</v>
      </c>
      <c r="AW141" s="3" t="e">
        <f>EffortOutcomesAG1_1DayShiftIN[[#This Row],[A]]*AB141</f>
        <v>#VALUE!</v>
      </c>
      <c r="AX141" s="3"/>
      <c r="AY141" t="s">
        <v>170</v>
      </c>
      <c r="AZ141" t="s">
        <v>216</v>
      </c>
      <c r="BA141" t="s">
        <v>68</v>
      </c>
      <c r="BB141">
        <v>3.1563909774436087</v>
      </c>
      <c r="BC141">
        <v>1.9</v>
      </c>
      <c r="BD141">
        <v>10</v>
      </c>
      <c r="BE141">
        <v>1.9</v>
      </c>
      <c r="BF141">
        <v>1.7290552584670236</v>
      </c>
      <c r="BG141" t="s">
        <v>202</v>
      </c>
      <c r="BH141">
        <v>1</v>
      </c>
      <c r="BI141" s="25">
        <v>45581</v>
      </c>
      <c r="BJ141">
        <v>45581</v>
      </c>
      <c r="BK141">
        <v>1.6612584091808469</v>
      </c>
      <c r="BL141">
        <v>1.6612584091808469</v>
      </c>
      <c r="BM141">
        <v>0.9100290834036967</v>
      </c>
      <c r="BN141" t="s">
        <v>160</v>
      </c>
    </row>
    <row r="142" spans="1:66" x14ac:dyDescent="0.25">
      <c r="A142" s="31"/>
      <c r="B14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42" s="32">
        <f>IF(EffortOutcomesAG1_1DayShiftEF[[#This Row],[Ein]]=0,3,  IF(EffortOutcomesAG1_1DayShiftEF[[#This Row],[Ein]]&lt;EFGoal,1,    IF(EffortOutcomesAG1_1DayShiftEF[[#This Row],[Ein]]&gt;=EFGoal,2,   "???")))</f>
        <v>3</v>
      </c>
      <c r="D14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42" s="34">
        <f t="shared" si="4"/>
        <v>13110</v>
      </c>
      <c r="H14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4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42" s="36" cm="1">
        <f t="array" ref="O14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42" s="38">
        <f xml:space="preserve">      IF(OR(EffortOutcomesAG1_1DayShiftEF[[#This Row],[Block]]=22221,EffortOutcomesAG1_1DayShiftEF[[#This Row],[Block]]=22222),1-EffortOutcomesAG1_1DayShiftEF[[#This Row],[Epn]],
0)</f>
        <v>0</v>
      </c>
      <c r="R14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4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4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4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2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4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2" s="41" cm="1">
        <f t="array" ref="Z14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2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42" s="38" t="e">
        <f t="shared" si="5"/>
        <v>#DIV/0!</v>
      </c>
      <c r="AC142" s="3">
        <f>EffortOutcomesAG1_1DayShiftEF[[#This Row],[Cs]]*H142</f>
        <v>0</v>
      </c>
      <c r="AD142" s="3">
        <f>EffortOutcomesAG1_1DayShiftEF[[#This Row],[Cs]]*I142</f>
        <v>0</v>
      </c>
      <c r="AE142" s="3">
        <f>EffortOutcomesAG1_1DayShiftEF[[#This Row],[Cs]]*J142</f>
        <v>0</v>
      </c>
      <c r="AF142" s="3">
        <f>EffortOutcomesAG1_1DayShiftEF[[#This Row],[Cs]]*K142</f>
        <v>0</v>
      </c>
      <c r="AG142" s="3">
        <f>EffortOutcomesAG1_1DayShiftEF[[#This Row],[Cs]]*L142</f>
        <v>0</v>
      </c>
      <c r="AH142" s="3">
        <f>EffortOutcomesAG1_1DayShiftEF[[#This Row],[Cs]]*M142</f>
        <v>0</v>
      </c>
      <c r="AI142" s="3">
        <f>EffortOutcomesAG1_1DayShiftEF[[#This Row],[Cs]]*N142</f>
        <v>0</v>
      </c>
      <c r="AJ142" s="3">
        <f>EffortOutcomesAG1_1DayShiftEF[[#This Row],[Cs]]*O142</f>
        <v>0</v>
      </c>
      <c r="AK142" s="3">
        <f>EffortOutcomesAG1_1DayShiftEF[[#This Row],[Cs]]*P142</f>
        <v>0</v>
      </c>
      <c r="AL142" s="3">
        <f>EffortOutcomesAG1_1DayShiftEF[[#This Row],[Cs]]*Q142</f>
        <v>0</v>
      </c>
      <c r="AM142" s="3">
        <f>EffortOutcomesAG1_1DayShiftEF[[#This Row],[Cs]]*R142</f>
        <v>0</v>
      </c>
      <c r="AN142" s="3">
        <f>EffortOutcomesAG1_1DayShiftEF[[#This Row],[Cs]]*S142</f>
        <v>0</v>
      </c>
      <c r="AO142" s="3">
        <f>EffortOutcomesAG1_1DayShiftEF[[#This Row],[Cs]]*T142</f>
        <v>0</v>
      </c>
      <c r="AP142" s="3">
        <f>EffortOutcomesAG1_1DayShiftEF[[#This Row],[Cs]]*U142</f>
        <v>0</v>
      </c>
      <c r="AQ142" s="3">
        <f>EffortOutcomesAG1_1DayShiftEF[[#This Row],[Cs]]*V142</f>
        <v>0</v>
      </c>
      <c r="AR142" s="3">
        <f>EffortOutcomesAG1_1DayShiftEF[[#This Row],[Cs]]*W142</f>
        <v>0</v>
      </c>
      <c r="AS142" s="3" t="e">
        <f>EffortOutcomesAG1_1DayShiftIN[[#This Row],[A]]*X142</f>
        <v>#DIV/0!</v>
      </c>
      <c r="AT142" s="3">
        <f>EffortOutcomesAG1_1DayShiftIN[[#This Row],[A]]*Y142</f>
        <v>0</v>
      </c>
      <c r="AU142" s="3">
        <f>EffortOutcomesAG1_1DayShiftIN[[#This Row],[A]]*Z142</f>
        <v>0</v>
      </c>
      <c r="AV142" s="3" t="e">
        <f>EffortOutcomesAG1_1DayShiftIN[[#This Row],[A]]*AA142</f>
        <v>#DIV/0!</v>
      </c>
      <c r="AW142" s="3" t="e">
        <f>EffortOutcomesAG1_1DayShiftIN[[#This Row],[A]]*AB142</f>
        <v>#DIV/0!</v>
      </c>
      <c r="AX142" s="3"/>
      <c r="AY142" t="s">
        <v>170</v>
      </c>
      <c r="AZ142" t="s">
        <v>216</v>
      </c>
      <c r="BA142" t="s">
        <v>69</v>
      </c>
      <c r="BB142">
        <v>1</v>
      </c>
      <c r="BC142">
        <v>0</v>
      </c>
      <c r="BD142">
        <v>10</v>
      </c>
      <c r="BE142">
        <v>0</v>
      </c>
      <c r="BF142">
        <v>0</v>
      </c>
      <c r="BG142" t="s">
        <v>201</v>
      </c>
      <c r="BH142">
        <v>1</v>
      </c>
      <c r="BI142" s="25">
        <v>45581</v>
      </c>
      <c r="BJ142">
        <v>45581</v>
      </c>
      <c r="BN142" t="s">
        <v>160</v>
      </c>
    </row>
    <row r="143" spans="1:66" x14ac:dyDescent="0.25">
      <c r="A143" s="31"/>
      <c r="B14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43" s="32">
        <f>IF(EffortOutcomesAG1_1DayShiftEF[[#This Row],[Ein]]=0,3,  IF(EffortOutcomesAG1_1DayShiftEF[[#This Row],[Ein]]&lt;EFGoal,1,    IF(EffortOutcomesAG1_1DayShiftEF[[#This Row],[Ein]]&gt;=EFGoal,2,   "???")))</f>
        <v>1</v>
      </c>
      <c r="D14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3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4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43" s="34" t="e">
        <f t="shared" si="4"/>
        <v>#VALUE!</v>
      </c>
      <c r="H143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43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43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43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43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43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43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43" s="36" t="e" cm="1">
        <f t="array" ref="O14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43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43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43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43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43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43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43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43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4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3" s="41" cm="1">
        <f t="array" ref="Z14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3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43" s="38" t="e">
        <f t="shared" si="5"/>
        <v>#VALUE!</v>
      </c>
      <c r="AC143" s="3" t="e">
        <f>EffortOutcomesAG1_1DayShiftEF[[#This Row],[Cs]]*H143</f>
        <v>#VALUE!</v>
      </c>
      <c r="AD143" s="3" t="e">
        <f>EffortOutcomesAG1_1DayShiftEF[[#This Row],[Cs]]*I143</f>
        <v>#VALUE!</v>
      </c>
      <c r="AE143" s="3" t="e">
        <f>EffortOutcomesAG1_1DayShiftEF[[#This Row],[Cs]]*J143</f>
        <v>#VALUE!</v>
      </c>
      <c r="AF143" s="3" t="e">
        <f>EffortOutcomesAG1_1DayShiftEF[[#This Row],[Cs]]*K143</f>
        <v>#VALUE!</v>
      </c>
      <c r="AG143" s="3" t="e">
        <f>EffortOutcomesAG1_1DayShiftEF[[#This Row],[Cs]]*L143</f>
        <v>#VALUE!</v>
      </c>
      <c r="AH143" s="3" t="e">
        <f>EffortOutcomesAG1_1DayShiftEF[[#This Row],[Cs]]*M143</f>
        <v>#VALUE!</v>
      </c>
      <c r="AI143" s="3" t="e">
        <f>EffortOutcomesAG1_1DayShiftEF[[#This Row],[Cs]]*N143</f>
        <v>#VALUE!</v>
      </c>
      <c r="AJ143" s="3" t="e">
        <f>EffortOutcomesAG1_1DayShiftEF[[#This Row],[Cs]]*O143</f>
        <v>#VALUE!</v>
      </c>
      <c r="AK143" s="3" t="e">
        <f>EffortOutcomesAG1_1DayShiftEF[[#This Row],[Cs]]*P143</f>
        <v>#VALUE!</v>
      </c>
      <c r="AL143" s="3" t="e">
        <f>EffortOutcomesAG1_1DayShiftEF[[#This Row],[Cs]]*Q143</f>
        <v>#VALUE!</v>
      </c>
      <c r="AM143" s="3" t="e">
        <f>EffortOutcomesAG1_1DayShiftEF[[#This Row],[Cs]]*R143</f>
        <v>#VALUE!</v>
      </c>
      <c r="AN143" s="3" t="e">
        <f>EffortOutcomesAG1_1DayShiftEF[[#This Row],[Cs]]*S143</f>
        <v>#VALUE!</v>
      </c>
      <c r="AO143" s="3" t="e">
        <f>EffortOutcomesAG1_1DayShiftEF[[#This Row],[Cs]]*T143</f>
        <v>#VALUE!</v>
      </c>
      <c r="AP143" s="3" t="e">
        <f>EffortOutcomesAG1_1DayShiftEF[[#This Row],[Cs]]*U143</f>
        <v>#VALUE!</v>
      </c>
      <c r="AQ143" s="3" t="e">
        <f>EffortOutcomesAG1_1DayShiftEF[[#This Row],[Cs]]*V143</f>
        <v>#VALUE!</v>
      </c>
      <c r="AR143" s="3" t="e">
        <f>EffortOutcomesAG1_1DayShiftEF[[#This Row],[Cs]]*W143</f>
        <v>#VALUE!</v>
      </c>
      <c r="AS143" s="3">
        <f>EffortOutcomesAG1_1DayShiftIN[[#This Row],[A]]*X143</f>
        <v>0</v>
      </c>
      <c r="AT143" s="3">
        <f>EffortOutcomesAG1_1DayShiftIN[[#This Row],[A]]*Y143</f>
        <v>0</v>
      </c>
      <c r="AU143" s="3">
        <f>EffortOutcomesAG1_1DayShiftIN[[#This Row],[A]]*Z143</f>
        <v>0</v>
      </c>
      <c r="AV143" s="3" t="e">
        <f>EffortOutcomesAG1_1DayShiftIN[[#This Row],[A]]*AA143</f>
        <v>#VALUE!</v>
      </c>
      <c r="AW143" s="3" t="e">
        <f>EffortOutcomesAG1_1DayShiftIN[[#This Row],[A]]*AB143</f>
        <v>#VALUE!</v>
      </c>
      <c r="AX143" s="3"/>
      <c r="AY143" t="s">
        <v>217</v>
      </c>
      <c r="AZ143" t="s">
        <v>216</v>
      </c>
      <c r="BA143" t="s">
        <v>70</v>
      </c>
      <c r="BB143">
        <v>4.5836142079336275</v>
      </c>
      <c r="BC143">
        <v>2.8499999999999996</v>
      </c>
      <c r="BD143">
        <v>10</v>
      </c>
      <c r="BE143">
        <v>2.8499999999999996</v>
      </c>
      <c r="BF143">
        <v>2.780080213903743</v>
      </c>
      <c r="BG143" t="s">
        <v>200</v>
      </c>
      <c r="BI143" s="25">
        <v>45581</v>
      </c>
      <c r="BJ143">
        <v>45581</v>
      </c>
      <c r="BK143">
        <v>1.6082856869942554</v>
      </c>
      <c r="BL143">
        <v>1.6082856869942554</v>
      </c>
      <c r="BM143">
        <v>0.97546674172061176</v>
      </c>
      <c r="BN143" t="s">
        <v>160</v>
      </c>
    </row>
    <row r="144" spans="1:66" hidden="1" x14ac:dyDescent="0.25">
      <c r="A144" s="31"/>
      <c r="B14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44" s="32">
        <f>IF(EffortOutcomesAG1_1DayShiftEF[[#This Row],[Ein]]=0,3,  IF(EffortOutcomesAG1_1DayShiftEF[[#This Row],[Ein]]&lt;EFGoal,1,    IF(EffortOutcomesAG1_1DayShiftEF[[#This Row],[Ein]]&gt;=EFGoal,2,   "???")))</f>
        <v>1</v>
      </c>
      <c r="D14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44" s="34">
        <f t="shared" si="4"/>
        <v>11110</v>
      </c>
      <c r="H14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4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44" s="36" cm="1">
        <f t="array" ref="O14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44" s="38">
        <f xml:space="preserve">      IF(OR(EffortOutcomesAG1_1DayShiftEF[[#This Row],[Block]]=22221,EffortOutcomesAG1_1DayShiftEF[[#This Row],[Block]]=22222),1-EffortOutcomesAG1_1DayShiftEF[[#This Row],[Epn]],
0)</f>
        <v>0</v>
      </c>
      <c r="R14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0.43641143186058085</v>
      </c>
      <c r="S14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1.5637808888350202E-2</v>
      </c>
      <c r="U14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0.54795075925106895</v>
      </c>
      <c r="W14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4" s="41" cm="1">
        <f t="array" ref="Z14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44" s="38">
        <f t="shared" si="5"/>
        <v>1</v>
      </c>
      <c r="AC144" s="3">
        <f>EffortOutcomesAG1_1DayShiftEF[[#This Row],[Cs]]*H144</f>
        <v>0</v>
      </c>
      <c r="AD144" s="3">
        <f>EffortOutcomesAG1_1DayShiftEF[[#This Row],[Cs]]*I144</f>
        <v>0</v>
      </c>
      <c r="AE144" s="3">
        <f>EffortOutcomesAG1_1DayShiftEF[[#This Row],[Cs]]*J144</f>
        <v>0</v>
      </c>
      <c r="AF144" s="3">
        <f>EffortOutcomesAG1_1DayShiftEF[[#This Row],[Cs]]*K144</f>
        <v>0</v>
      </c>
      <c r="AG144" s="3">
        <f>EffortOutcomesAG1_1DayShiftEF[[#This Row],[Cs]]*L144</f>
        <v>0</v>
      </c>
      <c r="AH144" s="3">
        <f>EffortOutcomesAG1_1DayShiftEF[[#This Row],[Cs]]*M144</f>
        <v>0</v>
      </c>
      <c r="AI144" s="3">
        <f>EffortOutcomesAG1_1DayShiftEF[[#This Row],[Cs]]*N144</f>
        <v>0</v>
      </c>
      <c r="AJ144" s="3">
        <f>EffortOutcomesAG1_1DayShiftEF[[#This Row],[Cs]]*O144</f>
        <v>0</v>
      </c>
      <c r="AK144" s="3">
        <f>EffortOutcomesAG1_1DayShiftEF[[#This Row],[Cs]]*P144</f>
        <v>0</v>
      </c>
      <c r="AL144" s="3">
        <f>EffortOutcomesAG1_1DayShiftEF[[#This Row],[Cs]]*Q144</f>
        <v>0</v>
      </c>
      <c r="AM144" s="3">
        <f>EffortOutcomesAG1_1DayShiftEF[[#This Row],[Cs]]*R144</f>
        <v>2.9021360218728622</v>
      </c>
      <c r="AN144" s="3">
        <f>EffortOutcomesAG1_1DayShiftEF[[#This Row],[Cs]]*S144</f>
        <v>0</v>
      </c>
      <c r="AO144" s="3">
        <f>EffortOutcomesAG1_1DayShiftEF[[#This Row],[Cs]]*T144</f>
        <v>0.10399142910752883</v>
      </c>
      <c r="AP144" s="3">
        <f>EffortOutcomesAG1_1DayShiftEF[[#This Row],[Cs]]*U144</f>
        <v>0</v>
      </c>
      <c r="AQ144" s="3">
        <f>EffortOutcomesAG1_1DayShiftEF[[#This Row],[Cs]]*V144</f>
        <v>3.6438725490196084</v>
      </c>
      <c r="AR144" s="3">
        <f>EffortOutcomesAG1_1DayShiftEF[[#This Row],[Cs]]*W144</f>
        <v>0</v>
      </c>
      <c r="AS144" s="3">
        <f>EffortOutcomesAG1_1DayShiftIN[[#This Row],[A]]*X144</f>
        <v>0</v>
      </c>
      <c r="AT144" s="3">
        <f>EffortOutcomesAG1_1DayShiftIN[[#This Row],[A]]*Y144</f>
        <v>0</v>
      </c>
      <c r="AU144" s="3">
        <f>EffortOutcomesAG1_1DayShiftIN[[#This Row],[A]]*Z144</f>
        <v>0</v>
      </c>
      <c r="AV144" s="3">
        <f>EffortOutcomesAG1_1DayShiftIN[[#This Row],[A]]*AA144</f>
        <v>0</v>
      </c>
      <c r="AW144" s="3">
        <f>EffortOutcomesAG1_1DayShiftIN[[#This Row],[A]]*AB144</f>
        <v>3.643872549019608</v>
      </c>
      <c r="AX144" s="3"/>
      <c r="AY144" t="s">
        <v>217</v>
      </c>
      <c r="AZ144" t="s">
        <v>216</v>
      </c>
      <c r="BA144" t="s">
        <v>68</v>
      </c>
      <c r="BB144">
        <v>3.7478639781271368</v>
      </c>
      <c r="BC144">
        <v>6.6499999999999995</v>
      </c>
      <c r="BD144">
        <v>10</v>
      </c>
      <c r="BE144">
        <v>6.6499999999999995</v>
      </c>
      <c r="BF144">
        <v>3.643872549019608</v>
      </c>
      <c r="BG144" t="s">
        <v>202</v>
      </c>
      <c r="BI144" s="25">
        <v>45581</v>
      </c>
      <c r="BJ144">
        <v>45581</v>
      </c>
      <c r="BK144">
        <v>0.56358856813941915</v>
      </c>
      <c r="BL144">
        <v>0.56358856813941915</v>
      </c>
      <c r="BM144">
        <v>0.54795075925106895</v>
      </c>
      <c r="BN144" t="s">
        <v>160</v>
      </c>
    </row>
    <row r="145" spans="1:66" hidden="1" x14ac:dyDescent="0.25">
      <c r="A145" s="31"/>
      <c r="B14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45" s="32">
        <f>IF(EffortOutcomesAG1_1DayShiftEF[[#This Row],[Ein]]=0,3,  IF(EffortOutcomesAG1_1DayShiftEF[[#This Row],[Ein]]&lt;EFGoal,1,    IF(EffortOutcomesAG1_1DayShiftEF[[#This Row],[Ein]]&gt;=EFGoal,2,   "???")))</f>
        <v>2</v>
      </c>
      <c r="D14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4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45" s="34">
        <f t="shared" si="4"/>
        <v>32311</v>
      </c>
      <c r="H14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2.9083403696406496E-2</v>
      </c>
      <c r="I14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2.1671826625387247E-2</v>
      </c>
      <c r="O145" s="36" cm="1">
        <f t="array" ref="O14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45" s="38">
        <f xml:space="preserve">      IF(OR(EffortOutcomesAG1_1DayShiftEF[[#This Row],[Block]]=22221,EffortOutcomesAG1_1DayShiftEF[[#This Row],[Block]]=22222),1-EffortOutcomesAG1_1DayShiftEF[[#This Row],[Epn]],
0)</f>
        <v>0</v>
      </c>
      <c r="R14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4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4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4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5" s="41" cm="1">
        <f t="array" ref="Z14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45" s="38">
        <f t="shared" si="5"/>
        <v>1</v>
      </c>
      <c r="AC145" s="3">
        <f>EffortOutcomesAG1_1DayShiftEF[[#This Row],[Cs]]*H145</f>
        <v>2.7629233511586169E-2</v>
      </c>
      <c r="AD145" s="3">
        <f>EffortOutcomesAG1_1DayShiftEF[[#This Row],[Cs]]*I145</f>
        <v>0</v>
      </c>
      <c r="AE145" s="3">
        <f>EffortOutcomesAG1_1DayShiftEF[[#This Row],[Cs]]*J145</f>
        <v>0</v>
      </c>
      <c r="AF145" s="3">
        <f>EffortOutcomesAG1_1DayShiftEF[[#This Row],[Cs]]*K145</f>
        <v>0</v>
      </c>
      <c r="AG145" s="3">
        <f>EffortOutcomesAG1_1DayShiftEF[[#This Row],[Cs]]*L145</f>
        <v>0</v>
      </c>
      <c r="AH145" s="3">
        <f>EffortOutcomesAG1_1DayShiftEF[[#This Row],[Cs]]*M145</f>
        <v>0</v>
      </c>
      <c r="AI145" s="3">
        <f>EffortOutcomesAG1_1DayShiftEF[[#This Row],[Cs]]*N145</f>
        <v>2.0588235294117883E-2</v>
      </c>
      <c r="AJ145" s="3">
        <f>EffortOutcomesAG1_1DayShiftEF[[#This Row],[Cs]]*O145</f>
        <v>0</v>
      </c>
      <c r="AK145" s="3">
        <f>EffortOutcomesAG1_1DayShiftEF[[#This Row],[Cs]]*P145</f>
        <v>0</v>
      </c>
      <c r="AL145" s="3">
        <f>EffortOutcomesAG1_1DayShiftEF[[#This Row],[Cs]]*Q145</f>
        <v>0</v>
      </c>
      <c r="AM145" s="3">
        <f>EffortOutcomesAG1_1DayShiftEF[[#This Row],[Cs]]*R145</f>
        <v>0</v>
      </c>
      <c r="AN145" s="3">
        <f>EffortOutcomesAG1_1DayShiftEF[[#This Row],[Cs]]*S145</f>
        <v>0</v>
      </c>
      <c r="AO145" s="3">
        <f>EffortOutcomesAG1_1DayShiftEF[[#This Row],[Cs]]*T145</f>
        <v>0</v>
      </c>
      <c r="AP145" s="3">
        <f>EffortOutcomesAG1_1DayShiftEF[[#This Row],[Cs]]*U145</f>
        <v>0</v>
      </c>
      <c r="AQ145" s="3">
        <f>EffortOutcomesAG1_1DayShiftEF[[#This Row],[Cs]]*V145</f>
        <v>0.95</v>
      </c>
      <c r="AR145" s="3">
        <f>EffortOutcomesAG1_1DayShiftEF[[#This Row],[Cs]]*W145</f>
        <v>0</v>
      </c>
      <c r="AS145" s="3">
        <f>EffortOutcomesAG1_1DayShiftIN[[#This Row],[A]]*X145</f>
        <v>0</v>
      </c>
      <c r="AT145" s="3">
        <f>EffortOutcomesAG1_1DayShiftIN[[#This Row],[A]]*Y145</f>
        <v>0</v>
      </c>
      <c r="AU145" s="3">
        <f>EffortOutcomesAG1_1DayShiftIN[[#This Row],[A]]*Z145</f>
        <v>0</v>
      </c>
      <c r="AV145" s="3">
        <f>EffortOutcomesAG1_1DayShiftIN[[#This Row],[A]]*AA145</f>
        <v>0</v>
      </c>
      <c r="AW145" s="3">
        <f>EffortOutcomesAG1_1DayShiftIN[[#This Row],[A]]*AB145</f>
        <v>0.99821746880570394</v>
      </c>
      <c r="AX145" s="3"/>
      <c r="AY145" t="s">
        <v>217</v>
      </c>
      <c r="AZ145" t="s">
        <v>216</v>
      </c>
      <c r="BA145" t="s">
        <v>69</v>
      </c>
      <c r="BB145">
        <v>0.97058823529411775</v>
      </c>
      <c r="BC145">
        <v>0.95</v>
      </c>
      <c r="BD145">
        <v>10</v>
      </c>
      <c r="BE145">
        <v>0.95</v>
      </c>
      <c r="BF145">
        <v>0.99821746880570394</v>
      </c>
      <c r="BG145" t="s">
        <v>201</v>
      </c>
      <c r="BI145" s="25">
        <v>45581</v>
      </c>
      <c r="BJ145">
        <v>45581</v>
      </c>
      <c r="BK145">
        <v>1.0216718266253872</v>
      </c>
      <c r="BL145">
        <v>1.0216718266253872</v>
      </c>
      <c r="BM145">
        <v>1.0507552303217937</v>
      </c>
      <c r="BN145" t="s">
        <v>160</v>
      </c>
    </row>
    <row r="146" spans="1:66" x14ac:dyDescent="0.25">
      <c r="A146" s="31"/>
      <c r="B14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46" s="32">
        <f>IF(EffortOutcomesAG1_1DayShiftEF[[#This Row],[Ein]]=0,3,  IF(EffortOutcomesAG1_1DayShiftEF[[#This Row],[Ein]]&lt;EFGoal,1,    IF(EffortOutcomesAG1_1DayShiftEF[[#This Row],[Ein]]&gt;=EFGoal,2,   "???")))</f>
        <v>3</v>
      </c>
      <c r="D14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46" s="34">
        <f t="shared" si="4"/>
        <v>13110</v>
      </c>
      <c r="H14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4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46" s="36" cm="1">
        <f t="array" ref="O14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46" s="38">
        <f xml:space="preserve">      IF(OR(EffortOutcomesAG1_1DayShiftEF[[#This Row],[Block]]=22221,EffortOutcomesAG1_1DayShiftEF[[#This Row],[Block]]=22222),1-EffortOutcomesAG1_1DayShiftEF[[#This Row],[Epn]],
0)</f>
        <v>0</v>
      </c>
      <c r="R14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4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4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4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6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4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6" s="41" cm="1">
        <f t="array" ref="Z14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6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46" s="38" t="e">
        <f t="shared" si="5"/>
        <v>#DIV/0!</v>
      </c>
      <c r="AC146" s="3">
        <f>EffortOutcomesAG1_1DayShiftEF[[#This Row],[Cs]]*H146</f>
        <v>0</v>
      </c>
      <c r="AD146" s="3">
        <f>EffortOutcomesAG1_1DayShiftEF[[#This Row],[Cs]]*I146</f>
        <v>0</v>
      </c>
      <c r="AE146" s="3">
        <f>EffortOutcomesAG1_1DayShiftEF[[#This Row],[Cs]]*J146</f>
        <v>0</v>
      </c>
      <c r="AF146" s="3">
        <f>EffortOutcomesAG1_1DayShiftEF[[#This Row],[Cs]]*K146</f>
        <v>0</v>
      </c>
      <c r="AG146" s="3">
        <f>EffortOutcomesAG1_1DayShiftEF[[#This Row],[Cs]]*L146</f>
        <v>0</v>
      </c>
      <c r="AH146" s="3">
        <f>EffortOutcomesAG1_1DayShiftEF[[#This Row],[Cs]]*M146</f>
        <v>0</v>
      </c>
      <c r="AI146" s="3">
        <f>EffortOutcomesAG1_1DayShiftEF[[#This Row],[Cs]]*N146</f>
        <v>0</v>
      </c>
      <c r="AJ146" s="3">
        <f>EffortOutcomesAG1_1DayShiftEF[[#This Row],[Cs]]*O146</f>
        <v>0</v>
      </c>
      <c r="AK146" s="3">
        <f>EffortOutcomesAG1_1DayShiftEF[[#This Row],[Cs]]*P146</f>
        <v>0</v>
      </c>
      <c r="AL146" s="3">
        <f>EffortOutcomesAG1_1DayShiftEF[[#This Row],[Cs]]*Q146</f>
        <v>0</v>
      </c>
      <c r="AM146" s="3">
        <f>EffortOutcomesAG1_1DayShiftEF[[#This Row],[Cs]]*R146</f>
        <v>0</v>
      </c>
      <c r="AN146" s="3">
        <f>EffortOutcomesAG1_1DayShiftEF[[#This Row],[Cs]]*S146</f>
        <v>0</v>
      </c>
      <c r="AO146" s="3">
        <f>EffortOutcomesAG1_1DayShiftEF[[#This Row],[Cs]]*T146</f>
        <v>0</v>
      </c>
      <c r="AP146" s="3">
        <f>EffortOutcomesAG1_1DayShiftEF[[#This Row],[Cs]]*U146</f>
        <v>0</v>
      </c>
      <c r="AQ146" s="3">
        <f>EffortOutcomesAG1_1DayShiftEF[[#This Row],[Cs]]*V146</f>
        <v>0</v>
      </c>
      <c r="AR146" s="3">
        <f>EffortOutcomesAG1_1DayShiftEF[[#This Row],[Cs]]*W146</f>
        <v>0</v>
      </c>
      <c r="AS146" s="3" t="e">
        <f>EffortOutcomesAG1_1DayShiftIN[[#This Row],[A]]*X146</f>
        <v>#DIV/0!</v>
      </c>
      <c r="AT146" s="3">
        <f>EffortOutcomesAG1_1DayShiftIN[[#This Row],[A]]*Y146</f>
        <v>0</v>
      </c>
      <c r="AU146" s="3">
        <f>EffortOutcomesAG1_1DayShiftIN[[#This Row],[A]]*Z146</f>
        <v>0</v>
      </c>
      <c r="AV146" s="3" t="e">
        <f>EffortOutcomesAG1_1DayShiftIN[[#This Row],[A]]*AA146</f>
        <v>#DIV/0!</v>
      </c>
      <c r="AW146" s="3" t="e">
        <f>EffortOutcomesAG1_1DayShiftIN[[#This Row],[A]]*AB146</f>
        <v>#DIV/0!</v>
      </c>
      <c r="AX146" s="3"/>
      <c r="AY146" t="s">
        <v>170</v>
      </c>
      <c r="AZ146" t="s">
        <v>216</v>
      </c>
      <c r="BA146" t="s">
        <v>69</v>
      </c>
      <c r="BB146">
        <v>1</v>
      </c>
      <c r="BC146">
        <v>0</v>
      </c>
      <c r="BD146">
        <v>10</v>
      </c>
      <c r="BE146">
        <v>0</v>
      </c>
      <c r="BF146">
        <v>2.7450980392156862E-2</v>
      </c>
      <c r="BG146" t="s">
        <v>203</v>
      </c>
      <c r="BH146">
        <v>1</v>
      </c>
      <c r="BI146" s="25">
        <v>45582</v>
      </c>
      <c r="BJ146">
        <v>45582</v>
      </c>
      <c r="BN146" t="s">
        <v>160</v>
      </c>
    </row>
    <row r="147" spans="1:66" hidden="1" x14ac:dyDescent="0.25">
      <c r="A147" s="31"/>
      <c r="B14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47" s="32">
        <f>IF(EffortOutcomesAG1_1DayShiftEF[[#This Row],[Ein]]=0,3,  IF(EffortOutcomesAG1_1DayShiftEF[[#This Row],[Ein]]&lt;EFGoal,1,    IF(EffortOutcomesAG1_1DayShiftEF[[#This Row],[Ein]]&gt;=EFGoal,2,   "???")))</f>
        <v>1</v>
      </c>
      <c r="D14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47" s="34">
        <f t="shared" si="4"/>
        <v>31111</v>
      </c>
      <c r="H14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4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47" s="36" cm="1">
        <f t="array" ref="O14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47" s="38">
        <f xml:space="preserve">      IF(OR(EffortOutcomesAG1_1DayShiftEF[[#This Row],[Block]]=22221,EffortOutcomesAG1_1DayShiftEF[[#This Row],[Block]]=22222),1-EffortOutcomesAG1_1DayShiftEF[[#This Row],[Epn]],
0)</f>
        <v>0</v>
      </c>
      <c r="R14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4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7.5335397316821373E-2</v>
      </c>
      <c r="U14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0.92466460268317863</v>
      </c>
      <c r="W14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7" s="41" cm="1">
        <f t="array" ref="Z14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47" s="38">
        <f t="shared" si="5"/>
        <v>1</v>
      </c>
      <c r="AC147" s="3">
        <f>EffortOutcomesAG1_1DayShiftEF[[#This Row],[Cs]]*H147</f>
        <v>0</v>
      </c>
      <c r="AD147" s="3">
        <f>EffortOutcomesAG1_1DayShiftEF[[#This Row],[Cs]]*I147</f>
        <v>0</v>
      </c>
      <c r="AE147" s="3">
        <f>EffortOutcomesAG1_1DayShiftEF[[#This Row],[Cs]]*J147</f>
        <v>0</v>
      </c>
      <c r="AF147" s="3">
        <f>EffortOutcomesAG1_1DayShiftEF[[#This Row],[Cs]]*K147</f>
        <v>0</v>
      </c>
      <c r="AG147" s="3">
        <f>EffortOutcomesAG1_1DayShiftEF[[#This Row],[Cs]]*L147</f>
        <v>0</v>
      </c>
      <c r="AH147" s="3">
        <f>EffortOutcomesAG1_1DayShiftEF[[#This Row],[Cs]]*M147</f>
        <v>0</v>
      </c>
      <c r="AI147" s="3">
        <f>EffortOutcomesAG1_1DayShiftEF[[#This Row],[Cs]]*N147</f>
        <v>0</v>
      </c>
      <c r="AJ147" s="3">
        <f>EffortOutcomesAG1_1DayShiftEF[[#This Row],[Cs]]*O147</f>
        <v>0</v>
      </c>
      <c r="AK147" s="3">
        <f>EffortOutcomesAG1_1DayShiftEF[[#This Row],[Cs]]*P147</f>
        <v>0.20426065162907314</v>
      </c>
      <c r="AL147" s="3">
        <f>EffortOutcomesAG1_1DayShiftEF[[#This Row],[Cs]]*Q147</f>
        <v>0</v>
      </c>
      <c r="AM147" s="3">
        <f>EffortOutcomesAG1_1DayShiftEF[[#This Row],[Cs]]*R147</f>
        <v>0</v>
      </c>
      <c r="AN147" s="3">
        <f>EffortOutcomesAG1_1DayShiftEF[[#This Row],[Cs]]*S147</f>
        <v>0</v>
      </c>
      <c r="AO147" s="3">
        <f>EffortOutcomesAG1_1DayShiftEF[[#This Row],[Cs]]*T147</f>
        <v>0.14313725490196061</v>
      </c>
      <c r="AP147" s="3">
        <f>EffortOutcomesAG1_1DayShiftEF[[#This Row],[Cs]]*U147</f>
        <v>0</v>
      </c>
      <c r="AQ147" s="3">
        <f>EffortOutcomesAG1_1DayShiftEF[[#This Row],[Cs]]*V147</f>
        <v>1.7568627450980394</v>
      </c>
      <c r="AR147" s="3">
        <f>EffortOutcomesAG1_1DayShiftEF[[#This Row],[Cs]]*W147</f>
        <v>0</v>
      </c>
      <c r="AS147" s="3">
        <f>EffortOutcomesAG1_1DayShiftIN[[#This Row],[A]]*X147</f>
        <v>0</v>
      </c>
      <c r="AT147" s="3">
        <f>EffortOutcomesAG1_1DayShiftIN[[#This Row],[A]]*Y147</f>
        <v>0</v>
      </c>
      <c r="AU147" s="3">
        <f>EffortOutcomesAG1_1DayShiftIN[[#This Row],[A]]*Z147</f>
        <v>0</v>
      </c>
      <c r="AV147" s="3">
        <f>EffortOutcomesAG1_1DayShiftIN[[#This Row],[A]]*AA147</f>
        <v>0</v>
      </c>
      <c r="AW147" s="3">
        <f>EffortOutcomesAG1_1DayShiftIN[[#This Row],[A]]*AB147</f>
        <v>1.7568627450980394</v>
      </c>
      <c r="AX147" s="3"/>
      <c r="AY147" t="s">
        <v>170</v>
      </c>
      <c r="AZ147" t="s">
        <v>216</v>
      </c>
      <c r="BA147" t="s">
        <v>70</v>
      </c>
      <c r="BB147">
        <v>2.1042606516290729</v>
      </c>
      <c r="BC147">
        <v>1.9</v>
      </c>
      <c r="BD147">
        <v>10</v>
      </c>
      <c r="BE147">
        <v>1.9</v>
      </c>
      <c r="BF147">
        <v>1.7568627450980394</v>
      </c>
      <c r="BG147" t="s">
        <v>204</v>
      </c>
      <c r="BH147">
        <v>1</v>
      </c>
      <c r="BI147" s="25">
        <v>45582</v>
      </c>
      <c r="BJ147">
        <v>45582</v>
      </c>
      <c r="BK147">
        <v>1.1075056061205648</v>
      </c>
      <c r="BL147">
        <v>1.1075056061205648</v>
      </c>
      <c r="BM147">
        <v>0.92466460268317863</v>
      </c>
      <c r="BN147" t="s">
        <v>160</v>
      </c>
    </row>
    <row r="148" spans="1:66" hidden="1" x14ac:dyDescent="0.25">
      <c r="A148" s="31"/>
      <c r="B14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48" s="32">
        <f>IF(EffortOutcomesAG1_1DayShiftEF[[#This Row],[Ein]]=0,3,  IF(EffortOutcomesAG1_1DayShiftEF[[#This Row],[Ein]]&lt;EFGoal,1,    IF(EffortOutcomesAG1_1DayShiftEF[[#This Row],[Ein]]&gt;=EFGoal,2,   "???")))</f>
        <v>1</v>
      </c>
      <c r="D14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48" s="34">
        <f t="shared" si="4"/>
        <v>31111</v>
      </c>
      <c r="H14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4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48" s="36" cm="1">
        <f t="array" ref="O14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Row],[Block]]=21222),EFCap-M149:Z9EFGoal,IF(OR(EffortOutcomesAG1_1DayShiftEF[[#This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0.10750560612056459</v>
      </c>
      <c r="Q148" s="38">
        <f xml:space="preserve">      IF(OR(EffortOutcomesAG1_1DayShiftEF[[#This Row],[Block]]=22221,EffortOutcomesAG1_1DayShiftEF[[#This Row],[Block]]=22222),1-EffortOutcomesAG1_1DayShiftEF[[#This Row],[Epn]],
0)</f>
        <v>0</v>
      </c>
      <c r="R14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4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0.33952528379772939</v>
      </c>
      <c r="U14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0.66047471620227061</v>
      </c>
      <c r="W14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4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8" s="41" cm="1">
        <f t="array" ref="Z14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48" s="38">
        <f t="shared" si="5"/>
        <v>1</v>
      </c>
      <c r="AC148" s="3">
        <f>EffortOutcomesAG1_1DayShiftEF[[#This Row],[Cs]]*H148</f>
        <v>0</v>
      </c>
      <c r="AD148" s="3">
        <f>EffortOutcomesAG1_1DayShiftEF[[#This Row],[Cs]]*I148</f>
        <v>0</v>
      </c>
      <c r="AE148" s="3">
        <f>EffortOutcomesAG1_1DayShiftEF[[#This Row],[Cs]]*J148</f>
        <v>0</v>
      </c>
      <c r="AF148" s="3">
        <f>EffortOutcomesAG1_1DayShiftEF[[#This Row],[Cs]]*K148</f>
        <v>0</v>
      </c>
      <c r="AG148" s="3">
        <f>EffortOutcomesAG1_1DayShiftEF[[#This Row],[Cs]]*L148</f>
        <v>0</v>
      </c>
      <c r="AH148" s="3">
        <f>EffortOutcomesAG1_1DayShiftEF[[#This Row],[Cs]]*M148</f>
        <v>0</v>
      </c>
      <c r="AI148" s="3">
        <f>EffortOutcomesAG1_1DayShiftEF[[#This Row],[Cs]]*N148</f>
        <v>0</v>
      </c>
      <c r="AJ148" s="3">
        <f>EffortOutcomesAG1_1DayShiftEF[[#This Row],[Cs]]*O148</f>
        <v>0</v>
      </c>
      <c r="AK148" s="3">
        <f>EffortOutcomesAG1_1DayShiftEF[[#This Row],[Cs]]*P148</f>
        <v>0.30639097744360905</v>
      </c>
      <c r="AL148" s="3">
        <f>EffortOutcomesAG1_1DayShiftEF[[#This Row],[Cs]]*Q148</f>
        <v>0</v>
      </c>
      <c r="AM148" s="3">
        <f>EffortOutcomesAG1_1DayShiftEF[[#This Row],[Cs]]*R148</f>
        <v>0</v>
      </c>
      <c r="AN148" s="3">
        <f>EffortOutcomesAG1_1DayShiftEF[[#This Row],[Cs]]*S148</f>
        <v>0</v>
      </c>
      <c r="AO148" s="3">
        <f>EffortOutcomesAG1_1DayShiftEF[[#This Row],[Cs]]*T148</f>
        <v>0.96764705882352864</v>
      </c>
      <c r="AP148" s="3">
        <f>EffortOutcomesAG1_1DayShiftEF[[#This Row],[Cs]]*U148</f>
        <v>0</v>
      </c>
      <c r="AQ148" s="3">
        <f>EffortOutcomesAG1_1DayShiftEF[[#This Row],[Cs]]*V148</f>
        <v>1.882352941176471</v>
      </c>
      <c r="AR148" s="3">
        <f>EffortOutcomesAG1_1DayShiftEF[[#This Row],[Cs]]*W148</f>
        <v>0</v>
      </c>
      <c r="AS148" s="3">
        <f>EffortOutcomesAG1_1DayShiftIN[[#This Row],[A]]*X148</f>
        <v>0</v>
      </c>
      <c r="AT148" s="3">
        <f>EffortOutcomesAG1_1DayShiftIN[[#This Row],[A]]*Y148</f>
        <v>0</v>
      </c>
      <c r="AU148" s="3">
        <f>EffortOutcomesAG1_1DayShiftIN[[#This Row],[A]]*Z148</f>
        <v>0</v>
      </c>
      <c r="AV148" s="3">
        <f>EffortOutcomesAG1_1DayShiftIN[[#This Row],[A]]*AA148</f>
        <v>0</v>
      </c>
      <c r="AW148" s="3">
        <f>EffortOutcomesAG1_1DayShiftIN[[#This Row],[A]]*AB148</f>
        <v>1.882352941176471</v>
      </c>
      <c r="AX148" s="3"/>
      <c r="AY148" t="s">
        <v>170</v>
      </c>
      <c r="AZ148" t="s">
        <v>216</v>
      </c>
      <c r="BA148" t="s">
        <v>68</v>
      </c>
      <c r="BB148">
        <v>3.1563909774436087</v>
      </c>
      <c r="BC148">
        <v>2.8499999999999996</v>
      </c>
      <c r="BD148">
        <v>10</v>
      </c>
      <c r="BE148">
        <v>2.8499999999999996</v>
      </c>
      <c r="BF148">
        <v>1.882352941176471</v>
      </c>
      <c r="BG148" t="s">
        <v>205</v>
      </c>
      <c r="BH148">
        <v>1</v>
      </c>
      <c r="BI148" s="25">
        <v>45582</v>
      </c>
      <c r="BJ148">
        <v>45582</v>
      </c>
      <c r="BK148">
        <v>1.1075056061205646</v>
      </c>
      <c r="BL148">
        <v>1.1075056061205646</v>
      </c>
      <c r="BM148">
        <v>0.66047471620227061</v>
      </c>
      <c r="BN148" t="s">
        <v>160</v>
      </c>
    </row>
    <row r="149" spans="1:66" x14ac:dyDescent="0.25">
      <c r="A149" s="31"/>
      <c r="B14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49" s="32">
        <f>IF(EffortOutcomesAG1_1DayShiftEF[[#This Row],[Ein]]=0,3,  IF(EffortOutcomesAG1_1DayShiftEF[[#This Row],[Ein]]&lt;EFGoal,1,    IF(EffortOutcomesAG1_1DayShiftEF[[#This Row],[Ein]]&gt;=EFGoal,2,   "???")))</f>
        <v>3</v>
      </c>
      <c r="D14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4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4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49" s="34">
        <f t="shared" si="4"/>
        <v>13110</v>
      </c>
      <c r="H14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4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4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4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4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4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4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49" s="36" cm="1">
        <f t="array" ref="O14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4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49" s="38">
        <f xml:space="preserve">      IF(OR(EffortOutcomesAG1_1DayShiftEF[[#This Row],[Block]]=22221,EffortOutcomesAG1_1DayShiftEF[[#This Row],[Block]]=22222),1-EffortOutcomesAG1_1DayShiftEF[[#This Row],[Epn]],
0)</f>
        <v>0</v>
      </c>
      <c r="R14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4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4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4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4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4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49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4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49" s="41" cm="1">
        <f t="array" ref="Z14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49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49" s="38" t="e">
        <f t="shared" si="5"/>
        <v>#DIV/0!</v>
      </c>
      <c r="AC149" s="3">
        <f>EffortOutcomesAG1_1DayShiftEF[[#This Row],[Cs]]*H149</f>
        <v>0</v>
      </c>
      <c r="AD149" s="3">
        <f>EffortOutcomesAG1_1DayShiftEF[[#This Row],[Cs]]*I149</f>
        <v>0</v>
      </c>
      <c r="AE149" s="3">
        <f>EffortOutcomesAG1_1DayShiftEF[[#This Row],[Cs]]*J149</f>
        <v>0</v>
      </c>
      <c r="AF149" s="3">
        <f>EffortOutcomesAG1_1DayShiftEF[[#This Row],[Cs]]*K149</f>
        <v>0</v>
      </c>
      <c r="AG149" s="3">
        <f>EffortOutcomesAG1_1DayShiftEF[[#This Row],[Cs]]*L149</f>
        <v>0</v>
      </c>
      <c r="AH149" s="3">
        <f>EffortOutcomesAG1_1DayShiftEF[[#This Row],[Cs]]*M149</f>
        <v>0</v>
      </c>
      <c r="AI149" s="3">
        <f>EffortOutcomesAG1_1DayShiftEF[[#This Row],[Cs]]*N149</f>
        <v>0</v>
      </c>
      <c r="AJ149" s="3">
        <f>EffortOutcomesAG1_1DayShiftEF[[#This Row],[Cs]]*O149</f>
        <v>0</v>
      </c>
      <c r="AK149" s="3">
        <f>EffortOutcomesAG1_1DayShiftEF[[#This Row],[Cs]]*P149</f>
        <v>0</v>
      </c>
      <c r="AL149" s="3">
        <f>EffortOutcomesAG1_1DayShiftEF[[#This Row],[Cs]]*Q149</f>
        <v>0</v>
      </c>
      <c r="AM149" s="3">
        <f>EffortOutcomesAG1_1DayShiftEF[[#This Row],[Cs]]*R149</f>
        <v>0</v>
      </c>
      <c r="AN149" s="3">
        <f>EffortOutcomesAG1_1DayShiftEF[[#This Row],[Cs]]*S149</f>
        <v>0</v>
      </c>
      <c r="AO149" s="3">
        <f>EffortOutcomesAG1_1DayShiftEF[[#This Row],[Cs]]*T149</f>
        <v>0</v>
      </c>
      <c r="AP149" s="3">
        <f>EffortOutcomesAG1_1DayShiftEF[[#This Row],[Cs]]*U149</f>
        <v>0</v>
      </c>
      <c r="AQ149" s="3">
        <f>EffortOutcomesAG1_1DayShiftEF[[#This Row],[Cs]]*V149</f>
        <v>0</v>
      </c>
      <c r="AR149" s="3">
        <f>EffortOutcomesAG1_1DayShiftEF[[#This Row],[Cs]]*W149</f>
        <v>0</v>
      </c>
      <c r="AS149" s="3" t="e">
        <f>EffortOutcomesAG1_1DayShiftIN[[#This Row],[A]]*X149</f>
        <v>#DIV/0!</v>
      </c>
      <c r="AT149" s="3">
        <f>EffortOutcomesAG1_1DayShiftIN[[#This Row],[A]]*Y149</f>
        <v>0</v>
      </c>
      <c r="AU149" s="3">
        <f>EffortOutcomesAG1_1DayShiftIN[[#This Row],[A]]*Z149</f>
        <v>0</v>
      </c>
      <c r="AV149" s="3" t="e">
        <f>EffortOutcomesAG1_1DayShiftIN[[#This Row],[A]]*AA149</f>
        <v>#DIV/0!</v>
      </c>
      <c r="AW149" s="3" t="e">
        <f>EffortOutcomesAG1_1DayShiftIN[[#This Row],[A]]*AB149</f>
        <v>#DIV/0!</v>
      </c>
      <c r="AX149" s="3"/>
      <c r="AY149" t="s">
        <v>217</v>
      </c>
      <c r="AZ149" t="s">
        <v>216</v>
      </c>
      <c r="BA149" t="s">
        <v>69</v>
      </c>
      <c r="BB149">
        <v>0.97058823529411775</v>
      </c>
      <c r="BC149">
        <v>0</v>
      </c>
      <c r="BD149">
        <v>10</v>
      </c>
      <c r="BE149">
        <v>0</v>
      </c>
      <c r="BF149">
        <v>5.7040998217468802E-2</v>
      </c>
      <c r="BG149" t="s">
        <v>203</v>
      </c>
      <c r="BI149" s="25">
        <v>45582</v>
      </c>
      <c r="BJ149">
        <v>45582</v>
      </c>
      <c r="BN149" t="s">
        <v>160</v>
      </c>
    </row>
    <row r="150" spans="1:66" x14ac:dyDescent="0.25">
      <c r="A150" s="31"/>
      <c r="B15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50" s="32">
        <f>IF(EffortOutcomesAG1_1DayShiftEF[[#This Row],[Ein]]=0,3,  IF(EffortOutcomesAG1_1DayShiftEF[[#This Row],[Ein]]&lt;EFGoal,1,    IF(EffortOutcomesAG1_1DayShiftEF[[#This Row],[Ein]]&gt;=EFGoal,2,   "???")))</f>
        <v>2</v>
      </c>
      <c r="D15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0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5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50" s="34" t="e">
        <f t="shared" si="4"/>
        <v>#VALUE!</v>
      </c>
      <c r="H150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50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50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50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50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50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50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50" s="36" t="e" cm="1">
        <f t="array" ref="O15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50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50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50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50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50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50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50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50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5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0" s="41" cm="1">
        <f t="array" ref="Z15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0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50" s="38" t="e">
        <f t="shared" si="5"/>
        <v>#VALUE!</v>
      </c>
      <c r="AC150" s="3" t="e">
        <f>EffortOutcomesAG1_1DayShiftEF[[#This Row],[Cs]]*H150</f>
        <v>#VALUE!</v>
      </c>
      <c r="AD150" s="3" t="e">
        <f>EffortOutcomesAG1_1DayShiftEF[[#This Row],[Cs]]*I150</f>
        <v>#VALUE!</v>
      </c>
      <c r="AE150" s="3" t="e">
        <f>EffortOutcomesAG1_1DayShiftEF[[#This Row],[Cs]]*J150</f>
        <v>#VALUE!</v>
      </c>
      <c r="AF150" s="3" t="e">
        <f>EffortOutcomesAG1_1DayShiftEF[[#This Row],[Cs]]*K150</f>
        <v>#VALUE!</v>
      </c>
      <c r="AG150" s="3" t="e">
        <f>EffortOutcomesAG1_1DayShiftEF[[#This Row],[Cs]]*L150</f>
        <v>#VALUE!</v>
      </c>
      <c r="AH150" s="3" t="e">
        <f>EffortOutcomesAG1_1DayShiftEF[[#This Row],[Cs]]*M150</f>
        <v>#VALUE!</v>
      </c>
      <c r="AI150" s="3" t="e">
        <f>EffortOutcomesAG1_1DayShiftEF[[#This Row],[Cs]]*N150</f>
        <v>#VALUE!</v>
      </c>
      <c r="AJ150" s="3" t="e">
        <f>EffortOutcomesAG1_1DayShiftEF[[#This Row],[Cs]]*O150</f>
        <v>#VALUE!</v>
      </c>
      <c r="AK150" s="3" t="e">
        <f>EffortOutcomesAG1_1DayShiftEF[[#This Row],[Cs]]*P150</f>
        <v>#VALUE!</v>
      </c>
      <c r="AL150" s="3" t="e">
        <f>EffortOutcomesAG1_1DayShiftEF[[#This Row],[Cs]]*Q150</f>
        <v>#VALUE!</v>
      </c>
      <c r="AM150" s="3" t="e">
        <f>EffortOutcomesAG1_1DayShiftEF[[#This Row],[Cs]]*R150</f>
        <v>#VALUE!</v>
      </c>
      <c r="AN150" s="3" t="e">
        <f>EffortOutcomesAG1_1DayShiftEF[[#This Row],[Cs]]*S150</f>
        <v>#VALUE!</v>
      </c>
      <c r="AO150" s="3" t="e">
        <f>EffortOutcomesAG1_1DayShiftEF[[#This Row],[Cs]]*T150</f>
        <v>#VALUE!</v>
      </c>
      <c r="AP150" s="3" t="e">
        <f>EffortOutcomesAG1_1DayShiftEF[[#This Row],[Cs]]*U150</f>
        <v>#VALUE!</v>
      </c>
      <c r="AQ150" s="3" t="e">
        <f>EffortOutcomesAG1_1DayShiftEF[[#This Row],[Cs]]*V150</f>
        <v>#VALUE!</v>
      </c>
      <c r="AR150" s="3" t="e">
        <f>EffortOutcomesAG1_1DayShiftEF[[#This Row],[Cs]]*W150</f>
        <v>#VALUE!</v>
      </c>
      <c r="AS150" s="3">
        <f>EffortOutcomesAG1_1DayShiftIN[[#This Row],[A]]*X150</f>
        <v>0</v>
      </c>
      <c r="AT150" s="3">
        <f>EffortOutcomesAG1_1DayShiftIN[[#This Row],[A]]*Y150</f>
        <v>0</v>
      </c>
      <c r="AU150" s="3">
        <f>EffortOutcomesAG1_1DayShiftIN[[#This Row],[A]]*Z150</f>
        <v>0</v>
      </c>
      <c r="AV150" s="3" t="e">
        <f>EffortOutcomesAG1_1DayShiftIN[[#This Row],[A]]*AA150</f>
        <v>#VALUE!</v>
      </c>
      <c r="AW150" s="3" t="e">
        <f>EffortOutcomesAG1_1DayShiftIN[[#This Row],[A]]*AB150</f>
        <v>#VALUE!</v>
      </c>
      <c r="AX150" s="3"/>
      <c r="AY150" t="s">
        <v>217</v>
      </c>
      <c r="AZ150" t="s">
        <v>216</v>
      </c>
      <c r="BA150" t="s">
        <v>70</v>
      </c>
      <c r="BB150">
        <v>4.5836142079336275</v>
      </c>
      <c r="BC150">
        <v>1.9</v>
      </c>
      <c r="BD150">
        <v>10</v>
      </c>
      <c r="BE150">
        <v>1.9</v>
      </c>
      <c r="BF150">
        <v>2.8368983957219247</v>
      </c>
      <c r="BG150" t="s">
        <v>204</v>
      </c>
      <c r="BI150" s="25">
        <v>45582</v>
      </c>
      <c r="BJ150">
        <v>45582</v>
      </c>
      <c r="BK150">
        <v>2.4124285304913831</v>
      </c>
      <c r="BL150">
        <v>2.4124285304913831</v>
      </c>
      <c r="BM150">
        <v>1.493104418801013</v>
      </c>
      <c r="BN150" t="s">
        <v>160</v>
      </c>
    </row>
    <row r="151" spans="1:66" hidden="1" x14ac:dyDescent="0.25">
      <c r="A151" s="31"/>
      <c r="B15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51" s="32">
        <f>IF(EffortOutcomesAG1_1DayShiftEF[[#This Row],[Ein]]=0,3,  IF(EffortOutcomesAG1_1DayShiftEF[[#This Row],[Ein]]&lt;EFGoal,1,    IF(EffortOutcomesAG1_1DayShiftEF[[#This Row],[Ein]]&gt;=EFGoal,2,   "???")))</f>
        <v>1</v>
      </c>
      <c r="D15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5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51" s="34">
        <f t="shared" si="4"/>
        <v>11310</v>
      </c>
      <c r="H15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1" s="36" cm="1">
        <f t="array" ref="O15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51" s="38">
        <f xml:space="preserve">      IF(OR(EffortOutcomesAG1_1DayShiftEF[[#This Row],[Block]]=22221,EffortOutcomesAG1_1DayShiftEF[[#This Row],[Block]]=22222),1-EffortOutcomesAG1_1DayShiftEF[[#This Row],[Epn]],
0)</f>
        <v>0</v>
      </c>
      <c r="R15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0.43137254901960775</v>
      </c>
      <c r="S15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5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0.56358856813941915</v>
      </c>
      <c r="W15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1" s="41" cm="1">
        <f t="array" ref="Z15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51" s="38">
        <f t="shared" si="5"/>
        <v>0.99496111715902691</v>
      </c>
      <c r="AC151" s="3">
        <f>EffortOutcomesAG1_1DayShiftEF[[#This Row],[Cs]]*H151</f>
        <v>0</v>
      </c>
      <c r="AD151" s="3">
        <f>EffortOutcomesAG1_1DayShiftEF[[#This Row],[Cs]]*I151</f>
        <v>0</v>
      </c>
      <c r="AE151" s="3">
        <f>EffortOutcomesAG1_1DayShiftEF[[#This Row],[Cs]]*J151</f>
        <v>0</v>
      </c>
      <c r="AF151" s="3">
        <f>EffortOutcomesAG1_1DayShiftEF[[#This Row],[Cs]]*K151</f>
        <v>0</v>
      </c>
      <c r="AG151" s="3">
        <f>EffortOutcomesAG1_1DayShiftEF[[#This Row],[Cs]]*L151</f>
        <v>0</v>
      </c>
      <c r="AH151" s="3">
        <f>EffortOutcomesAG1_1DayShiftEF[[#This Row],[Cs]]*M151</f>
        <v>0</v>
      </c>
      <c r="AI151" s="3">
        <f>EffortOutcomesAG1_1DayShiftEF[[#This Row],[Cs]]*N151</f>
        <v>0</v>
      </c>
      <c r="AJ151" s="3">
        <f>EffortOutcomesAG1_1DayShiftEF[[#This Row],[Cs]]*O151</f>
        <v>0</v>
      </c>
      <c r="AK151" s="3">
        <f>EffortOutcomesAG1_1DayShiftEF[[#This Row],[Cs]]*P151</f>
        <v>0</v>
      </c>
      <c r="AL151" s="3">
        <f>EffortOutcomesAG1_1DayShiftEF[[#This Row],[Cs]]*Q151</f>
        <v>0</v>
      </c>
      <c r="AM151" s="3">
        <f>EffortOutcomesAG1_1DayShiftEF[[#This Row],[Cs]]*R151</f>
        <v>2.8686274509803913</v>
      </c>
      <c r="AN151" s="3">
        <f>EffortOutcomesAG1_1DayShiftEF[[#This Row],[Cs]]*S151</f>
        <v>0</v>
      </c>
      <c r="AO151" s="3">
        <f>EffortOutcomesAG1_1DayShiftEF[[#This Row],[Cs]]*T151</f>
        <v>0</v>
      </c>
      <c r="AP151" s="3">
        <f>EffortOutcomesAG1_1DayShiftEF[[#This Row],[Cs]]*U151</f>
        <v>0</v>
      </c>
      <c r="AQ151" s="3">
        <f>EffortOutcomesAG1_1DayShiftEF[[#This Row],[Cs]]*V151</f>
        <v>3.7478639781271372</v>
      </c>
      <c r="AR151" s="3">
        <f>EffortOutcomesAG1_1DayShiftEF[[#This Row],[Cs]]*W151</f>
        <v>0</v>
      </c>
      <c r="AS151" s="3">
        <f>EffortOutcomesAG1_1DayShiftIN[[#This Row],[A]]*X151</f>
        <v>0</v>
      </c>
      <c r="AT151" s="3">
        <f>EffortOutcomesAG1_1DayShiftIN[[#This Row],[A]]*Y151</f>
        <v>0</v>
      </c>
      <c r="AU151" s="3">
        <f>EffortOutcomesAG1_1DayShiftIN[[#This Row],[A]]*Z151</f>
        <v>0</v>
      </c>
      <c r="AV151" s="3">
        <f>EffortOutcomesAG1_1DayShiftIN[[#This Row],[A]]*AA151</f>
        <v>0</v>
      </c>
      <c r="AW151" s="3">
        <f>EffortOutcomesAG1_1DayShiftIN[[#This Row],[A]]*AB151</f>
        <v>3.7623186557670265</v>
      </c>
      <c r="AX151" s="3"/>
      <c r="AY151" t="s">
        <v>217</v>
      </c>
      <c r="AZ151" t="s">
        <v>216</v>
      </c>
      <c r="BA151" t="s">
        <v>68</v>
      </c>
      <c r="BB151">
        <v>3.7478639781271368</v>
      </c>
      <c r="BC151">
        <v>6.6499999999999995</v>
      </c>
      <c r="BD151">
        <v>10</v>
      </c>
      <c r="BE151">
        <v>6.6499999999999995</v>
      </c>
      <c r="BF151">
        <v>3.7813725490196082</v>
      </c>
      <c r="BG151" t="s">
        <v>205</v>
      </c>
      <c r="BI151" s="25">
        <v>45582</v>
      </c>
      <c r="BJ151">
        <v>45582</v>
      </c>
      <c r="BK151">
        <v>0.56358856813941915</v>
      </c>
      <c r="BL151">
        <v>0.56358856813941915</v>
      </c>
      <c r="BM151">
        <v>0.56862745098039225</v>
      </c>
      <c r="BN151" t="s">
        <v>160</v>
      </c>
    </row>
    <row r="152" spans="1:66" hidden="1" x14ac:dyDescent="0.25">
      <c r="A152" s="31"/>
      <c r="B15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52" s="32">
        <f>IF(EffortOutcomesAG1_1DayShiftEF[[#This Row],[Ein]]=0,3,  IF(EffortOutcomesAG1_1DayShiftEF[[#This Row],[Ein]]&lt;EFGoal,1,    IF(EffortOutcomesAG1_1DayShiftEF[[#This Row],[Ein]]&gt;=EFGoal,2,   "???")))</f>
        <v>1</v>
      </c>
      <c r="D15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52" s="34">
        <f t="shared" si="4"/>
        <v>31111</v>
      </c>
      <c r="H15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2" s="36" cm="1">
        <f t="array" ref="O15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52" s="38">
        <f xml:space="preserve">      IF(OR(EffortOutcomesAG1_1DayShiftEF[[#This Row],[Block]]=22221,EffortOutcomesAG1_1DayShiftEF[[#This Row],[Block]]=22222),1-EffortOutcomesAG1_1DayShiftEF[[#This Row],[Epn]],
0)</f>
        <v>0</v>
      </c>
      <c r="R15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5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0.33952528379772939</v>
      </c>
      <c r="U15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0.66047471620227061</v>
      </c>
      <c r="W15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2" s="41" cm="1">
        <f t="array" ref="Z15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52" s="38">
        <f t="shared" si="5"/>
        <v>1</v>
      </c>
      <c r="AC152" s="3">
        <f>EffortOutcomesAG1_1DayShiftEF[[#This Row],[Cs]]*H152</f>
        <v>0</v>
      </c>
      <c r="AD152" s="3">
        <f>EffortOutcomesAG1_1DayShiftEF[[#This Row],[Cs]]*I152</f>
        <v>0</v>
      </c>
      <c r="AE152" s="3">
        <f>EffortOutcomesAG1_1DayShiftEF[[#This Row],[Cs]]*J152</f>
        <v>0</v>
      </c>
      <c r="AF152" s="3">
        <f>EffortOutcomesAG1_1DayShiftEF[[#This Row],[Cs]]*K152</f>
        <v>0</v>
      </c>
      <c r="AG152" s="3">
        <f>EffortOutcomesAG1_1DayShiftEF[[#This Row],[Cs]]*L152</f>
        <v>0</v>
      </c>
      <c r="AH152" s="3">
        <f>EffortOutcomesAG1_1DayShiftEF[[#This Row],[Cs]]*M152</f>
        <v>0</v>
      </c>
      <c r="AI152" s="3">
        <f>EffortOutcomesAG1_1DayShiftEF[[#This Row],[Cs]]*N152</f>
        <v>0</v>
      </c>
      <c r="AJ152" s="3">
        <f>EffortOutcomesAG1_1DayShiftEF[[#This Row],[Cs]]*O152</f>
        <v>0</v>
      </c>
      <c r="AK152" s="3">
        <f>EffortOutcomesAG1_1DayShiftEF[[#This Row],[Cs]]*P152</f>
        <v>0.30639097744360966</v>
      </c>
      <c r="AL152" s="3">
        <f>EffortOutcomesAG1_1DayShiftEF[[#This Row],[Cs]]*Q152</f>
        <v>0</v>
      </c>
      <c r="AM152" s="3">
        <f>EffortOutcomesAG1_1DayShiftEF[[#This Row],[Cs]]*R152</f>
        <v>0</v>
      </c>
      <c r="AN152" s="3">
        <f>EffortOutcomesAG1_1DayShiftEF[[#This Row],[Cs]]*S152</f>
        <v>0</v>
      </c>
      <c r="AO152" s="3">
        <f>EffortOutcomesAG1_1DayShiftEF[[#This Row],[Cs]]*T152</f>
        <v>0.96764705882352864</v>
      </c>
      <c r="AP152" s="3">
        <f>EffortOutcomesAG1_1DayShiftEF[[#This Row],[Cs]]*U152</f>
        <v>0</v>
      </c>
      <c r="AQ152" s="3">
        <f>EffortOutcomesAG1_1DayShiftEF[[#This Row],[Cs]]*V152</f>
        <v>1.882352941176471</v>
      </c>
      <c r="AR152" s="3">
        <f>EffortOutcomesAG1_1DayShiftEF[[#This Row],[Cs]]*W152</f>
        <v>0</v>
      </c>
      <c r="AS152" s="3">
        <f>EffortOutcomesAG1_1DayShiftIN[[#This Row],[A]]*X152</f>
        <v>0</v>
      </c>
      <c r="AT152" s="3">
        <f>EffortOutcomesAG1_1DayShiftIN[[#This Row],[A]]*Y152</f>
        <v>0</v>
      </c>
      <c r="AU152" s="3">
        <f>EffortOutcomesAG1_1DayShiftIN[[#This Row],[A]]*Z152</f>
        <v>0</v>
      </c>
      <c r="AV152" s="3">
        <f>EffortOutcomesAG1_1DayShiftIN[[#This Row],[A]]*AA152</f>
        <v>0</v>
      </c>
      <c r="AW152" s="3">
        <f>EffortOutcomesAG1_1DayShiftIN[[#This Row],[A]]*AB152</f>
        <v>1.882352941176471</v>
      </c>
      <c r="AX152" s="3"/>
      <c r="AY152" t="s">
        <v>170</v>
      </c>
      <c r="AZ152" t="s">
        <v>216</v>
      </c>
      <c r="BA152" t="s">
        <v>68</v>
      </c>
      <c r="BB152">
        <v>3.1563909774436096</v>
      </c>
      <c r="BC152">
        <v>2.8499999999999996</v>
      </c>
      <c r="BD152">
        <v>10</v>
      </c>
      <c r="BE152">
        <v>2.8499999999999996</v>
      </c>
      <c r="BF152">
        <v>1.882352941176471</v>
      </c>
      <c r="BG152" t="s">
        <v>206</v>
      </c>
      <c r="BH152">
        <v>1</v>
      </c>
      <c r="BI152" s="25">
        <v>45583</v>
      </c>
      <c r="BJ152">
        <v>45583</v>
      </c>
      <c r="BK152">
        <v>1.1075056061205648</v>
      </c>
      <c r="BL152">
        <v>1.1075056061205648</v>
      </c>
      <c r="BM152">
        <v>0.66047471620227061</v>
      </c>
      <c r="BN152" t="s">
        <v>160</v>
      </c>
    </row>
    <row r="153" spans="1:66" x14ac:dyDescent="0.25">
      <c r="A153" s="31"/>
      <c r="B15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53" s="32">
        <f>IF(EffortOutcomesAG1_1DayShiftEF[[#This Row],[Ein]]=0,3,  IF(EffortOutcomesAG1_1DayShiftEF[[#This Row],[Ein]]&lt;EFGoal,1,    IF(EffortOutcomesAG1_1DayShiftEF[[#This Row],[Ein]]&gt;=EFGoal,2,   "???")))</f>
        <v>3</v>
      </c>
      <c r="D15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53" s="34">
        <f t="shared" si="4"/>
        <v>13110</v>
      </c>
      <c r="H15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3" s="36" cm="1">
        <f t="array" ref="O15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53" s="38">
        <f xml:space="preserve">      IF(OR(EffortOutcomesAG1_1DayShiftEF[[#This Row],[Block]]=22221,EffortOutcomesAG1_1DayShiftEF[[#This Row],[Block]]=22222),1-EffortOutcomesAG1_1DayShiftEF[[#This Row],[Epn]],
0)</f>
        <v>0</v>
      </c>
      <c r="R15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5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5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5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3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5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3" s="41" cm="1">
        <f t="array" ref="Z15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3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53" s="38" t="e">
        <f t="shared" si="5"/>
        <v>#DIV/0!</v>
      </c>
      <c r="AC153" s="3">
        <f>EffortOutcomesAG1_1DayShiftEF[[#This Row],[Cs]]*H153</f>
        <v>0</v>
      </c>
      <c r="AD153" s="3">
        <f>EffortOutcomesAG1_1DayShiftEF[[#This Row],[Cs]]*I153</f>
        <v>0</v>
      </c>
      <c r="AE153" s="3">
        <f>EffortOutcomesAG1_1DayShiftEF[[#This Row],[Cs]]*J153</f>
        <v>0</v>
      </c>
      <c r="AF153" s="3">
        <f>EffortOutcomesAG1_1DayShiftEF[[#This Row],[Cs]]*K153</f>
        <v>0</v>
      </c>
      <c r="AG153" s="3">
        <f>EffortOutcomesAG1_1DayShiftEF[[#This Row],[Cs]]*L153</f>
        <v>0</v>
      </c>
      <c r="AH153" s="3">
        <f>EffortOutcomesAG1_1DayShiftEF[[#This Row],[Cs]]*M153</f>
        <v>0</v>
      </c>
      <c r="AI153" s="3">
        <f>EffortOutcomesAG1_1DayShiftEF[[#This Row],[Cs]]*N153</f>
        <v>0</v>
      </c>
      <c r="AJ153" s="3">
        <f>EffortOutcomesAG1_1DayShiftEF[[#This Row],[Cs]]*O153</f>
        <v>0</v>
      </c>
      <c r="AK153" s="3">
        <f>EffortOutcomesAG1_1DayShiftEF[[#This Row],[Cs]]*P153</f>
        <v>0</v>
      </c>
      <c r="AL153" s="3">
        <f>EffortOutcomesAG1_1DayShiftEF[[#This Row],[Cs]]*Q153</f>
        <v>0</v>
      </c>
      <c r="AM153" s="3">
        <f>EffortOutcomesAG1_1DayShiftEF[[#This Row],[Cs]]*R153</f>
        <v>0</v>
      </c>
      <c r="AN153" s="3">
        <f>EffortOutcomesAG1_1DayShiftEF[[#This Row],[Cs]]*S153</f>
        <v>0</v>
      </c>
      <c r="AO153" s="3">
        <f>EffortOutcomesAG1_1DayShiftEF[[#This Row],[Cs]]*T153</f>
        <v>0</v>
      </c>
      <c r="AP153" s="3">
        <f>EffortOutcomesAG1_1DayShiftEF[[#This Row],[Cs]]*U153</f>
        <v>0</v>
      </c>
      <c r="AQ153" s="3">
        <f>EffortOutcomesAG1_1DayShiftEF[[#This Row],[Cs]]*V153</f>
        <v>0</v>
      </c>
      <c r="AR153" s="3">
        <f>EffortOutcomesAG1_1DayShiftEF[[#This Row],[Cs]]*W153</f>
        <v>0</v>
      </c>
      <c r="AS153" s="3" t="e">
        <f>EffortOutcomesAG1_1DayShiftIN[[#This Row],[A]]*X153</f>
        <v>#DIV/0!</v>
      </c>
      <c r="AT153" s="3">
        <f>EffortOutcomesAG1_1DayShiftIN[[#This Row],[A]]*Y153</f>
        <v>0</v>
      </c>
      <c r="AU153" s="3">
        <f>EffortOutcomesAG1_1DayShiftIN[[#This Row],[A]]*Z153</f>
        <v>0</v>
      </c>
      <c r="AV153" s="3" t="e">
        <f>EffortOutcomesAG1_1DayShiftIN[[#This Row],[A]]*AA153</f>
        <v>#DIV/0!</v>
      </c>
      <c r="AW153" s="3" t="e">
        <f>EffortOutcomesAG1_1DayShiftIN[[#This Row],[A]]*AB153</f>
        <v>#DIV/0!</v>
      </c>
      <c r="AX153" s="3"/>
      <c r="AY153" t="s">
        <v>170</v>
      </c>
      <c r="AZ153" t="s">
        <v>216</v>
      </c>
      <c r="BA153" t="s">
        <v>69</v>
      </c>
      <c r="BB153">
        <v>1</v>
      </c>
      <c r="BC153">
        <v>0</v>
      </c>
      <c r="BD153">
        <v>10</v>
      </c>
      <c r="BE153">
        <v>0</v>
      </c>
      <c r="BF153">
        <v>2.7450980392156862E-2</v>
      </c>
      <c r="BG153" t="s">
        <v>207</v>
      </c>
      <c r="BH153">
        <v>1</v>
      </c>
      <c r="BI153" s="25">
        <v>45583</v>
      </c>
      <c r="BJ153">
        <v>45583</v>
      </c>
      <c r="BN153" t="s">
        <v>160</v>
      </c>
    </row>
    <row r="154" spans="1:66" hidden="1" x14ac:dyDescent="0.25">
      <c r="A154" s="31"/>
      <c r="B15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54" s="32">
        <f>IF(EffortOutcomesAG1_1DayShiftEF[[#This Row],[Ein]]=0,3,  IF(EffortOutcomesAG1_1DayShiftEF[[#This Row],[Ein]]&lt;EFGoal,1,    IF(EffortOutcomesAG1_1DayShiftEF[[#This Row],[Ein]]&gt;=EFGoal,2,   "???")))</f>
        <v>1</v>
      </c>
      <c r="D15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54" s="34">
        <f t="shared" si="4"/>
        <v>11110</v>
      </c>
      <c r="H15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4" s="36" cm="1">
        <f t="array" ref="O15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54" s="38">
        <f xml:space="preserve">      IF(OR(EffortOutcomesAG1_1DayShiftEF[[#This Row],[Block]]=22221,EffortOutcomesAG1_1DayShiftEF[[#This Row],[Block]]=22222),1-EffortOutcomesAG1_1DayShiftEF[[#This Row],[Epn]],
0)</f>
        <v>0</v>
      </c>
      <c r="R15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0.26166292925295676</v>
      </c>
      <c r="S15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0.12189400229159097</v>
      </c>
      <c r="U15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0.61644306845545227</v>
      </c>
      <c r="W15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4" s="41" cm="1">
        <f t="array" ref="Z15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54" s="38">
        <f t="shared" si="5"/>
        <v>1</v>
      </c>
      <c r="AC154" s="3">
        <f>EffortOutcomesAG1_1DayShiftEF[[#This Row],[Cs]]*H154</f>
        <v>0</v>
      </c>
      <c r="AD154" s="3">
        <f>EffortOutcomesAG1_1DayShiftEF[[#This Row],[Cs]]*I154</f>
        <v>0</v>
      </c>
      <c r="AE154" s="3">
        <f>EffortOutcomesAG1_1DayShiftEF[[#This Row],[Cs]]*J154</f>
        <v>0</v>
      </c>
      <c r="AF154" s="3">
        <f>EffortOutcomesAG1_1DayShiftEF[[#This Row],[Cs]]*K154</f>
        <v>0</v>
      </c>
      <c r="AG154" s="3">
        <f>EffortOutcomesAG1_1DayShiftEF[[#This Row],[Cs]]*L154</f>
        <v>0</v>
      </c>
      <c r="AH154" s="3">
        <f>EffortOutcomesAG1_1DayShiftEF[[#This Row],[Cs]]*M154</f>
        <v>0</v>
      </c>
      <c r="AI154" s="3">
        <f>EffortOutcomesAG1_1DayShiftEF[[#This Row],[Cs]]*N154</f>
        <v>0</v>
      </c>
      <c r="AJ154" s="3">
        <f>EffortOutcomesAG1_1DayShiftEF[[#This Row],[Cs]]*O154</f>
        <v>0</v>
      </c>
      <c r="AK154" s="3">
        <f>EffortOutcomesAG1_1DayShiftEF[[#This Row],[Cs]]*P154</f>
        <v>0</v>
      </c>
      <c r="AL154" s="3">
        <f>EffortOutcomesAG1_1DayShiftEF[[#This Row],[Cs]]*Q154</f>
        <v>0</v>
      </c>
      <c r="AM154" s="3">
        <f>EffortOutcomesAG1_1DayShiftEF[[#This Row],[Cs]]*R154</f>
        <v>0.7457393483709267</v>
      </c>
      <c r="AN154" s="3">
        <f>EffortOutcomesAG1_1DayShiftEF[[#This Row],[Cs]]*S154</f>
        <v>0</v>
      </c>
      <c r="AO154" s="3">
        <f>EffortOutcomesAG1_1DayShiftEF[[#This Row],[Cs]]*T154</f>
        <v>0.34739790653103425</v>
      </c>
      <c r="AP154" s="3">
        <f>EffortOutcomesAG1_1DayShiftEF[[#This Row],[Cs]]*U154</f>
        <v>0</v>
      </c>
      <c r="AQ154" s="3">
        <f>EffortOutcomesAG1_1DayShiftEF[[#This Row],[Cs]]*V154</f>
        <v>1.7568627450980387</v>
      </c>
      <c r="AR154" s="3">
        <f>EffortOutcomesAG1_1DayShiftEF[[#This Row],[Cs]]*W154</f>
        <v>0</v>
      </c>
      <c r="AS154" s="3">
        <f>EffortOutcomesAG1_1DayShiftIN[[#This Row],[A]]*X154</f>
        <v>0</v>
      </c>
      <c r="AT154" s="3">
        <f>EffortOutcomesAG1_1DayShiftIN[[#This Row],[A]]*Y154</f>
        <v>0</v>
      </c>
      <c r="AU154" s="3">
        <f>EffortOutcomesAG1_1DayShiftIN[[#This Row],[A]]*Z154</f>
        <v>0</v>
      </c>
      <c r="AV154" s="3">
        <f>EffortOutcomesAG1_1DayShiftIN[[#This Row],[A]]*AA154</f>
        <v>0</v>
      </c>
      <c r="AW154" s="3">
        <f>EffortOutcomesAG1_1DayShiftIN[[#This Row],[A]]*AB154</f>
        <v>1.7568627450980387</v>
      </c>
      <c r="AX154" s="3"/>
      <c r="AY154" t="s">
        <v>170</v>
      </c>
      <c r="AZ154" t="s">
        <v>216</v>
      </c>
      <c r="BA154" t="s">
        <v>70</v>
      </c>
      <c r="BB154">
        <v>2.1042606516290729</v>
      </c>
      <c r="BC154">
        <v>2.8499999999999996</v>
      </c>
      <c r="BD154">
        <v>10</v>
      </c>
      <c r="BE154">
        <v>2.8499999999999996</v>
      </c>
      <c r="BF154">
        <v>1.7568627450980387</v>
      </c>
      <c r="BG154" t="s">
        <v>208</v>
      </c>
      <c r="BH154">
        <v>1</v>
      </c>
      <c r="BI154" s="25">
        <v>45583</v>
      </c>
      <c r="BJ154">
        <v>45583</v>
      </c>
      <c r="BK154">
        <v>0.73833707074704324</v>
      </c>
      <c r="BL154">
        <v>0.73833707074704324</v>
      </c>
      <c r="BM154">
        <v>0.61644306845545227</v>
      </c>
      <c r="BN154" t="s">
        <v>160</v>
      </c>
    </row>
    <row r="155" spans="1:66" hidden="1" x14ac:dyDescent="0.25">
      <c r="A155" s="31"/>
      <c r="B15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55" s="32">
        <f>IF(EffortOutcomesAG1_1DayShiftEF[[#This Row],[Ein]]=0,3,  IF(EffortOutcomesAG1_1DayShiftEF[[#This Row],[Ein]]&lt;EFGoal,1,    IF(EffortOutcomesAG1_1DayShiftEF[[#This Row],[Ein]]&gt;=EFGoal,2,   "???")))</f>
        <v>1</v>
      </c>
      <c r="D15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5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55" s="34">
        <f t="shared" si="4"/>
        <v>11310</v>
      </c>
      <c r="H15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5" s="36" cm="1">
        <f t="array" ref="O15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55" s="38">
        <f xml:space="preserve">      IF(OR(EffortOutcomesAG1_1DayShiftEF[[#This Row],[Block]]=22221,EffortOutcomesAG1_1DayShiftEF[[#This Row],[Block]]=22222),1-EffortOutcomesAG1_1DayShiftEF[[#This Row],[Epn]],
0)</f>
        <v>0</v>
      </c>
      <c r="R15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0.43609022556390975</v>
      </c>
      <c r="S15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5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0.56358856813941915</v>
      </c>
      <c r="W15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5" s="41" cm="1">
        <f t="array" ref="Z15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55" s="38">
        <f t="shared" si="5"/>
        <v>0.99967879370332891</v>
      </c>
      <c r="AC155" s="3">
        <f>EffortOutcomesAG1_1DayShiftEF[[#This Row],[Cs]]*H155</f>
        <v>0</v>
      </c>
      <c r="AD155" s="3">
        <f>EffortOutcomesAG1_1DayShiftEF[[#This Row],[Cs]]*I155</f>
        <v>0</v>
      </c>
      <c r="AE155" s="3">
        <f>EffortOutcomesAG1_1DayShiftEF[[#This Row],[Cs]]*J155</f>
        <v>0</v>
      </c>
      <c r="AF155" s="3">
        <f>EffortOutcomesAG1_1DayShiftEF[[#This Row],[Cs]]*K155</f>
        <v>0</v>
      </c>
      <c r="AG155" s="3">
        <f>EffortOutcomesAG1_1DayShiftEF[[#This Row],[Cs]]*L155</f>
        <v>0</v>
      </c>
      <c r="AH155" s="3">
        <f>EffortOutcomesAG1_1DayShiftEF[[#This Row],[Cs]]*M155</f>
        <v>0</v>
      </c>
      <c r="AI155" s="3">
        <f>EffortOutcomesAG1_1DayShiftEF[[#This Row],[Cs]]*N155</f>
        <v>0</v>
      </c>
      <c r="AJ155" s="3">
        <f>EffortOutcomesAG1_1DayShiftEF[[#This Row],[Cs]]*O155</f>
        <v>0</v>
      </c>
      <c r="AK155" s="3">
        <f>EffortOutcomesAG1_1DayShiftEF[[#This Row],[Cs]]*P155</f>
        <v>0</v>
      </c>
      <c r="AL155" s="3">
        <f>EffortOutcomesAG1_1DayShiftEF[[#This Row],[Cs]]*Q155</f>
        <v>0</v>
      </c>
      <c r="AM155" s="3">
        <f>EffortOutcomesAG1_1DayShiftEF[[#This Row],[Cs]]*R155</f>
        <v>2.8999999999999995</v>
      </c>
      <c r="AN155" s="3">
        <f>EffortOutcomesAG1_1DayShiftEF[[#This Row],[Cs]]*S155</f>
        <v>0</v>
      </c>
      <c r="AO155" s="3">
        <f>EffortOutcomesAG1_1DayShiftEF[[#This Row],[Cs]]*T155</f>
        <v>0</v>
      </c>
      <c r="AP155" s="3">
        <f>EffortOutcomesAG1_1DayShiftEF[[#This Row],[Cs]]*U155</f>
        <v>0</v>
      </c>
      <c r="AQ155" s="3">
        <f>EffortOutcomesAG1_1DayShiftEF[[#This Row],[Cs]]*V155</f>
        <v>3.7478639781271372</v>
      </c>
      <c r="AR155" s="3">
        <f>EffortOutcomesAG1_1DayShiftEF[[#This Row],[Cs]]*W155</f>
        <v>0</v>
      </c>
      <c r="AS155" s="3">
        <f>EffortOutcomesAG1_1DayShiftIN[[#This Row],[A]]*X155</f>
        <v>0</v>
      </c>
      <c r="AT155" s="3">
        <f>EffortOutcomesAG1_1DayShiftIN[[#This Row],[A]]*Y155</f>
        <v>0</v>
      </c>
      <c r="AU155" s="3">
        <f>EffortOutcomesAG1_1DayShiftIN[[#This Row],[A]]*Z155</f>
        <v>0</v>
      </c>
      <c r="AV155" s="3">
        <f>EffortOutcomesAG1_1DayShiftIN[[#This Row],[A]]*AA155</f>
        <v>0</v>
      </c>
      <c r="AW155" s="3">
        <f>EffortOutcomesAG1_1DayShiftIN[[#This Row],[A]]*AB155</f>
        <v>3.7487954763874836</v>
      </c>
      <c r="AX155" s="3"/>
      <c r="AY155" t="s">
        <v>217</v>
      </c>
      <c r="AZ155" t="s">
        <v>216</v>
      </c>
      <c r="BA155" t="s">
        <v>68</v>
      </c>
      <c r="BB155">
        <v>3.7478639781271368</v>
      </c>
      <c r="BC155">
        <v>6.6499999999999995</v>
      </c>
      <c r="BD155">
        <v>10</v>
      </c>
      <c r="BE155">
        <v>6.6499999999999995</v>
      </c>
      <c r="BF155">
        <v>3.75</v>
      </c>
      <c r="BG155" t="s">
        <v>206</v>
      </c>
      <c r="BI155" s="25">
        <v>45583</v>
      </c>
      <c r="BJ155">
        <v>45583</v>
      </c>
      <c r="BK155">
        <v>0.56358856813941915</v>
      </c>
      <c r="BL155">
        <v>0.56358856813941915</v>
      </c>
      <c r="BM155">
        <v>0.56390977443609025</v>
      </c>
      <c r="BN155" t="s">
        <v>160</v>
      </c>
    </row>
    <row r="156" spans="1:66" hidden="1" x14ac:dyDescent="0.25">
      <c r="A156" s="31"/>
      <c r="B15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56" s="32">
        <f>IF(EffortOutcomesAG1_1DayShiftEF[[#This Row],[Ein]]=0,3,  IF(EffortOutcomesAG1_1DayShiftEF[[#This Row],[Ein]]&lt;EFGoal,1,    IF(EffortOutcomesAG1_1DayShiftEF[[#This Row],[Ein]]&gt;=EFGoal,2,   "???")))</f>
        <v>2</v>
      </c>
      <c r="D15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56" s="34">
        <f t="shared" si="4"/>
        <v>32111</v>
      </c>
      <c r="H15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2.0733652312599826E-2</v>
      </c>
      <c r="O156" s="36" cm="1">
        <f t="array" ref="O15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9.3817431278742092E-4</v>
      </c>
      <c r="Q156" s="38">
        <f xml:space="preserve">      IF(OR(EffortOutcomesAG1_1DayShiftEF[[#This Row],[Block]]=22221,EffortOutcomesAG1_1DayShiftEF[[#This Row],[Block]]=22222),1-EffortOutcomesAG1_1DayShiftEF[[#This Row],[Epn]],
0)</f>
        <v>0</v>
      </c>
      <c r="R15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5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5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5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6" s="41" cm="1">
        <f t="array" ref="Z15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56" s="38">
        <f t="shared" si="5"/>
        <v>1</v>
      </c>
      <c r="AC156" s="3">
        <f>EffortOutcomesAG1_1DayShiftEF[[#This Row],[Cs]]*H156</f>
        <v>0</v>
      </c>
      <c r="AD156" s="3">
        <f>EffortOutcomesAG1_1DayShiftEF[[#This Row],[Cs]]*I156</f>
        <v>0</v>
      </c>
      <c r="AE156" s="3">
        <f>EffortOutcomesAG1_1DayShiftEF[[#This Row],[Cs]]*J156</f>
        <v>0</v>
      </c>
      <c r="AF156" s="3">
        <f>EffortOutcomesAG1_1DayShiftEF[[#This Row],[Cs]]*K156</f>
        <v>0</v>
      </c>
      <c r="AG156" s="3">
        <f>EffortOutcomesAG1_1DayShiftEF[[#This Row],[Cs]]*L156</f>
        <v>0</v>
      </c>
      <c r="AH156" s="3">
        <f>EffortOutcomesAG1_1DayShiftEF[[#This Row],[Cs]]*M156</f>
        <v>0</v>
      </c>
      <c r="AI156" s="3">
        <f>EffortOutcomesAG1_1DayShiftEF[[#This Row],[Cs]]*N156</f>
        <v>1.9696969696969834E-2</v>
      </c>
      <c r="AJ156" s="3">
        <f>EffortOutcomesAG1_1DayShiftEF[[#This Row],[Cs]]*O156</f>
        <v>0</v>
      </c>
      <c r="AK156" s="3">
        <f>EffortOutcomesAG1_1DayShiftEF[[#This Row],[Cs]]*P156</f>
        <v>8.9126559714804978E-4</v>
      </c>
      <c r="AL156" s="3">
        <f>EffortOutcomesAG1_1DayShiftEF[[#This Row],[Cs]]*Q156</f>
        <v>0</v>
      </c>
      <c r="AM156" s="3">
        <f>EffortOutcomesAG1_1DayShiftEF[[#This Row],[Cs]]*R156</f>
        <v>0</v>
      </c>
      <c r="AN156" s="3">
        <f>EffortOutcomesAG1_1DayShiftEF[[#This Row],[Cs]]*S156</f>
        <v>0</v>
      </c>
      <c r="AO156" s="3">
        <f>EffortOutcomesAG1_1DayShiftEF[[#This Row],[Cs]]*T156</f>
        <v>0</v>
      </c>
      <c r="AP156" s="3">
        <f>EffortOutcomesAG1_1DayShiftEF[[#This Row],[Cs]]*U156</f>
        <v>0</v>
      </c>
      <c r="AQ156" s="3">
        <f>EffortOutcomesAG1_1DayShiftEF[[#This Row],[Cs]]*V156</f>
        <v>0.95</v>
      </c>
      <c r="AR156" s="3">
        <f>EffortOutcomesAG1_1DayShiftEF[[#This Row],[Cs]]*W156</f>
        <v>0</v>
      </c>
      <c r="AS156" s="3">
        <f>EffortOutcomesAG1_1DayShiftIN[[#This Row],[A]]*X156</f>
        <v>0</v>
      </c>
      <c r="AT156" s="3">
        <f>EffortOutcomesAG1_1DayShiftIN[[#This Row],[A]]*Y156</f>
        <v>0</v>
      </c>
      <c r="AU156" s="3">
        <f>EffortOutcomesAG1_1DayShiftIN[[#This Row],[A]]*Z156</f>
        <v>0</v>
      </c>
      <c r="AV156" s="3">
        <f>EffortOutcomesAG1_1DayShiftIN[[#This Row],[A]]*AA156</f>
        <v>0</v>
      </c>
      <c r="AW156" s="3">
        <f>EffortOutcomesAG1_1DayShiftIN[[#This Row],[A]]*AB156</f>
        <v>0.96969696969696972</v>
      </c>
      <c r="AX156" s="3"/>
      <c r="AY156" t="s">
        <v>217</v>
      </c>
      <c r="AZ156" t="s">
        <v>216</v>
      </c>
      <c r="BA156" t="s">
        <v>69</v>
      </c>
      <c r="BB156">
        <v>0.97058823529411775</v>
      </c>
      <c r="BC156">
        <v>0.95</v>
      </c>
      <c r="BD156">
        <v>10</v>
      </c>
      <c r="BE156">
        <v>0.95</v>
      </c>
      <c r="BF156">
        <v>0.96969696969696972</v>
      </c>
      <c r="BG156" t="s">
        <v>207</v>
      </c>
      <c r="BI156" s="25">
        <v>45583</v>
      </c>
      <c r="BJ156">
        <v>45583</v>
      </c>
      <c r="BK156">
        <v>1.0216718266253872</v>
      </c>
      <c r="BL156">
        <v>1.0216718266253872</v>
      </c>
      <c r="BM156">
        <v>1.0207336523125998</v>
      </c>
      <c r="BN156" t="s">
        <v>160</v>
      </c>
    </row>
    <row r="157" spans="1:66" x14ac:dyDescent="0.25">
      <c r="A157" s="31"/>
      <c r="B15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57" s="32">
        <f>IF(EffortOutcomesAG1_1DayShiftEF[[#This Row],[Ein]]=0,3,  IF(EffortOutcomesAG1_1DayShiftEF[[#This Row],[Ein]]&lt;EFGoal,1,    IF(EffortOutcomesAG1_1DayShiftEF[[#This Row],[Ein]]&gt;=EFGoal,2,   "???")))</f>
        <v>1</v>
      </c>
      <c r="D15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7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5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57" s="34" t="e">
        <f t="shared" si="4"/>
        <v>#VALUE!</v>
      </c>
      <c r="H157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57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57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57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57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57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57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57" s="36" t="e" cm="1">
        <f t="array" ref="O15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57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57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57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57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57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57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57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57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5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7" s="41" cm="1">
        <f t="array" ref="Z15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7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57" s="38" t="e">
        <f t="shared" si="5"/>
        <v>#VALUE!</v>
      </c>
      <c r="AC157" s="3" t="e">
        <f>EffortOutcomesAG1_1DayShiftEF[[#This Row],[Cs]]*H157</f>
        <v>#VALUE!</v>
      </c>
      <c r="AD157" s="3" t="e">
        <f>EffortOutcomesAG1_1DayShiftEF[[#This Row],[Cs]]*I157</f>
        <v>#VALUE!</v>
      </c>
      <c r="AE157" s="3" t="e">
        <f>EffortOutcomesAG1_1DayShiftEF[[#This Row],[Cs]]*J157</f>
        <v>#VALUE!</v>
      </c>
      <c r="AF157" s="3" t="e">
        <f>EffortOutcomesAG1_1DayShiftEF[[#This Row],[Cs]]*K157</f>
        <v>#VALUE!</v>
      </c>
      <c r="AG157" s="3" t="e">
        <f>EffortOutcomesAG1_1DayShiftEF[[#This Row],[Cs]]*L157</f>
        <v>#VALUE!</v>
      </c>
      <c r="AH157" s="3" t="e">
        <f>EffortOutcomesAG1_1DayShiftEF[[#This Row],[Cs]]*M157</f>
        <v>#VALUE!</v>
      </c>
      <c r="AI157" s="3" t="e">
        <f>EffortOutcomesAG1_1DayShiftEF[[#This Row],[Cs]]*N157</f>
        <v>#VALUE!</v>
      </c>
      <c r="AJ157" s="3" t="e">
        <f>EffortOutcomesAG1_1DayShiftEF[[#This Row],[Cs]]*O157</f>
        <v>#VALUE!</v>
      </c>
      <c r="AK157" s="3" t="e">
        <f>EffortOutcomesAG1_1DayShiftEF[[#This Row],[Cs]]*P157</f>
        <v>#VALUE!</v>
      </c>
      <c r="AL157" s="3" t="e">
        <f>EffortOutcomesAG1_1DayShiftEF[[#This Row],[Cs]]*Q157</f>
        <v>#VALUE!</v>
      </c>
      <c r="AM157" s="3" t="e">
        <f>EffortOutcomesAG1_1DayShiftEF[[#This Row],[Cs]]*R157</f>
        <v>#VALUE!</v>
      </c>
      <c r="AN157" s="3" t="e">
        <f>EffortOutcomesAG1_1DayShiftEF[[#This Row],[Cs]]*S157</f>
        <v>#VALUE!</v>
      </c>
      <c r="AO157" s="3" t="e">
        <f>EffortOutcomesAG1_1DayShiftEF[[#This Row],[Cs]]*T157</f>
        <v>#VALUE!</v>
      </c>
      <c r="AP157" s="3" t="e">
        <f>EffortOutcomesAG1_1DayShiftEF[[#This Row],[Cs]]*U157</f>
        <v>#VALUE!</v>
      </c>
      <c r="AQ157" s="3" t="e">
        <f>EffortOutcomesAG1_1DayShiftEF[[#This Row],[Cs]]*V157</f>
        <v>#VALUE!</v>
      </c>
      <c r="AR157" s="3" t="e">
        <f>EffortOutcomesAG1_1DayShiftEF[[#This Row],[Cs]]*W157</f>
        <v>#VALUE!</v>
      </c>
      <c r="AS157" s="3">
        <f>EffortOutcomesAG1_1DayShiftIN[[#This Row],[A]]*X157</f>
        <v>0</v>
      </c>
      <c r="AT157" s="3">
        <f>EffortOutcomesAG1_1DayShiftIN[[#This Row],[A]]*Y157</f>
        <v>0</v>
      </c>
      <c r="AU157" s="3">
        <f>EffortOutcomesAG1_1DayShiftIN[[#This Row],[A]]*Z157</f>
        <v>0</v>
      </c>
      <c r="AV157" s="3" t="e">
        <f>EffortOutcomesAG1_1DayShiftIN[[#This Row],[A]]*AA157</f>
        <v>#VALUE!</v>
      </c>
      <c r="AW157" s="3" t="e">
        <f>EffortOutcomesAG1_1DayShiftIN[[#This Row],[A]]*AB157</f>
        <v>#VALUE!</v>
      </c>
      <c r="AX157" s="3"/>
      <c r="AY157" t="s">
        <v>217</v>
      </c>
      <c r="AZ157" t="s">
        <v>216</v>
      </c>
      <c r="BA157" t="s">
        <v>70</v>
      </c>
      <c r="BB157">
        <v>4.5836142079336275</v>
      </c>
      <c r="BC157">
        <v>2.8499999999999996</v>
      </c>
      <c r="BD157">
        <v>10</v>
      </c>
      <c r="BE157">
        <v>2.8499999999999996</v>
      </c>
      <c r="BF157">
        <v>2.6229946524064167</v>
      </c>
      <c r="BG157" t="s">
        <v>208</v>
      </c>
      <c r="BI157" s="25">
        <v>45583</v>
      </c>
      <c r="BJ157">
        <v>45583</v>
      </c>
      <c r="BK157">
        <v>1.6082856869942554</v>
      </c>
      <c r="BL157">
        <v>1.6082856869942554</v>
      </c>
      <c r="BM157">
        <v>0.92034900084435689</v>
      </c>
      <c r="BN157" t="s">
        <v>160</v>
      </c>
    </row>
    <row r="158" spans="1:66" x14ac:dyDescent="0.25">
      <c r="A158" s="31"/>
      <c r="B15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58" s="32">
        <f>IF(EffortOutcomesAG1_1DayShiftEF[[#This Row],[Ein]]=0,3,  IF(EffortOutcomesAG1_1DayShiftEF[[#This Row],[Ein]]&lt;EFGoal,1,    IF(EffortOutcomesAG1_1DayShiftEF[[#This Row],[Ein]]&gt;=EFGoal,2,   "???")))</f>
        <v>3</v>
      </c>
      <c r="D15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58" s="34">
        <f t="shared" si="4"/>
        <v>13110</v>
      </c>
      <c r="H15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8" s="36" cm="1">
        <f t="array" ref="O15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Row],[Block]]=21222),EFCap-M159:Z9EFGoal,IF(OR(EffortOutcomesAG1_1DayShiftEF[[#This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58" s="38">
        <f xml:space="preserve">      IF(OR(EffortOutcomesAG1_1DayShiftEF[[#This Row],[Block]]=22221,EffortOutcomesAG1_1DayShiftEF[[#This Row],[Block]]=22222),1-EffortOutcomesAG1_1DayShiftEF[[#This Row],[Epn]],
0)</f>
        <v>0</v>
      </c>
      <c r="R15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5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5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5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8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5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8" s="41" cm="1">
        <f t="array" ref="Z15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8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58" s="38" t="e">
        <f t="shared" si="5"/>
        <v>#DIV/0!</v>
      </c>
      <c r="AC158" s="3">
        <f>EffortOutcomesAG1_1DayShiftEF[[#This Row],[Cs]]*H158</f>
        <v>0</v>
      </c>
      <c r="AD158" s="3">
        <f>EffortOutcomesAG1_1DayShiftEF[[#This Row],[Cs]]*I158</f>
        <v>0</v>
      </c>
      <c r="AE158" s="3">
        <f>EffortOutcomesAG1_1DayShiftEF[[#This Row],[Cs]]*J158</f>
        <v>0</v>
      </c>
      <c r="AF158" s="3">
        <f>EffortOutcomesAG1_1DayShiftEF[[#This Row],[Cs]]*K158</f>
        <v>0</v>
      </c>
      <c r="AG158" s="3">
        <f>EffortOutcomesAG1_1DayShiftEF[[#This Row],[Cs]]*L158</f>
        <v>0</v>
      </c>
      <c r="AH158" s="3">
        <f>EffortOutcomesAG1_1DayShiftEF[[#This Row],[Cs]]*M158</f>
        <v>0</v>
      </c>
      <c r="AI158" s="3">
        <f>EffortOutcomesAG1_1DayShiftEF[[#This Row],[Cs]]*N158</f>
        <v>0</v>
      </c>
      <c r="AJ158" s="3">
        <f>EffortOutcomesAG1_1DayShiftEF[[#This Row],[Cs]]*O158</f>
        <v>0</v>
      </c>
      <c r="AK158" s="3">
        <f>EffortOutcomesAG1_1DayShiftEF[[#This Row],[Cs]]*P158</f>
        <v>0</v>
      </c>
      <c r="AL158" s="3">
        <f>EffortOutcomesAG1_1DayShiftEF[[#This Row],[Cs]]*Q158</f>
        <v>0</v>
      </c>
      <c r="AM158" s="3">
        <f>EffortOutcomesAG1_1DayShiftEF[[#This Row],[Cs]]*R158</f>
        <v>0</v>
      </c>
      <c r="AN158" s="3">
        <f>EffortOutcomesAG1_1DayShiftEF[[#This Row],[Cs]]*S158</f>
        <v>0</v>
      </c>
      <c r="AO158" s="3">
        <f>EffortOutcomesAG1_1DayShiftEF[[#This Row],[Cs]]*T158</f>
        <v>0</v>
      </c>
      <c r="AP158" s="3">
        <f>EffortOutcomesAG1_1DayShiftEF[[#This Row],[Cs]]*U158</f>
        <v>0</v>
      </c>
      <c r="AQ158" s="3">
        <f>EffortOutcomesAG1_1DayShiftEF[[#This Row],[Cs]]*V158</f>
        <v>0</v>
      </c>
      <c r="AR158" s="3">
        <f>EffortOutcomesAG1_1DayShiftEF[[#This Row],[Cs]]*W158</f>
        <v>0</v>
      </c>
      <c r="AS158" s="3" t="e">
        <f>EffortOutcomesAG1_1DayShiftIN[[#This Row],[A]]*X158</f>
        <v>#DIV/0!</v>
      </c>
      <c r="AT158" s="3">
        <f>EffortOutcomesAG1_1DayShiftIN[[#This Row],[A]]*Y158</f>
        <v>0</v>
      </c>
      <c r="AU158" s="3">
        <f>EffortOutcomesAG1_1DayShiftIN[[#This Row],[A]]*Z158</f>
        <v>0</v>
      </c>
      <c r="AV158" s="3" t="e">
        <f>EffortOutcomesAG1_1DayShiftIN[[#This Row],[A]]*AA158</f>
        <v>#DIV/0!</v>
      </c>
      <c r="AW158" s="3" t="e">
        <f>EffortOutcomesAG1_1DayShiftIN[[#This Row],[A]]*AB158</f>
        <v>#DIV/0!</v>
      </c>
      <c r="AX158" s="3"/>
      <c r="AY158" t="s">
        <v>170</v>
      </c>
      <c r="AZ158" t="s">
        <v>216</v>
      </c>
      <c r="BA158" t="s">
        <v>69</v>
      </c>
      <c r="BB158">
        <v>1</v>
      </c>
      <c r="BC158">
        <v>0</v>
      </c>
      <c r="BD158">
        <v>10</v>
      </c>
      <c r="BE158">
        <v>0</v>
      </c>
      <c r="BF158">
        <v>0</v>
      </c>
      <c r="BG158" t="s">
        <v>210</v>
      </c>
      <c r="BH158">
        <v>1</v>
      </c>
      <c r="BI158" s="25">
        <v>45584</v>
      </c>
      <c r="BJ158">
        <v>45584</v>
      </c>
      <c r="BN158" t="s">
        <v>160</v>
      </c>
    </row>
    <row r="159" spans="1:66" hidden="1" x14ac:dyDescent="0.25">
      <c r="A159" s="31"/>
      <c r="B15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59" s="32">
        <f>IF(EffortOutcomesAG1_1DayShiftEF[[#This Row],[Ein]]=0,3,  IF(EffortOutcomesAG1_1DayShiftEF[[#This Row],[Ein]]&lt;EFGoal,1,    IF(EffortOutcomesAG1_1DayShiftEF[[#This Row],[Ein]]&gt;=EFGoal,2,   "???")))</f>
        <v>1</v>
      </c>
      <c r="D15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5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5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59" s="34">
        <f t="shared" si="4"/>
        <v>11110</v>
      </c>
      <c r="H15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5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5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5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5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5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5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59" s="36" cm="1">
        <f t="array" ref="O15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5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59" s="38">
        <f xml:space="preserve">      IF(OR(EffortOutcomesAG1_1DayShiftEF[[#This Row],[Block]]=22221,EffortOutcomesAG1_1DayShiftEF[[#This Row],[Block]]=22222),1-EffortOutcomesAG1_1DayShiftEF[[#This Row],[Epn]],
0)</f>
        <v>0</v>
      </c>
      <c r="R15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0.26166292925295676</v>
      </c>
      <c r="S15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5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0.18319668428392799</v>
      </c>
      <c r="U15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5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0.55514038646311525</v>
      </c>
      <c r="W15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5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5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59" s="41" cm="1">
        <f t="array" ref="Z15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5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59" s="38">
        <f t="shared" si="5"/>
        <v>1</v>
      </c>
      <c r="AC159" s="3">
        <f>EffortOutcomesAG1_1DayShiftEF[[#This Row],[Cs]]*H159</f>
        <v>0</v>
      </c>
      <c r="AD159" s="3">
        <f>EffortOutcomesAG1_1DayShiftEF[[#This Row],[Cs]]*I159</f>
        <v>0</v>
      </c>
      <c r="AE159" s="3">
        <f>EffortOutcomesAG1_1DayShiftEF[[#This Row],[Cs]]*J159</f>
        <v>0</v>
      </c>
      <c r="AF159" s="3">
        <f>EffortOutcomesAG1_1DayShiftEF[[#This Row],[Cs]]*K159</f>
        <v>0</v>
      </c>
      <c r="AG159" s="3">
        <f>EffortOutcomesAG1_1DayShiftEF[[#This Row],[Cs]]*L159</f>
        <v>0</v>
      </c>
      <c r="AH159" s="3">
        <f>EffortOutcomesAG1_1DayShiftEF[[#This Row],[Cs]]*M159</f>
        <v>0</v>
      </c>
      <c r="AI159" s="3">
        <f>EffortOutcomesAG1_1DayShiftEF[[#This Row],[Cs]]*N159</f>
        <v>0</v>
      </c>
      <c r="AJ159" s="3">
        <f>EffortOutcomesAG1_1DayShiftEF[[#This Row],[Cs]]*O159</f>
        <v>0</v>
      </c>
      <c r="AK159" s="3">
        <f>EffortOutcomesAG1_1DayShiftEF[[#This Row],[Cs]]*P159</f>
        <v>0</v>
      </c>
      <c r="AL159" s="3">
        <f>EffortOutcomesAG1_1DayShiftEF[[#This Row],[Cs]]*Q159</f>
        <v>0</v>
      </c>
      <c r="AM159" s="3">
        <f>EffortOutcomesAG1_1DayShiftEF[[#This Row],[Cs]]*R159</f>
        <v>0.7457393483709267</v>
      </c>
      <c r="AN159" s="3">
        <f>EffortOutcomesAG1_1DayShiftEF[[#This Row],[Cs]]*S159</f>
        <v>0</v>
      </c>
      <c r="AO159" s="3">
        <f>EffortOutcomesAG1_1DayShiftEF[[#This Row],[Cs]]*T159</f>
        <v>0.52211055020919472</v>
      </c>
      <c r="AP159" s="3">
        <f>EffortOutcomesAG1_1DayShiftEF[[#This Row],[Cs]]*U159</f>
        <v>0</v>
      </c>
      <c r="AQ159" s="3">
        <f>EffortOutcomesAG1_1DayShiftEF[[#This Row],[Cs]]*V159</f>
        <v>1.5821501014198782</v>
      </c>
      <c r="AR159" s="3">
        <f>EffortOutcomesAG1_1DayShiftEF[[#This Row],[Cs]]*W159</f>
        <v>0</v>
      </c>
      <c r="AS159" s="3">
        <f>EffortOutcomesAG1_1DayShiftIN[[#This Row],[A]]*X159</f>
        <v>0</v>
      </c>
      <c r="AT159" s="3">
        <f>EffortOutcomesAG1_1DayShiftIN[[#This Row],[A]]*Y159</f>
        <v>0</v>
      </c>
      <c r="AU159" s="3">
        <f>EffortOutcomesAG1_1DayShiftIN[[#This Row],[A]]*Z159</f>
        <v>0</v>
      </c>
      <c r="AV159" s="3">
        <f>EffortOutcomesAG1_1DayShiftIN[[#This Row],[A]]*AA159</f>
        <v>0</v>
      </c>
      <c r="AW159" s="3">
        <f>EffortOutcomesAG1_1DayShiftIN[[#This Row],[A]]*AB159</f>
        <v>1.5821501014198782</v>
      </c>
      <c r="AX159" s="3"/>
      <c r="AY159" t="s">
        <v>170</v>
      </c>
      <c r="AZ159" t="s">
        <v>216</v>
      </c>
      <c r="BA159" t="s">
        <v>70</v>
      </c>
      <c r="BB159">
        <v>2.1042606516290729</v>
      </c>
      <c r="BC159">
        <v>2.8499999999999996</v>
      </c>
      <c r="BD159">
        <v>10</v>
      </c>
      <c r="BE159">
        <v>2.8499999999999996</v>
      </c>
      <c r="BF159">
        <v>1.5821501014198782</v>
      </c>
      <c r="BG159" t="s">
        <v>209</v>
      </c>
      <c r="BH159">
        <v>1</v>
      </c>
      <c r="BI159" s="25">
        <v>45584</v>
      </c>
      <c r="BJ159">
        <v>45584</v>
      </c>
      <c r="BK159">
        <v>0.73833707074704324</v>
      </c>
      <c r="BL159">
        <v>0.73833707074704324</v>
      </c>
      <c r="BM159">
        <v>0.55514038646311525</v>
      </c>
      <c r="BN159" t="s">
        <v>160</v>
      </c>
    </row>
    <row r="160" spans="1:66" hidden="1" x14ac:dyDescent="0.25">
      <c r="A160" s="31"/>
      <c r="B16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60" s="32">
        <f>IF(EffortOutcomesAG1_1DayShiftEF[[#This Row],[Ein]]=0,3,  IF(EffortOutcomesAG1_1DayShiftEF[[#This Row],[Ein]]&lt;EFGoal,1,    IF(EffortOutcomesAG1_1DayShiftEF[[#This Row],[Ein]]&gt;=EFGoal,2,   "???")))</f>
        <v>1</v>
      </c>
      <c r="D16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6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60" s="34">
        <f t="shared" si="4"/>
        <v>31111</v>
      </c>
      <c r="H16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0" s="36" cm="1">
        <f t="array" ref="O16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0.10750560612056481</v>
      </c>
      <c r="Q160" s="38">
        <f xml:space="preserve">      IF(OR(EffortOutcomesAG1_1DayShiftEF[[#This Row],[Block]]=22221,EffortOutcomesAG1_1DayShiftEF[[#This Row],[Block]]=22222),1-EffortOutcomesAG1_1DayShiftEF[[#This Row],[Epn]],
0)</f>
        <v>0</v>
      </c>
      <c r="R16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6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0.33952528379772939</v>
      </c>
      <c r="U16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0.66047471620227061</v>
      </c>
      <c r="W16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0" s="41" cm="1">
        <f t="array" ref="Z16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0" s="38">
        <f t="shared" si="5"/>
        <v>1</v>
      </c>
      <c r="AC160" s="3">
        <f>EffortOutcomesAG1_1DayShiftEF[[#This Row],[Cs]]*H160</f>
        <v>0</v>
      </c>
      <c r="AD160" s="3">
        <f>EffortOutcomesAG1_1DayShiftEF[[#This Row],[Cs]]*I160</f>
        <v>0</v>
      </c>
      <c r="AE160" s="3">
        <f>EffortOutcomesAG1_1DayShiftEF[[#This Row],[Cs]]*J160</f>
        <v>0</v>
      </c>
      <c r="AF160" s="3">
        <f>EffortOutcomesAG1_1DayShiftEF[[#This Row],[Cs]]*K160</f>
        <v>0</v>
      </c>
      <c r="AG160" s="3">
        <f>EffortOutcomesAG1_1DayShiftEF[[#This Row],[Cs]]*L160</f>
        <v>0</v>
      </c>
      <c r="AH160" s="3">
        <f>EffortOutcomesAG1_1DayShiftEF[[#This Row],[Cs]]*M160</f>
        <v>0</v>
      </c>
      <c r="AI160" s="3">
        <f>EffortOutcomesAG1_1DayShiftEF[[#This Row],[Cs]]*N160</f>
        <v>0</v>
      </c>
      <c r="AJ160" s="3">
        <f>EffortOutcomesAG1_1DayShiftEF[[#This Row],[Cs]]*O160</f>
        <v>0</v>
      </c>
      <c r="AK160" s="3">
        <f>EffortOutcomesAG1_1DayShiftEF[[#This Row],[Cs]]*P160</f>
        <v>0.30639097744360966</v>
      </c>
      <c r="AL160" s="3">
        <f>EffortOutcomesAG1_1DayShiftEF[[#This Row],[Cs]]*Q160</f>
        <v>0</v>
      </c>
      <c r="AM160" s="3">
        <f>EffortOutcomesAG1_1DayShiftEF[[#This Row],[Cs]]*R160</f>
        <v>0</v>
      </c>
      <c r="AN160" s="3">
        <f>EffortOutcomesAG1_1DayShiftEF[[#This Row],[Cs]]*S160</f>
        <v>0</v>
      </c>
      <c r="AO160" s="3">
        <f>EffortOutcomesAG1_1DayShiftEF[[#This Row],[Cs]]*T160</f>
        <v>0.96764705882352864</v>
      </c>
      <c r="AP160" s="3">
        <f>EffortOutcomesAG1_1DayShiftEF[[#This Row],[Cs]]*U160</f>
        <v>0</v>
      </c>
      <c r="AQ160" s="3">
        <f>EffortOutcomesAG1_1DayShiftEF[[#This Row],[Cs]]*V160</f>
        <v>1.882352941176471</v>
      </c>
      <c r="AR160" s="3">
        <f>EffortOutcomesAG1_1DayShiftEF[[#This Row],[Cs]]*W160</f>
        <v>0</v>
      </c>
      <c r="AS160" s="3">
        <f>EffortOutcomesAG1_1DayShiftIN[[#This Row],[A]]*X160</f>
        <v>0</v>
      </c>
      <c r="AT160" s="3">
        <f>EffortOutcomesAG1_1DayShiftIN[[#This Row],[A]]*Y160</f>
        <v>0</v>
      </c>
      <c r="AU160" s="3">
        <f>EffortOutcomesAG1_1DayShiftIN[[#This Row],[A]]*Z160</f>
        <v>0</v>
      </c>
      <c r="AV160" s="3">
        <f>EffortOutcomesAG1_1DayShiftIN[[#This Row],[A]]*AA160</f>
        <v>0</v>
      </c>
      <c r="AW160" s="3">
        <f>EffortOutcomesAG1_1DayShiftIN[[#This Row],[A]]*AB160</f>
        <v>1.882352941176471</v>
      </c>
      <c r="AX160" s="3"/>
      <c r="AY160" t="s">
        <v>170</v>
      </c>
      <c r="AZ160" t="s">
        <v>216</v>
      </c>
      <c r="BA160" t="s">
        <v>68</v>
      </c>
      <c r="BB160">
        <v>3.1563909774436096</v>
      </c>
      <c r="BC160">
        <v>2.8499999999999996</v>
      </c>
      <c r="BD160">
        <v>10</v>
      </c>
      <c r="BE160">
        <v>2.8499999999999996</v>
      </c>
      <c r="BF160">
        <v>1.882352941176471</v>
      </c>
      <c r="BG160" t="s">
        <v>211</v>
      </c>
      <c r="BH160">
        <v>1</v>
      </c>
      <c r="BI160" s="25">
        <v>45584</v>
      </c>
      <c r="BJ160">
        <v>45584</v>
      </c>
      <c r="BK160">
        <v>1.1075056061205648</v>
      </c>
      <c r="BL160">
        <v>1.1075056061205648</v>
      </c>
      <c r="BM160">
        <v>0.66047471620227061</v>
      </c>
      <c r="BN160" t="s">
        <v>160</v>
      </c>
    </row>
    <row r="161" spans="1:66" hidden="1" x14ac:dyDescent="0.25">
      <c r="A161" s="31"/>
      <c r="B16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61" s="32">
        <f>IF(EffortOutcomesAG1_1DayShiftEF[[#This Row],[Ein]]=0,3,  IF(EffortOutcomesAG1_1DayShiftEF[[#This Row],[Ein]]&lt;EFGoal,1,    IF(EffortOutcomesAG1_1DayShiftEF[[#This Row],[Ein]]&gt;=EFGoal,2,   "???")))</f>
        <v>2</v>
      </c>
      <c r="D16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6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61" s="34">
        <f t="shared" si="4"/>
        <v>32111</v>
      </c>
      <c r="H16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2.0733652312599826E-2</v>
      </c>
      <c r="O161" s="36" cm="1">
        <f t="array" ref="O16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9.3817431278742092E-4</v>
      </c>
      <c r="Q161" s="38">
        <f xml:space="preserve">      IF(OR(EffortOutcomesAG1_1DayShiftEF[[#This Row],[Block]]=22221,EffortOutcomesAG1_1DayShiftEF[[#This Row],[Block]]=22222),1-EffortOutcomesAG1_1DayShiftEF[[#This Row],[Epn]],
0)</f>
        <v>0</v>
      </c>
      <c r="R16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6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6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6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1" s="41" cm="1">
        <f t="array" ref="Z16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1" s="38">
        <f t="shared" si="5"/>
        <v>1</v>
      </c>
      <c r="AC161" s="3">
        <f>EffortOutcomesAG1_1DayShiftEF[[#This Row],[Cs]]*H161</f>
        <v>0</v>
      </c>
      <c r="AD161" s="3">
        <f>EffortOutcomesAG1_1DayShiftEF[[#This Row],[Cs]]*I161</f>
        <v>0</v>
      </c>
      <c r="AE161" s="3">
        <f>EffortOutcomesAG1_1DayShiftEF[[#This Row],[Cs]]*J161</f>
        <v>0</v>
      </c>
      <c r="AF161" s="3">
        <f>EffortOutcomesAG1_1DayShiftEF[[#This Row],[Cs]]*K161</f>
        <v>0</v>
      </c>
      <c r="AG161" s="3">
        <f>EffortOutcomesAG1_1DayShiftEF[[#This Row],[Cs]]*L161</f>
        <v>0</v>
      </c>
      <c r="AH161" s="3">
        <f>EffortOutcomesAG1_1DayShiftEF[[#This Row],[Cs]]*M161</f>
        <v>0</v>
      </c>
      <c r="AI161" s="3">
        <f>EffortOutcomesAG1_1DayShiftEF[[#This Row],[Cs]]*N161</f>
        <v>1.9696969696969834E-2</v>
      </c>
      <c r="AJ161" s="3">
        <f>EffortOutcomesAG1_1DayShiftEF[[#This Row],[Cs]]*O161</f>
        <v>0</v>
      </c>
      <c r="AK161" s="3">
        <f>EffortOutcomesAG1_1DayShiftEF[[#This Row],[Cs]]*P161</f>
        <v>8.9126559714804978E-4</v>
      </c>
      <c r="AL161" s="3">
        <f>EffortOutcomesAG1_1DayShiftEF[[#This Row],[Cs]]*Q161</f>
        <v>0</v>
      </c>
      <c r="AM161" s="3">
        <f>EffortOutcomesAG1_1DayShiftEF[[#This Row],[Cs]]*R161</f>
        <v>0</v>
      </c>
      <c r="AN161" s="3">
        <f>EffortOutcomesAG1_1DayShiftEF[[#This Row],[Cs]]*S161</f>
        <v>0</v>
      </c>
      <c r="AO161" s="3">
        <f>EffortOutcomesAG1_1DayShiftEF[[#This Row],[Cs]]*T161</f>
        <v>0</v>
      </c>
      <c r="AP161" s="3">
        <f>EffortOutcomesAG1_1DayShiftEF[[#This Row],[Cs]]*U161</f>
        <v>0</v>
      </c>
      <c r="AQ161" s="3">
        <f>EffortOutcomesAG1_1DayShiftEF[[#This Row],[Cs]]*V161</f>
        <v>0.95</v>
      </c>
      <c r="AR161" s="3">
        <f>EffortOutcomesAG1_1DayShiftEF[[#This Row],[Cs]]*W161</f>
        <v>0</v>
      </c>
      <c r="AS161" s="3">
        <f>EffortOutcomesAG1_1DayShiftIN[[#This Row],[A]]*X161</f>
        <v>0</v>
      </c>
      <c r="AT161" s="3">
        <f>EffortOutcomesAG1_1DayShiftIN[[#This Row],[A]]*Y161</f>
        <v>0</v>
      </c>
      <c r="AU161" s="3">
        <f>EffortOutcomesAG1_1DayShiftIN[[#This Row],[A]]*Z161</f>
        <v>0</v>
      </c>
      <c r="AV161" s="3">
        <f>EffortOutcomesAG1_1DayShiftIN[[#This Row],[A]]*AA161</f>
        <v>0</v>
      </c>
      <c r="AW161" s="3">
        <f>EffortOutcomesAG1_1DayShiftIN[[#This Row],[A]]*AB161</f>
        <v>0.96969696969696972</v>
      </c>
      <c r="AX161" s="3"/>
      <c r="AY161" t="s">
        <v>217</v>
      </c>
      <c r="AZ161" t="s">
        <v>216</v>
      </c>
      <c r="BA161" t="s">
        <v>69</v>
      </c>
      <c r="BB161">
        <v>0.97058823529411775</v>
      </c>
      <c r="BC161">
        <v>0.95</v>
      </c>
      <c r="BD161">
        <v>10</v>
      </c>
      <c r="BE161">
        <v>0.95</v>
      </c>
      <c r="BF161">
        <v>0.96969696969696972</v>
      </c>
      <c r="BG161" t="s">
        <v>210</v>
      </c>
      <c r="BI161" s="25">
        <v>45584</v>
      </c>
      <c r="BJ161">
        <v>45584</v>
      </c>
      <c r="BK161">
        <v>1.0216718266253872</v>
      </c>
      <c r="BL161">
        <v>1.0216718266253872</v>
      </c>
      <c r="BM161">
        <v>1.0207336523125998</v>
      </c>
      <c r="BN161" t="s">
        <v>160</v>
      </c>
    </row>
    <row r="162" spans="1:66" hidden="1" x14ac:dyDescent="0.25">
      <c r="A162" s="31"/>
      <c r="B16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62" s="32">
        <f>IF(EffortOutcomesAG1_1DayShiftEF[[#This Row],[Ein]]=0,3,  IF(EffortOutcomesAG1_1DayShiftEF[[#This Row],[Ein]]&lt;EFGoal,1,    IF(EffortOutcomesAG1_1DayShiftEF[[#This Row],[Ein]]&gt;=EFGoal,2,   "???")))</f>
        <v>1</v>
      </c>
      <c r="D16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6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62" s="34">
        <f t="shared" si="4"/>
        <v>31111</v>
      </c>
      <c r="H16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2" s="36" cm="1">
        <f t="array" ref="O16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0.20621426524569153</v>
      </c>
      <c r="Q162" s="38">
        <f xml:space="preserve">      IF(OR(EffortOutcomesAG1_1DayShiftEF[[#This Row],[Block]]=22221,EffortOutcomesAG1_1DayShiftEF[[#This Row],[Block]]=22222),1-EffortOutcomesAG1_1DayShiftEF[[#This Row],[Epn]],
0)</f>
        <v>0</v>
      </c>
      <c r="R16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6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0.11835068955812</v>
      </c>
      <c r="U16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0.88164931044188</v>
      </c>
      <c r="W16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2" s="41" cm="1">
        <f t="array" ref="Z16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2" s="38">
        <f t="shared" si="5"/>
        <v>1</v>
      </c>
      <c r="AC162" s="3">
        <f>EffortOutcomesAG1_1DayShiftEF[[#This Row],[Cs]]*H162</f>
        <v>0</v>
      </c>
      <c r="AD162" s="3">
        <f>EffortOutcomesAG1_1DayShiftEF[[#This Row],[Cs]]*I162</f>
        <v>0</v>
      </c>
      <c r="AE162" s="3">
        <f>EffortOutcomesAG1_1DayShiftEF[[#This Row],[Cs]]*J162</f>
        <v>0</v>
      </c>
      <c r="AF162" s="3">
        <f>EffortOutcomesAG1_1DayShiftEF[[#This Row],[Cs]]*K162</f>
        <v>0</v>
      </c>
      <c r="AG162" s="3">
        <f>EffortOutcomesAG1_1DayShiftEF[[#This Row],[Cs]]*L162</f>
        <v>0</v>
      </c>
      <c r="AH162" s="3">
        <f>EffortOutcomesAG1_1DayShiftEF[[#This Row],[Cs]]*M162</f>
        <v>0</v>
      </c>
      <c r="AI162" s="3">
        <f>EffortOutcomesAG1_1DayShiftEF[[#This Row],[Cs]]*N162</f>
        <v>0</v>
      </c>
      <c r="AJ162" s="3">
        <f>EffortOutcomesAG1_1DayShiftEF[[#This Row],[Cs]]*O162</f>
        <v>0</v>
      </c>
      <c r="AK162" s="3">
        <f>EffortOutcomesAG1_1DayShiftEF[[#This Row],[Cs]]*P162</f>
        <v>0.78361420793362779</v>
      </c>
      <c r="AL162" s="3">
        <f>EffortOutcomesAG1_1DayShiftEF[[#This Row],[Cs]]*Q162</f>
        <v>0</v>
      </c>
      <c r="AM162" s="3">
        <f>EffortOutcomesAG1_1DayShiftEF[[#This Row],[Cs]]*R162</f>
        <v>0</v>
      </c>
      <c r="AN162" s="3">
        <f>EffortOutcomesAG1_1DayShiftEF[[#This Row],[Cs]]*S162</f>
        <v>0</v>
      </c>
      <c r="AO162" s="3">
        <f>EffortOutcomesAG1_1DayShiftEF[[#This Row],[Cs]]*T162</f>
        <v>0.44973262032085598</v>
      </c>
      <c r="AP162" s="3">
        <f>EffortOutcomesAG1_1DayShiftEF[[#This Row],[Cs]]*U162</f>
        <v>0</v>
      </c>
      <c r="AQ162" s="3">
        <f>EffortOutcomesAG1_1DayShiftEF[[#This Row],[Cs]]*V162</f>
        <v>3.3502673796791438</v>
      </c>
      <c r="AR162" s="3">
        <f>EffortOutcomesAG1_1DayShiftEF[[#This Row],[Cs]]*W162</f>
        <v>0</v>
      </c>
      <c r="AS162" s="3">
        <f>EffortOutcomesAG1_1DayShiftIN[[#This Row],[A]]*X162</f>
        <v>0</v>
      </c>
      <c r="AT162" s="3">
        <f>EffortOutcomesAG1_1DayShiftIN[[#This Row],[A]]*Y162</f>
        <v>0</v>
      </c>
      <c r="AU162" s="3">
        <f>EffortOutcomesAG1_1DayShiftIN[[#This Row],[A]]*Z162</f>
        <v>0</v>
      </c>
      <c r="AV162" s="3">
        <f>EffortOutcomesAG1_1DayShiftIN[[#This Row],[A]]*AA162</f>
        <v>0</v>
      </c>
      <c r="AW162" s="3">
        <f>EffortOutcomesAG1_1DayShiftIN[[#This Row],[A]]*AB162</f>
        <v>3.3502673796791438</v>
      </c>
      <c r="AX162" s="3"/>
      <c r="AY162" t="s">
        <v>217</v>
      </c>
      <c r="AZ162" t="s">
        <v>216</v>
      </c>
      <c r="BA162" t="s">
        <v>70</v>
      </c>
      <c r="BB162">
        <v>4.5836142079336275</v>
      </c>
      <c r="BC162">
        <v>3.8</v>
      </c>
      <c r="BD162">
        <v>10</v>
      </c>
      <c r="BE162">
        <v>3.8</v>
      </c>
      <c r="BF162">
        <v>3.3502673796791438</v>
      </c>
      <c r="BG162" t="s">
        <v>209</v>
      </c>
      <c r="BI162" s="25">
        <v>45584</v>
      </c>
      <c r="BJ162">
        <v>45584</v>
      </c>
      <c r="BK162">
        <v>1.2062142652456915</v>
      </c>
      <c r="BL162">
        <v>1.2062142652456915</v>
      </c>
      <c r="BM162">
        <v>0.88164931044188</v>
      </c>
      <c r="BN162" t="s">
        <v>160</v>
      </c>
    </row>
    <row r="163" spans="1:66" hidden="1" x14ac:dyDescent="0.25">
      <c r="A163" s="31"/>
      <c r="B16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63" s="32">
        <f>IF(EffortOutcomesAG1_1DayShiftEF[[#This Row],[Ein]]=0,3,  IF(EffortOutcomesAG1_1DayShiftEF[[#This Row],[Ein]]&lt;EFGoal,1,    IF(EffortOutcomesAG1_1DayShiftEF[[#This Row],[Ein]]&gt;=EFGoal,2,   "???")))</f>
        <v>1</v>
      </c>
      <c r="D16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6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63" s="34">
        <f t="shared" si="4"/>
        <v>11310</v>
      </c>
      <c r="H16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3" s="36" cm="1">
        <f t="array" ref="O16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63" s="38">
        <f xml:space="preserve">      IF(OR(EffortOutcomesAG1_1DayShiftEF[[#This Row],[Block]]=22221,EffortOutcomesAG1_1DayShiftEF[[#This Row],[Block]]=22222),1-EffortOutcomesAG1_1DayShiftEF[[#This Row],[Epn]],
0)</f>
        <v>0</v>
      </c>
      <c r="R16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4.9019607843135971E-3</v>
      </c>
      <c r="S16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6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0.98627999424398338</v>
      </c>
      <c r="W16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3" s="41" cm="1">
        <f t="array" ref="Z16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3" s="38">
        <f t="shared" si="5"/>
        <v>0.99118195502829698</v>
      </c>
      <c r="AC163" s="3">
        <f>EffortOutcomesAG1_1DayShiftEF[[#This Row],[Cs]]*H163</f>
        <v>0</v>
      </c>
      <c r="AD163" s="3">
        <f>EffortOutcomesAG1_1DayShiftEF[[#This Row],[Cs]]*I163</f>
        <v>0</v>
      </c>
      <c r="AE163" s="3">
        <f>EffortOutcomesAG1_1DayShiftEF[[#This Row],[Cs]]*J163</f>
        <v>0</v>
      </c>
      <c r="AF163" s="3">
        <f>EffortOutcomesAG1_1DayShiftEF[[#This Row],[Cs]]*K163</f>
        <v>0</v>
      </c>
      <c r="AG163" s="3">
        <f>EffortOutcomesAG1_1DayShiftEF[[#This Row],[Cs]]*L163</f>
        <v>0</v>
      </c>
      <c r="AH163" s="3">
        <f>EffortOutcomesAG1_1DayShiftEF[[#This Row],[Cs]]*M163</f>
        <v>0</v>
      </c>
      <c r="AI163" s="3">
        <f>EffortOutcomesAG1_1DayShiftEF[[#This Row],[Cs]]*N163</f>
        <v>0</v>
      </c>
      <c r="AJ163" s="3">
        <f>EffortOutcomesAG1_1DayShiftEF[[#This Row],[Cs]]*O163</f>
        <v>0</v>
      </c>
      <c r="AK163" s="3">
        <f>EffortOutcomesAG1_1DayShiftEF[[#This Row],[Cs]]*P163</f>
        <v>0</v>
      </c>
      <c r="AL163" s="3">
        <f>EffortOutcomesAG1_1DayShiftEF[[#This Row],[Cs]]*Q163</f>
        <v>0</v>
      </c>
      <c r="AM163" s="3">
        <f>EffortOutcomesAG1_1DayShiftEF[[#This Row],[Cs]]*R163</f>
        <v>1.8627450980391667E-2</v>
      </c>
      <c r="AN163" s="3">
        <f>EffortOutcomesAG1_1DayShiftEF[[#This Row],[Cs]]*S163</f>
        <v>0</v>
      </c>
      <c r="AO163" s="3">
        <f>EffortOutcomesAG1_1DayShiftEF[[#This Row],[Cs]]*T163</f>
        <v>0</v>
      </c>
      <c r="AP163" s="3">
        <f>EffortOutcomesAG1_1DayShiftEF[[#This Row],[Cs]]*U163</f>
        <v>0</v>
      </c>
      <c r="AQ163" s="3">
        <f>EffortOutcomesAG1_1DayShiftEF[[#This Row],[Cs]]*V163</f>
        <v>3.7478639781271368</v>
      </c>
      <c r="AR163" s="3">
        <f>EffortOutcomesAG1_1DayShiftEF[[#This Row],[Cs]]*W163</f>
        <v>0</v>
      </c>
      <c r="AS163" s="3">
        <f>EffortOutcomesAG1_1DayShiftIN[[#This Row],[A]]*X163</f>
        <v>0</v>
      </c>
      <c r="AT163" s="3">
        <f>EffortOutcomesAG1_1DayShiftIN[[#This Row],[A]]*Y163</f>
        <v>0</v>
      </c>
      <c r="AU163" s="3">
        <f>EffortOutcomesAG1_1DayShiftIN[[#This Row],[A]]*Z163</f>
        <v>0</v>
      </c>
      <c r="AV163" s="3">
        <f>EffortOutcomesAG1_1DayShiftIN[[#This Row],[A]]*AA163</f>
        <v>0</v>
      </c>
      <c r="AW163" s="3">
        <f>EffortOutcomesAG1_1DayShiftIN[[#This Row],[A]]*AB163</f>
        <v>3.74802823582759</v>
      </c>
      <c r="AX163" s="3"/>
      <c r="AY163" t="s">
        <v>217</v>
      </c>
      <c r="AZ163" t="s">
        <v>216</v>
      </c>
      <c r="BA163" t="s">
        <v>68</v>
      </c>
      <c r="BB163">
        <v>3.7478639781271368</v>
      </c>
      <c r="BC163">
        <v>3.8</v>
      </c>
      <c r="BD163">
        <v>10</v>
      </c>
      <c r="BE163">
        <v>3.8</v>
      </c>
      <c r="BF163">
        <v>3.7813725490196082</v>
      </c>
      <c r="BG163" t="s">
        <v>211</v>
      </c>
      <c r="BI163" s="25">
        <v>45584</v>
      </c>
      <c r="BJ163">
        <v>45584</v>
      </c>
      <c r="BK163">
        <v>0.98627999424398338</v>
      </c>
      <c r="BL163">
        <v>0.98627999424398338</v>
      </c>
      <c r="BM163">
        <v>0.9950980392156864</v>
      </c>
      <c r="BN163" t="s">
        <v>160</v>
      </c>
    </row>
    <row r="164" spans="1:66" x14ac:dyDescent="0.25">
      <c r="A164" s="31"/>
      <c r="B16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64" s="32">
        <f>IF(EffortOutcomesAG1_1DayShiftEF[[#This Row],[Ein]]=0,3,  IF(EffortOutcomesAG1_1DayShiftEF[[#This Row],[Ein]]&lt;EFGoal,1,    IF(EffortOutcomesAG1_1DayShiftEF[[#This Row],[Ein]]&gt;=EFGoal,2,   "???")))</f>
        <v>3</v>
      </c>
      <c r="D16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6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64" s="34">
        <f t="shared" si="4"/>
        <v>13110</v>
      </c>
      <c r="H16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4" s="36" cm="1">
        <f t="array" ref="O16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64" s="38">
        <f xml:space="preserve">      IF(OR(EffortOutcomesAG1_1DayShiftEF[[#This Row],[Block]]=22221,EffortOutcomesAG1_1DayShiftEF[[#This Row],[Block]]=22222),1-EffortOutcomesAG1_1DayShiftEF[[#This Row],[Epn]],
0)</f>
        <v>0</v>
      </c>
      <c r="R16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6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6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6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4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16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4" s="41" cm="1">
        <f t="array" ref="Z16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4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164" s="38" t="e">
        <f t="shared" si="5"/>
        <v>#DIV/0!</v>
      </c>
      <c r="AC164" s="3">
        <f>EffortOutcomesAG1_1DayShiftEF[[#This Row],[Cs]]*H164</f>
        <v>0</v>
      </c>
      <c r="AD164" s="3">
        <f>EffortOutcomesAG1_1DayShiftEF[[#This Row],[Cs]]*I164</f>
        <v>0</v>
      </c>
      <c r="AE164" s="3">
        <f>EffortOutcomesAG1_1DayShiftEF[[#This Row],[Cs]]*J164</f>
        <v>0</v>
      </c>
      <c r="AF164" s="3">
        <f>EffortOutcomesAG1_1DayShiftEF[[#This Row],[Cs]]*K164</f>
        <v>0</v>
      </c>
      <c r="AG164" s="3">
        <f>EffortOutcomesAG1_1DayShiftEF[[#This Row],[Cs]]*L164</f>
        <v>0</v>
      </c>
      <c r="AH164" s="3">
        <f>EffortOutcomesAG1_1DayShiftEF[[#This Row],[Cs]]*M164</f>
        <v>0</v>
      </c>
      <c r="AI164" s="3">
        <f>EffortOutcomesAG1_1DayShiftEF[[#This Row],[Cs]]*N164</f>
        <v>0</v>
      </c>
      <c r="AJ164" s="3">
        <f>EffortOutcomesAG1_1DayShiftEF[[#This Row],[Cs]]*O164</f>
        <v>0</v>
      </c>
      <c r="AK164" s="3">
        <f>EffortOutcomesAG1_1DayShiftEF[[#This Row],[Cs]]*P164</f>
        <v>0</v>
      </c>
      <c r="AL164" s="3">
        <f>EffortOutcomesAG1_1DayShiftEF[[#This Row],[Cs]]*Q164</f>
        <v>0</v>
      </c>
      <c r="AM164" s="3">
        <f>EffortOutcomesAG1_1DayShiftEF[[#This Row],[Cs]]*R164</f>
        <v>0</v>
      </c>
      <c r="AN164" s="3">
        <f>EffortOutcomesAG1_1DayShiftEF[[#This Row],[Cs]]*S164</f>
        <v>0</v>
      </c>
      <c r="AO164" s="3">
        <f>EffortOutcomesAG1_1DayShiftEF[[#This Row],[Cs]]*T164</f>
        <v>0</v>
      </c>
      <c r="AP164" s="3">
        <f>EffortOutcomesAG1_1DayShiftEF[[#This Row],[Cs]]*U164</f>
        <v>0</v>
      </c>
      <c r="AQ164" s="3">
        <f>EffortOutcomesAG1_1DayShiftEF[[#This Row],[Cs]]*V164</f>
        <v>0</v>
      </c>
      <c r="AR164" s="3">
        <f>EffortOutcomesAG1_1DayShiftEF[[#This Row],[Cs]]*W164</f>
        <v>0</v>
      </c>
      <c r="AS164" s="3" t="e">
        <f>EffortOutcomesAG1_1DayShiftIN[[#This Row],[A]]*X164</f>
        <v>#DIV/0!</v>
      </c>
      <c r="AT164" s="3">
        <f>EffortOutcomesAG1_1DayShiftIN[[#This Row],[A]]*Y164</f>
        <v>0</v>
      </c>
      <c r="AU164" s="3">
        <f>EffortOutcomesAG1_1DayShiftIN[[#This Row],[A]]*Z164</f>
        <v>0</v>
      </c>
      <c r="AV164" s="3" t="e">
        <f>EffortOutcomesAG1_1DayShiftIN[[#This Row],[A]]*AA164</f>
        <v>#DIV/0!</v>
      </c>
      <c r="AW164" s="3" t="e">
        <f>EffortOutcomesAG1_1DayShiftIN[[#This Row],[A]]*AB164</f>
        <v>#DIV/0!</v>
      </c>
      <c r="AX164" s="3"/>
      <c r="AY164" t="s">
        <v>170</v>
      </c>
      <c r="AZ164" t="s">
        <v>216</v>
      </c>
      <c r="BA164" t="s">
        <v>69</v>
      </c>
      <c r="BB164">
        <v>1</v>
      </c>
      <c r="BC164">
        <v>0</v>
      </c>
      <c r="BD164">
        <v>10</v>
      </c>
      <c r="BE164">
        <v>0</v>
      </c>
      <c r="BF164">
        <v>0</v>
      </c>
      <c r="BG164" t="s">
        <v>213</v>
      </c>
      <c r="BH164">
        <v>1</v>
      </c>
      <c r="BI164" s="25">
        <v>45585</v>
      </c>
      <c r="BJ164">
        <v>45585</v>
      </c>
      <c r="BN164" t="s">
        <v>160</v>
      </c>
    </row>
    <row r="165" spans="1:66" hidden="1" x14ac:dyDescent="0.25">
      <c r="A165" s="31"/>
      <c r="B16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65" s="32">
        <f>IF(EffortOutcomesAG1_1DayShiftEF[[#This Row],[Ein]]=0,3,  IF(EffortOutcomesAG1_1DayShiftEF[[#This Row],[Ein]]&lt;EFGoal,1,    IF(EffortOutcomesAG1_1DayShiftEF[[#This Row],[Ein]]&gt;=EFGoal,2,   "???")))</f>
        <v>1</v>
      </c>
      <c r="D16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6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65" s="34">
        <f t="shared" si="4"/>
        <v>11110</v>
      </c>
      <c r="H16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5" s="36" cm="1">
        <f t="array" ref="O16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65" s="38">
        <f xml:space="preserve">      IF(OR(EffortOutcomesAG1_1DayShiftEF[[#This Row],[Block]]=22221,EffortOutcomesAG1_1DayShiftEF[[#This Row],[Block]]=22222),1-EffortOutcomesAG1_1DayShiftEF[[#This Row],[Epn]],
0)</f>
        <v>0</v>
      </c>
      <c r="R16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0.26166292925295676</v>
      </c>
      <c r="S16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0.17937588000462723</v>
      </c>
      <c r="U16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0.55896119074241601</v>
      </c>
      <c r="W16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5" s="41" cm="1">
        <f t="array" ref="Z16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5" s="38">
        <f t="shared" si="5"/>
        <v>1</v>
      </c>
      <c r="AC165" s="3">
        <f>EffortOutcomesAG1_1DayShiftEF[[#This Row],[Cs]]*H165</f>
        <v>0</v>
      </c>
      <c r="AD165" s="3">
        <f>EffortOutcomesAG1_1DayShiftEF[[#This Row],[Cs]]*I165</f>
        <v>0</v>
      </c>
      <c r="AE165" s="3">
        <f>EffortOutcomesAG1_1DayShiftEF[[#This Row],[Cs]]*J165</f>
        <v>0</v>
      </c>
      <c r="AF165" s="3">
        <f>EffortOutcomesAG1_1DayShiftEF[[#This Row],[Cs]]*K165</f>
        <v>0</v>
      </c>
      <c r="AG165" s="3">
        <f>EffortOutcomesAG1_1DayShiftEF[[#This Row],[Cs]]*L165</f>
        <v>0</v>
      </c>
      <c r="AH165" s="3">
        <f>EffortOutcomesAG1_1DayShiftEF[[#This Row],[Cs]]*M165</f>
        <v>0</v>
      </c>
      <c r="AI165" s="3">
        <f>EffortOutcomesAG1_1DayShiftEF[[#This Row],[Cs]]*N165</f>
        <v>0</v>
      </c>
      <c r="AJ165" s="3">
        <f>EffortOutcomesAG1_1DayShiftEF[[#This Row],[Cs]]*O165</f>
        <v>0</v>
      </c>
      <c r="AK165" s="3">
        <f>EffortOutcomesAG1_1DayShiftEF[[#This Row],[Cs]]*P165</f>
        <v>0</v>
      </c>
      <c r="AL165" s="3">
        <f>EffortOutcomesAG1_1DayShiftEF[[#This Row],[Cs]]*Q165</f>
        <v>0</v>
      </c>
      <c r="AM165" s="3">
        <f>EffortOutcomesAG1_1DayShiftEF[[#This Row],[Cs]]*R165</f>
        <v>0.7457393483709267</v>
      </c>
      <c r="AN165" s="3">
        <f>EffortOutcomesAG1_1DayShiftEF[[#This Row],[Cs]]*S165</f>
        <v>0</v>
      </c>
      <c r="AO165" s="3">
        <f>EffortOutcomesAG1_1DayShiftEF[[#This Row],[Cs]]*T165</f>
        <v>0.51122125801318752</v>
      </c>
      <c r="AP165" s="3">
        <f>EffortOutcomesAG1_1DayShiftEF[[#This Row],[Cs]]*U165</f>
        <v>0</v>
      </c>
      <c r="AQ165" s="3">
        <f>EffortOutcomesAG1_1DayShiftEF[[#This Row],[Cs]]*V165</f>
        <v>1.5930393936158855</v>
      </c>
      <c r="AR165" s="3">
        <f>EffortOutcomesAG1_1DayShiftEF[[#This Row],[Cs]]*W165</f>
        <v>0</v>
      </c>
      <c r="AS165" s="3">
        <f>EffortOutcomesAG1_1DayShiftIN[[#This Row],[A]]*X165</f>
        <v>0</v>
      </c>
      <c r="AT165" s="3">
        <f>EffortOutcomesAG1_1DayShiftIN[[#This Row],[A]]*Y165</f>
        <v>0</v>
      </c>
      <c r="AU165" s="3">
        <f>EffortOutcomesAG1_1DayShiftIN[[#This Row],[A]]*Z165</f>
        <v>0</v>
      </c>
      <c r="AV165" s="3">
        <f>EffortOutcomesAG1_1DayShiftIN[[#This Row],[A]]*AA165</f>
        <v>0</v>
      </c>
      <c r="AW165" s="3">
        <f>EffortOutcomesAG1_1DayShiftIN[[#This Row],[A]]*AB165</f>
        <v>1.5930393936158855</v>
      </c>
      <c r="AX165" s="3"/>
      <c r="AY165" t="s">
        <v>170</v>
      </c>
      <c r="AZ165" t="s">
        <v>216</v>
      </c>
      <c r="BA165" t="s">
        <v>70</v>
      </c>
      <c r="BB165">
        <v>2.1042606516290729</v>
      </c>
      <c r="BC165">
        <v>2.8499999999999996</v>
      </c>
      <c r="BD165">
        <v>10</v>
      </c>
      <c r="BE165">
        <v>2.8499999999999996</v>
      </c>
      <c r="BF165">
        <v>1.5930393936158855</v>
      </c>
      <c r="BG165" t="s">
        <v>212</v>
      </c>
      <c r="BH165">
        <v>1</v>
      </c>
      <c r="BI165" s="25">
        <v>45585</v>
      </c>
      <c r="BJ165">
        <v>45585</v>
      </c>
      <c r="BK165">
        <v>0.73833707074704324</v>
      </c>
      <c r="BL165">
        <v>0.73833707074704324</v>
      </c>
      <c r="BM165">
        <v>0.55896119074241601</v>
      </c>
      <c r="BN165" t="s">
        <v>160</v>
      </c>
    </row>
    <row r="166" spans="1:66" hidden="1" x14ac:dyDescent="0.25">
      <c r="A166" s="31"/>
      <c r="B16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66" s="32">
        <f>IF(EffortOutcomesAG1_1DayShiftEF[[#This Row],[Ein]]=0,3,  IF(EffortOutcomesAG1_1DayShiftEF[[#This Row],[Ein]]&lt;EFGoal,1,    IF(EffortOutcomesAG1_1DayShiftEF[[#This Row],[Ein]]&gt;=EFGoal,2,   "???")))</f>
        <v>1</v>
      </c>
      <c r="D16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6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66" s="34">
        <f t="shared" si="4"/>
        <v>11110</v>
      </c>
      <c r="H16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6" s="36" cm="1">
        <f t="array" ref="O16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66" s="38">
        <f xml:space="preserve">      IF(OR(EffortOutcomesAG1_1DayShiftEF[[#This Row],[Block]]=22221,EffortOutcomesAG1_1DayShiftEF[[#This Row],[Block]]=22222),1-EffortOutcomesAG1_1DayShiftEF[[#This Row],[Epn]],
0)</f>
        <v>0</v>
      </c>
      <c r="R16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0.16937079540957656</v>
      </c>
      <c r="S16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9.0582493385165663E-2</v>
      </c>
      <c r="U16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0.74004671120525778</v>
      </c>
      <c r="W16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6" s="41" cm="1">
        <f t="array" ref="Z16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6" s="38">
        <f t="shared" si="5"/>
        <v>1</v>
      </c>
      <c r="AC166" s="3">
        <f>EffortOutcomesAG1_1DayShiftEF[[#This Row],[Cs]]*H166</f>
        <v>0</v>
      </c>
      <c r="AD166" s="3">
        <f>EffortOutcomesAG1_1DayShiftEF[[#This Row],[Cs]]*I166</f>
        <v>0</v>
      </c>
      <c r="AE166" s="3">
        <f>EffortOutcomesAG1_1DayShiftEF[[#This Row],[Cs]]*J166</f>
        <v>0</v>
      </c>
      <c r="AF166" s="3">
        <f>EffortOutcomesAG1_1DayShiftEF[[#This Row],[Cs]]*K166</f>
        <v>0</v>
      </c>
      <c r="AG166" s="3">
        <f>EffortOutcomesAG1_1DayShiftEF[[#This Row],[Cs]]*L166</f>
        <v>0</v>
      </c>
      <c r="AH166" s="3">
        <f>EffortOutcomesAG1_1DayShiftEF[[#This Row],[Cs]]*M166</f>
        <v>0</v>
      </c>
      <c r="AI166" s="3">
        <f>EffortOutcomesAG1_1DayShiftEF[[#This Row],[Cs]]*N166</f>
        <v>0</v>
      </c>
      <c r="AJ166" s="3">
        <f>EffortOutcomesAG1_1DayShiftEF[[#This Row],[Cs]]*O166</f>
        <v>0</v>
      </c>
      <c r="AK166" s="3">
        <f>EffortOutcomesAG1_1DayShiftEF[[#This Row],[Cs]]*P166</f>
        <v>0</v>
      </c>
      <c r="AL166" s="3">
        <f>EffortOutcomesAG1_1DayShiftEF[[#This Row],[Cs]]*Q166</f>
        <v>0</v>
      </c>
      <c r="AM166" s="3">
        <f>EffortOutcomesAG1_1DayShiftEF[[#This Row],[Cs]]*R166</f>
        <v>0.64360902255639085</v>
      </c>
      <c r="AN166" s="3">
        <f>EffortOutcomesAG1_1DayShiftEF[[#This Row],[Cs]]*S166</f>
        <v>0</v>
      </c>
      <c r="AO166" s="3">
        <f>EffortOutcomesAG1_1DayShiftEF[[#This Row],[Cs]]*T166</f>
        <v>0.34421347486362952</v>
      </c>
      <c r="AP166" s="3">
        <f>EffortOutcomesAG1_1DayShiftEF[[#This Row],[Cs]]*U166</f>
        <v>0</v>
      </c>
      <c r="AQ166" s="3">
        <f>EffortOutcomesAG1_1DayShiftEF[[#This Row],[Cs]]*V166</f>
        <v>2.8121775025799796</v>
      </c>
      <c r="AR166" s="3">
        <f>EffortOutcomesAG1_1DayShiftEF[[#This Row],[Cs]]*W166</f>
        <v>0</v>
      </c>
      <c r="AS166" s="3">
        <f>EffortOutcomesAG1_1DayShiftIN[[#This Row],[A]]*X166</f>
        <v>0</v>
      </c>
      <c r="AT166" s="3">
        <f>EffortOutcomesAG1_1DayShiftIN[[#This Row],[A]]*Y166</f>
        <v>0</v>
      </c>
      <c r="AU166" s="3">
        <f>EffortOutcomesAG1_1DayShiftIN[[#This Row],[A]]*Z166</f>
        <v>0</v>
      </c>
      <c r="AV166" s="3">
        <f>EffortOutcomesAG1_1DayShiftIN[[#This Row],[A]]*AA166</f>
        <v>0</v>
      </c>
      <c r="AW166" s="3">
        <f>EffortOutcomesAG1_1DayShiftIN[[#This Row],[A]]*AB166</f>
        <v>2.8121775025799796</v>
      </c>
      <c r="AX166" s="3"/>
      <c r="AY166" t="s">
        <v>170</v>
      </c>
      <c r="AZ166" t="s">
        <v>216</v>
      </c>
      <c r="BA166" t="s">
        <v>68</v>
      </c>
      <c r="BB166">
        <v>3.1563909774436087</v>
      </c>
      <c r="BC166">
        <v>3.8</v>
      </c>
      <c r="BD166">
        <v>10</v>
      </c>
      <c r="BE166">
        <v>3.8</v>
      </c>
      <c r="BF166">
        <v>2.8121775025799796</v>
      </c>
      <c r="BG166" t="s">
        <v>214</v>
      </c>
      <c r="BH166">
        <v>1</v>
      </c>
      <c r="BI166" s="25">
        <v>45585</v>
      </c>
      <c r="BJ166">
        <v>45585</v>
      </c>
      <c r="BK166">
        <v>0.83062920459042344</v>
      </c>
      <c r="BL166">
        <v>0.83062920459042344</v>
      </c>
      <c r="BM166">
        <v>0.74004671120525778</v>
      </c>
      <c r="BN166" t="s">
        <v>160</v>
      </c>
    </row>
    <row r="167" spans="1:66" hidden="1" x14ac:dyDescent="0.25">
      <c r="A167" s="31"/>
      <c r="B16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67" s="32">
        <f>IF(EffortOutcomesAG1_1DayShiftEF[[#This Row],[Ein]]=0,3,  IF(EffortOutcomesAG1_1DayShiftEF[[#This Row],[Ein]]&lt;EFGoal,1,    IF(EffortOutcomesAG1_1DayShiftEF[[#This Row],[Ein]]&gt;=EFGoal,2,   "???")))</f>
        <v>2</v>
      </c>
      <c r="D16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6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67" s="34">
        <f t="shared" si="4"/>
        <v>32311</v>
      </c>
      <c r="H16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2.9083403696406496E-2</v>
      </c>
      <c r="I16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2.1671826625387247E-2</v>
      </c>
      <c r="O167" s="36" cm="1">
        <f t="array" ref="O16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67" s="38">
        <f xml:space="preserve">      IF(OR(EffortOutcomesAG1_1DayShiftEF[[#This Row],[Block]]=22221,EffortOutcomesAG1_1DayShiftEF[[#This Row],[Block]]=22222),1-EffortOutcomesAG1_1DayShiftEF[[#This Row],[Epn]],
0)</f>
        <v>0</v>
      </c>
      <c r="R16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6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6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6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7" s="41" cm="1">
        <f t="array" ref="Z16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7" s="38">
        <f t="shared" si="5"/>
        <v>1</v>
      </c>
      <c r="AC167" s="3">
        <f>EffortOutcomesAG1_1DayShiftEF[[#This Row],[Cs]]*H167</f>
        <v>2.7629233511586169E-2</v>
      </c>
      <c r="AD167" s="3">
        <f>EffortOutcomesAG1_1DayShiftEF[[#This Row],[Cs]]*I167</f>
        <v>0</v>
      </c>
      <c r="AE167" s="3">
        <f>EffortOutcomesAG1_1DayShiftEF[[#This Row],[Cs]]*J167</f>
        <v>0</v>
      </c>
      <c r="AF167" s="3">
        <f>EffortOutcomesAG1_1DayShiftEF[[#This Row],[Cs]]*K167</f>
        <v>0</v>
      </c>
      <c r="AG167" s="3">
        <f>EffortOutcomesAG1_1DayShiftEF[[#This Row],[Cs]]*L167</f>
        <v>0</v>
      </c>
      <c r="AH167" s="3">
        <f>EffortOutcomesAG1_1DayShiftEF[[#This Row],[Cs]]*M167</f>
        <v>0</v>
      </c>
      <c r="AI167" s="3">
        <f>EffortOutcomesAG1_1DayShiftEF[[#This Row],[Cs]]*N167</f>
        <v>2.0588235294117883E-2</v>
      </c>
      <c r="AJ167" s="3">
        <f>EffortOutcomesAG1_1DayShiftEF[[#This Row],[Cs]]*O167</f>
        <v>0</v>
      </c>
      <c r="AK167" s="3">
        <f>EffortOutcomesAG1_1DayShiftEF[[#This Row],[Cs]]*P167</f>
        <v>0</v>
      </c>
      <c r="AL167" s="3">
        <f>EffortOutcomesAG1_1DayShiftEF[[#This Row],[Cs]]*Q167</f>
        <v>0</v>
      </c>
      <c r="AM167" s="3">
        <f>EffortOutcomesAG1_1DayShiftEF[[#This Row],[Cs]]*R167</f>
        <v>0</v>
      </c>
      <c r="AN167" s="3">
        <f>EffortOutcomesAG1_1DayShiftEF[[#This Row],[Cs]]*S167</f>
        <v>0</v>
      </c>
      <c r="AO167" s="3">
        <f>EffortOutcomesAG1_1DayShiftEF[[#This Row],[Cs]]*T167</f>
        <v>0</v>
      </c>
      <c r="AP167" s="3">
        <f>EffortOutcomesAG1_1DayShiftEF[[#This Row],[Cs]]*U167</f>
        <v>0</v>
      </c>
      <c r="AQ167" s="3">
        <f>EffortOutcomesAG1_1DayShiftEF[[#This Row],[Cs]]*V167</f>
        <v>0.95</v>
      </c>
      <c r="AR167" s="3">
        <f>EffortOutcomesAG1_1DayShiftEF[[#This Row],[Cs]]*W167</f>
        <v>0</v>
      </c>
      <c r="AS167" s="3">
        <f>EffortOutcomesAG1_1DayShiftIN[[#This Row],[A]]*X167</f>
        <v>0</v>
      </c>
      <c r="AT167" s="3">
        <f>EffortOutcomesAG1_1DayShiftIN[[#This Row],[A]]*Y167</f>
        <v>0</v>
      </c>
      <c r="AU167" s="3">
        <f>EffortOutcomesAG1_1DayShiftIN[[#This Row],[A]]*Z167</f>
        <v>0</v>
      </c>
      <c r="AV167" s="3">
        <f>EffortOutcomesAG1_1DayShiftIN[[#This Row],[A]]*AA167</f>
        <v>0</v>
      </c>
      <c r="AW167" s="3">
        <f>EffortOutcomesAG1_1DayShiftIN[[#This Row],[A]]*AB167</f>
        <v>0.99821746880570394</v>
      </c>
      <c r="AX167" s="3"/>
      <c r="AY167" t="s">
        <v>217</v>
      </c>
      <c r="AZ167" t="s">
        <v>216</v>
      </c>
      <c r="BA167" t="s">
        <v>69</v>
      </c>
      <c r="BB167">
        <v>0.97058823529411775</v>
      </c>
      <c r="BC167">
        <v>0.95</v>
      </c>
      <c r="BD167">
        <v>10</v>
      </c>
      <c r="BE167">
        <v>0.95</v>
      </c>
      <c r="BF167">
        <v>0.99821746880570394</v>
      </c>
      <c r="BG167" t="s">
        <v>213</v>
      </c>
      <c r="BI167" s="25">
        <v>45585</v>
      </c>
      <c r="BJ167">
        <v>45585</v>
      </c>
      <c r="BK167">
        <v>1.0216718266253872</v>
      </c>
      <c r="BL167">
        <v>1.0216718266253872</v>
      </c>
      <c r="BM167">
        <v>1.0507552303217937</v>
      </c>
      <c r="BN167" t="s">
        <v>160</v>
      </c>
    </row>
    <row r="168" spans="1:66" hidden="1" x14ac:dyDescent="0.25">
      <c r="A168" s="31"/>
      <c r="B16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68" s="32">
        <f>IF(EffortOutcomesAG1_1DayShiftEF[[#This Row],[Ein]]=0,3,  IF(EffortOutcomesAG1_1DayShiftEF[[#This Row],[Ein]]&lt;EFGoal,1,    IF(EffortOutcomesAG1_1DayShiftEF[[#This Row],[Ein]]&gt;=EFGoal,2,   "???")))</f>
        <v>1</v>
      </c>
      <c r="D16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6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68" s="34">
        <f t="shared" si="4"/>
        <v>31111</v>
      </c>
      <c r="H16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8" s="36" cm="1">
        <f t="array" ref="O16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Row],[Block]]=21222),EFCap-M169:Z9EFGoal,IF(OR(EffortOutcomesAG1_1DayShiftEF[[#This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0.20621426524569153</v>
      </c>
      <c r="Q168" s="38">
        <f xml:space="preserve">      IF(OR(EffortOutcomesAG1_1DayShiftEF[[#This Row],[Block]]=22221,EffortOutcomesAG1_1DayShiftEF[[#This Row],[Block]]=22222),1-EffortOutcomesAG1_1DayShiftEF[[#This Row],[Epn]],
0)</f>
        <v>0</v>
      </c>
      <c r="R16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6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6.2060230790880966E-2</v>
      </c>
      <c r="U16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0.93793976920911903</v>
      </c>
      <c r="W16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8" s="41" cm="1">
        <f t="array" ref="Z16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8" s="38">
        <f t="shared" si="5"/>
        <v>1</v>
      </c>
      <c r="AC168" s="3">
        <f>EffortOutcomesAG1_1DayShiftEF[[#This Row],[Cs]]*H168</f>
        <v>0</v>
      </c>
      <c r="AD168" s="3">
        <f>EffortOutcomesAG1_1DayShiftEF[[#This Row],[Cs]]*I168</f>
        <v>0</v>
      </c>
      <c r="AE168" s="3">
        <f>EffortOutcomesAG1_1DayShiftEF[[#This Row],[Cs]]*J168</f>
        <v>0</v>
      </c>
      <c r="AF168" s="3">
        <f>EffortOutcomesAG1_1DayShiftEF[[#This Row],[Cs]]*K168</f>
        <v>0</v>
      </c>
      <c r="AG168" s="3">
        <f>EffortOutcomesAG1_1DayShiftEF[[#This Row],[Cs]]*L168</f>
        <v>0</v>
      </c>
      <c r="AH168" s="3">
        <f>EffortOutcomesAG1_1DayShiftEF[[#This Row],[Cs]]*M168</f>
        <v>0</v>
      </c>
      <c r="AI168" s="3">
        <f>EffortOutcomesAG1_1DayShiftEF[[#This Row],[Cs]]*N168</f>
        <v>0</v>
      </c>
      <c r="AJ168" s="3">
        <f>EffortOutcomesAG1_1DayShiftEF[[#This Row],[Cs]]*O168</f>
        <v>0</v>
      </c>
      <c r="AK168" s="3">
        <f>EffortOutcomesAG1_1DayShiftEF[[#This Row],[Cs]]*P168</f>
        <v>0.78361420793362779</v>
      </c>
      <c r="AL168" s="3">
        <f>EffortOutcomesAG1_1DayShiftEF[[#This Row],[Cs]]*Q168</f>
        <v>0</v>
      </c>
      <c r="AM168" s="3">
        <f>EffortOutcomesAG1_1DayShiftEF[[#This Row],[Cs]]*R168</f>
        <v>0</v>
      </c>
      <c r="AN168" s="3">
        <f>EffortOutcomesAG1_1DayShiftEF[[#This Row],[Cs]]*S168</f>
        <v>0</v>
      </c>
      <c r="AO168" s="3">
        <f>EffortOutcomesAG1_1DayShiftEF[[#This Row],[Cs]]*T168</f>
        <v>0.23582887700534766</v>
      </c>
      <c r="AP168" s="3">
        <f>EffortOutcomesAG1_1DayShiftEF[[#This Row],[Cs]]*U168</f>
        <v>0</v>
      </c>
      <c r="AQ168" s="3">
        <f>EffortOutcomesAG1_1DayShiftEF[[#This Row],[Cs]]*V168</f>
        <v>3.5641711229946522</v>
      </c>
      <c r="AR168" s="3">
        <f>EffortOutcomesAG1_1DayShiftEF[[#This Row],[Cs]]*W168</f>
        <v>0</v>
      </c>
      <c r="AS168" s="3">
        <f>EffortOutcomesAG1_1DayShiftIN[[#This Row],[A]]*X168</f>
        <v>0</v>
      </c>
      <c r="AT168" s="3">
        <f>EffortOutcomesAG1_1DayShiftIN[[#This Row],[A]]*Y168</f>
        <v>0</v>
      </c>
      <c r="AU168" s="3">
        <f>EffortOutcomesAG1_1DayShiftIN[[#This Row],[A]]*Z168</f>
        <v>0</v>
      </c>
      <c r="AV168" s="3">
        <f>EffortOutcomesAG1_1DayShiftIN[[#This Row],[A]]*AA168</f>
        <v>0</v>
      </c>
      <c r="AW168" s="3">
        <f>EffortOutcomesAG1_1DayShiftIN[[#This Row],[A]]*AB168</f>
        <v>3.5641711229946522</v>
      </c>
      <c r="AX168" s="3"/>
      <c r="AY168" t="s">
        <v>217</v>
      </c>
      <c r="AZ168" t="s">
        <v>216</v>
      </c>
      <c r="BA168" t="s">
        <v>70</v>
      </c>
      <c r="BB168">
        <v>4.5836142079336275</v>
      </c>
      <c r="BC168">
        <v>3.8</v>
      </c>
      <c r="BD168">
        <v>10</v>
      </c>
      <c r="BE168">
        <v>3.8</v>
      </c>
      <c r="BF168">
        <v>3.5641711229946522</v>
      </c>
      <c r="BG168" t="s">
        <v>212</v>
      </c>
      <c r="BI168" s="25">
        <v>45585</v>
      </c>
      <c r="BJ168">
        <v>45585</v>
      </c>
      <c r="BK168">
        <v>1.2062142652456915</v>
      </c>
      <c r="BL168">
        <v>1.2062142652456915</v>
      </c>
      <c r="BM168">
        <v>0.93793976920911903</v>
      </c>
      <c r="BN168" t="s">
        <v>160</v>
      </c>
    </row>
    <row r="169" spans="1:66" hidden="1" x14ac:dyDescent="0.25">
      <c r="A169" s="31"/>
      <c r="B16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69" s="32">
        <f>IF(EffortOutcomesAG1_1DayShiftEF[[#This Row],[Ein]]=0,3,  IF(EffortOutcomesAG1_1DayShiftEF[[#This Row],[Ein]]&lt;EFGoal,1,    IF(EffortOutcomesAG1_1DayShiftEF[[#This Row],[Ein]]&gt;=EFGoal,2,   "???")))</f>
        <v>1</v>
      </c>
      <c r="D16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6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6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69" s="34">
        <f t="shared" si="4"/>
        <v>11310</v>
      </c>
      <c r="H16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6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6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6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6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6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6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69" s="36" cm="1">
        <f t="array" ref="O16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6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69" s="38">
        <f xml:space="preserve">      IF(OR(EffortOutcomesAG1_1DayShiftEF[[#This Row],[Block]]=22221,EffortOutcomesAG1_1DayShiftEF[[#This Row],[Block]]=22222),1-EffortOutcomesAG1_1DayShiftEF[[#This Row],[Epn]],
0)</f>
        <v>0</v>
      </c>
      <c r="R16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0.20392156862745092</v>
      </c>
      <c r="S16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6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6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6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0.78902399539518664</v>
      </c>
      <c r="W16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6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6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69" s="41" cm="1">
        <f t="array" ref="Z16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6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69" s="38">
        <f t="shared" si="5"/>
        <v>0.99294556402263756</v>
      </c>
      <c r="AC169" s="3">
        <f>EffortOutcomesAG1_1DayShiftEF[[#This Row],[Cs]]*H169</f>
        <v>0</v>
      </c>
      <c r="AD169" s="3">
        <f>EffortOutcomesAG1_1DayShiftEF[[#This Row],[Cs]]*I169</f>
        <v>0</v>
      </c>
      <c r="AE169" s="3">
        <f>EffortOutcomesAG1_1DayShiftEF[[#This Row],[Cs]]*J169</f>
        <v>0</v>
      </c>
      <c r="AF169" s="3">
        <f>EffortOutcomesAG1_1DayShiftEF[[#This Row],[Cs]]*K169</f>
        <v>0</v>
      </c>
      <c r="AG169" s="3">
        <f>EffortOutcomesAG1_1DayShiftEF[[#This Row],[Cs]]*L169</f>
        <v>0</v>
      </c>
      <c r="AH169" s="3">
        <f>EffortOutcomesAG1_1DayShiftEF[[#This Row],[Cs]]*M169</f>
        <v>0</v>
      </c>
      <c r="AI169" s="3">
        <f>EffortOutcomesAG1_1DayShiftEF[[#This Row],[Cs]]*N169</f>
        <v>0</v>
      </c>
      <c r="AJ169" s="3">
        <f>EffortOutcomesAG1_1DayShiftEF[[#This Row],[Cs]]*O169</f>
        <v>0</v>
      </c>
      <c r="AK169" s="3">
        <f>EffortOutcomesAG1_1DayShiftEF[[#This Row],[Cs]]*P169</f>
        <v>0</v>
      </c>
      <c r="AL169" s="3">
        <f>EffortOutcomesAG1_1DayShiftEF[[#This Row],[Cs]]*Q169</f>
        <v>0</v>
      </c>
      <c r="AM169" s="3">
        <f>EffortOutcomesAG1_1DayShiftEF[[#This Row],[Cs]]*R169</f>
        <v>0.96862745098039182</v>
      </c>
      <c r="AN169" s="3">
        <f>EffortOutcomesAG1_1DayShiftEF[[#This Row],[Cs]]*S169</f>
        <v>0</v>
      </c>
      <c r="AO169" s="3">
        <f>EffortOutcomesAG1_1DayShiftEF[[#This Row],[Cs]]*T169</f>
        <v>0</v>
      </c>
      <c r="AP169" s="3">
        <f>EffortOutcomesAG1_1DayShiftEF[[#This Row],[Cs]]*U169</f>
        <v>0</v>
      </c>
      <c r="AQ169" s="3">
        <f>EffortOutcomesAG1_1DayShiftEF[[#This Row],[Cs]]*V169</f>
        <v>3.7478639781271363</v>
      </c>
      <c r="AR169" s="3">
        <f>EffortOutcomesAG1_1DayShiftEF[[#This Row],[Cs]]*W169</f>
        <v>0</v>
      </c>
      <c r="AS169" s="3">
        <f>EffortOutcomesAG1_1DayShiftIN[[#This Row],[A]]*X169</f>
        <v>0</v>
      </c>
      <c r="AT169" s="3">
        <f>EffortOutcomesAG1_1DayShiftIN[[#This Row],[A]]*Y169</f>
        <v>0</v>
      </c>
      <c r="AU169" s="3">
        <f>EffortOutcomesAG1_1DayShiftIN[[#This Row],[A]]*Z169</f>
        <v>0</v>
      </c>
      <c r="AV169" s="3">
        <f>EffortOutcomesAG1_1DayShiftIN[[#This Row],[A]]*AA169</f>
        <v>0</v>
      </c>
      <c r="AW169" s="3">
        <f>EffortOutcomesAG1_1DayShiftIN[[#This Row],[A]]*AB169</f>
        <v>3.7546970984659938</v>
      </c>
      <c r="AX169" s="3"/>
      <c r="AY169" t="s">
        <v>217</v>
      </c>
      <c r="AZ169" t="s">
        <v>216</v>
      </c>
      <c r="BA169" t="s">
        <v>68</v>
      </c>
      <c r="BB169">
        <v>3.7478639781271368</v>
      </c>
      <c r="BC169">
        <v>4.75</v>
      </c>
      <c r="BD169">
        <v>10</v>
      </c>
      <c r="BE169">
        <v>4.75</v>
      </c>
      <c r="BF169">
        <v>3.7813725490196082</v>
      </c>
      <c r="BG169" t="s">
        <v>214</v>
      </c>
      <c r="BI169" s="25">
        <v>45585</v>
      </c>
      <c r="BJ169">
        <v>45585</v>
      </c>
      <c r="BK169">
        <v>0.78902399539518664</v>
      </c>
      <c r="BL169">
        <v>0.78902399539518664</v>
      </c>
      <c r="BM169">
        <v>0.79607843137254908</v>
      </c>
      <c r="BN169" t="s">
        <v>160</v>
      </c>
    </row>
    <row r="170" spans="1:66" hidden="1" x14ac:dyDescent="0.25">
      <c r="A170" s="31"/>
      <c r="B17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70" s="32">
        <f>IF(EffortOutcomesAG1_1DayShiftEF[[#This Row],[Ein]]=0,3,  IF(EffortOutcomesAG1_1DayShiftEF[[#This Row],[Ein]]&lt;EFGoal,1,    IF(EffortOutcomesAG1_1DayShiftEF[[#This Row],[Ein]]&gt;=EFGoal,2,   "???")))</f>
        <v>1</v>
      </c>
      <c r="D17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7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70" s="34">
        <f t="shared" si="4"/>
        <v>31111</v>
      </c>
      <c r="H17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7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70" s="36" cm="1">
        <f t="array" ref="O17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0.21250494657696861</v>
      </c>
      <c r="Q170" s="38">
        <f xml:space="preserve">      IF(OR(EffortOutcomesAG1_1DayShiftEF[[#This Row],[Block]]=22221,EffortOutcomesAG1_1DayShiftEF[[#This Row],[Block]]=22222),1-EffortOutcomesAG1_1DayShiftEF[[#This Row],[Epn]],
0)</f>
        <v>0</v>
      </c>
      <c r="R17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7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0.22512162759840815</v>
      </c>
      <c r="U17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0.77487837240159185</v>
      </c>
      <c r="W17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0" s="41" cm="1">
        <f t="array" ref="Z17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70" s="38">
        <f t="shared" si="5"/>
        <v>1</v>
      </c>
      <c r="AC170" s="3">
        <f>EffortOutcomesAG1_1DayShiftEF[[#This Row],[Cs]]*H170</f>
        <v>0</v>
      </c>
      <c r="AD170" s="3">
        <f>EffortOutcomesAG1_1DayShiftEF[[#This Row],[Cs]]*I170</f>
        <v>0</v>
      </c>
      <c r="AE170" s="3">
        <f>EffortOutcomesAG1_1DayShiftEF[[#This Row],[Cs]]*J170</f>
        <v>0</v>
      </c>
      <c r="AF170" s="3">
        <f>EffortOutcomesAG1_1DayShiftEF[[#This Row],[Cs]]*K170</f>
        <v>0</v>
      </c>
      <c r="AG170" s="3">
        <f>EffortOutcomesAG1_1DayShiftEF[[#This Row],[Cs]]*L170</f>
        <v>0</v>
      </c>
      <c r="AH170" s="3">
        <f>EffortOutcomesAG1_1DayShiftEF[[#This Row],[Cs]]*M170</f>
        <v>0</v>
      </c>
      <c r="AI170" s="3">
        <f>EffortOutcomesAG1_1DayShiftEF[[#This Row],[Cs]]*N170</f>
        <v>0</v>
      </c>
      <c r="AJ170" s="3">
        <f>EffortOutcomesAG1_1DayShiftEF[[#This Row],[Cs]]*O170</f>
        <v>0</v>
      </c>
      <c r="AK170" s="3">
        <f>EffortOutcomesAG1_1DayShiftEF[[#This Row],[Cs]]*P170</f>
        <v>1.0093984962406009</v>
      </c>
      <c r="AL170" s="3">
        <f>EffortOutcomesAG1_1DayShiftEF[[#This Row],[Cs]]*Q170</f>
        <v>0</v>
      </c>
      <c r="AM170" s="3">
        <f>EffortOutcomesAG1_1DayShiftEF[[#This Row],[Cs]]*R170</f>
        <v>0</v>
      </c>
      <c r="AN170" s="3">
        <f>EffortOutcomesAG1_1DayShiftEF[[#This Row],[Cs]]*S170</f>
        <v>0</v>
      </c>
      <c r="AO170" s="3">
        <f>EffortOutcomesAG1_1DayShiftEF[[#This Row],[Cs]]*T170</f>
        <v>1.0693277310924387</v>
      </c>
      <c r="AP170" s="3">
        <f>EffortOutcomesAG1_1DayShiftEF[[#This Row],[Cs]]*U170</f>
        <v>0</v>
      </c>
      <c r="AQ170" s="3">
        <f>EffortOutcomesAG1_1DayShiftEF[[#This Row],[Cs]]*V170</f>
        <v>3.6806722689075615</v>
      </c>
      <c r="AR170" s="3">
        <f>EffortOutcomesAG1_1DayShiftEF[[#This Row],[Cs]]*W170</f>
        <v>0</v>
      </c>
      <c r="AS170" s="3">
        <f>EffortOutcomesAG1_1DayShiftIN[[#This Row],[A]]*X170</f>
        <v>0</v>
      </c>
      <c r="AT170" s="3">
        <f>EffortOutcomesAG1_1DayShiftIN[[#This Row],[A]]*Y170</f>
        <v>0</v>
      </c>
      <c r="AU170" s="3">
        <f>EffortOutcomesAG1_1DayShiftIN[[#This Row],[A]]*Z170</f>
        <v>0</v>
      </c>
      <c r="AV170" s="3">
        <f>EffortOutcomesAG1_1DayShiftIN[[#This Row],[A]]*AA170</f>
        <v>0</v>
      </c>
      <c r="AW170" s="3">
        <f>EffortOutcomesAG1_1DayShiftIN[[#This Row],[A]]*AB170</f>
        <v>3.6806722689075615</v>
      </c>
      <c r="AX170" s="3"/>
      <c r="AY170" t="s">
        <v>170</v>
      </c>
      <c r="AZ170" t="s">
        <v>215</v>
      </c>
      <c r="BA170" t="s">
        <v>68</v>
      </c>
      <c r="BB170">
        <v>5.7593984962406006</v>
      </c>
      <c r="BC170">
        <v>4.75</v>
      </c>
      <c r="BD170">
        <v>10</v>
      </c>
      <c r="BE170">
        <v>4.75</v>
      </c>
      <c r="BF170">
        <v>3.6806722689075615</v>
      </c>
      <c r="BG170" t="s">
        <v>175</v>
      </c>
      <c r="BH170">
        <v>1</v>
      </c>
      <c r="BI170" s="25">
        <v>45572</v>
      </c>
      <c r="BJ170">
        <v>45572</v>
      </c>
      <c r="BK170">
        <v>1.2125049465769686</v>
      </c>
      <c r="BL170">
        <v>1.2125049465769686</v>
      </c>
      <c r="BM170">
        <v>0.77487837240159185</v>
      </c>
      <c r="BN170" t="s">
        <v>160</v>
      </c>
    </row>
    <row r="171" spans="1:66" x14ac:dyDescent="0.25">
      <c r="A171" s="31"/>
      <c r="B17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71" s="32">
        <f>IF(EffortOutcomesAG1_1DayShiftEF[[#This Row],[Ein]]=0,3,  IF(EffortOutcomesAG1_1DayShiftEF[[#This Row],[Ein]]&lt;EFGoal,1,    IF(EffortOutcomesAG1_1DayShiftEF[[#This Row],[Ein]]&gt;=EFGoal,2,   "???")))</f>
        <v>3</v>
      </c>
      <c r="D17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7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71" s="34">
        <f t="shared" si="4"/>
        <v>13110</v>
      </c>
      <c r="H17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7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71" s="36" cm="1">
        <f t="array" ref="O17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71" s="38">
        <f xml:space="preserve">      IF(OR(EffortOutcomesAG1_1DayShiftEF[[#This Row],[Block]]=22221,EffortOutcomesAG1_1DayShiftEF[[#This Row],[Block]]=22222),1-EffortOutcomesAG1_1DayShiftEF[[#This Row],[Epn]],
0)</f>
        <v>0</v>
      </c>
      <c r="R17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7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7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7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1" s="41" cm="1">
        <f t="array" ref="Z17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171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171" s="38">
        <f t="shared" si="5"/>
        <v>2</v>
      </c>
      <c r="AC171" s="3">
        <f>EffortOutcomesAG1_1DayShiftEF[[#This Row],[Cs]]*H171</f>
        <v>0</v>
      </c>
      <c r="AD171" s="3">
        <f>EffortOutcomesAG1_1DayShiftEF[[#This Row],[Cs]]*I171</f>
        <v>0</v>
      </c>
      <c r="AE171" s="3">
        <f>EffortOutcomesAG1_1DayShiftEF[[#This Row],[Cs]]*J171</f>
        <v>0</v>
      </c>
      <c r="AF171" s="3">
        <f>EffortOutcomesAG1_1DayShiftEF[[#This Row],[Cs]]*K171</f>
        <v>0</v>
      </c>
      <c r="AG171" s="3">
        <f>EffortOutcomesAG1_1DayShiftEF[[#This Row],[Cs]]*L171</f>
        <v>0</v>
      </c>
      <c r="AH171" s="3">
        <f>EffortOutcomesAG1_1DayShiftEF[[#This Row],[Cs]]*M171</f>
        <v>0</v>
      </c>
      <c r="AI171" s="3">
        <f>EffortOutcomesAG1_1DayShiftEF[[#This Row],[Cs]]*N171</f>
        <v>0</v>
      </c>
      <c r="AJ171" s="3">
        <f>EffortOutcomesAG1_1DayShiftEF[[#This Row],[Cs]]*O171</f>
        <v>0</v>
      </c>
      <c r="AK171" s="3">
        <f>EffortOutcomesAG1_1DayShiftEF[[#This Row],[Cs]]*P171</f>
        <v>0</v>
      </c>
      <c r="AL171" s="3">
        <f>EffortOutcomesAG1_1DayShiftEF[[#This Row],[Cs]]*Q171</f>
        <v>0</v>
      </c>
      <c r="AM171" s="3">
        <f>EffortOutcomesAG1_1DayShiftEF[[#This Row],[Cs]]*R171</f>
        <v>0</v>
      </c>
      <c r="AN171" s="3">
        <f>EffortOutcomesAG1_1DayShiftEF[[#This Row],[Cs]]*S171</f>
        <v>0</v>
      </c>
      <c r="AO171" s="3">
        <f>EffortOutcomesAG1_1DayShiftEF[[#This Row],[Cs]]*T171</f>
        <v>0</v>
      </c>
      <c r="AP171" s="3">
        <f>EffortOutcomesAG1_1DayShiftEF[[#This Row],[Cs]]*U171</f>
        <v>0</v>
      </c>
      <c r="AQ171" s="3">
        <f>EffortOutcomesAG1_1DayShiftEF[[#This Row],[Cs]]*V171</f>
        <v>0</v>
      </c>
      <c r="AR171" s="3">
        <f>EffortOutcomesAG1_1DayShiftEF[[#This Row],[Cs]]*W171</f>
        <v>0</v>
      </c>
      <c r="AS171" s="3">
        <f>EffortOutcomesAG1_1DayShiftIN[[#This Row],[A]]*X171</f>
        <v>0</v>
      </c>
      <c r="AT171" s="3">
        <f>EffortOutcomesAG1_1DayShiftIN[[#This Row],[A]]*Y171</f>
        <v>0</v>
      </c>
      <c r="AU171" s="3">
        <f>EffortOutcomesAG1_1DayShiftIN[[#This Row],[A]]*Z171</f>
        <v>1.2607763753274592</v>
      </c>
      <c r="AV171" s="3">
        <f>EffortOutcomesAG1_1DayShiftIN[[#This Row],[A]]*AA171</f>
        <v>1.2607763753274592</v>
      </c>
      <c r="AW171" s="3">
        <f>EffortOutcomesAG1_1DayShiftIN[[#This Row],[A]]*AB171</f>
        <v>2.5215527506549185</v>
      </c>
      <c r="AX171" s="3"/>
      <c r="AY171" t="s">
        <v>170</v>
      </c>
      <c r="AZ171" t="s">
        <v>215</v>
      </c>
      <c r="BA171" t="s">
        <v>69</v>
      </c>
      <c r="BB171">
        <v>1</v>
      </c>
      <c r="BC171">
        <v>0</v>
      </c>
      <c r="BD171">
        <v>10</v>
      </c>
      <c r="BE171">
        <v>0</v>
      </c>
      <c r="BF171">
        <v>1.2607763753274592</v>
      </c>
      <c r="BG171" t="s">
        <v>174</v>
      </c>
      <c r="BH171">
        <v>1</v>
      </c>
      <c r="BI171" s="25">
        <v>45572</v>
      </c>
      <c r="BJ171">
        <v>45572</v>
      </c>
      <c r="BN171" t="s">
        <v>160</v>
      </c>
    </row>
    <row r="172" spans="1:66" hidden="1" x14ac:dyDescent="0.25">
      <c r="A172" s="31"/>
      <c r="B17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72" s="32">
        <f>IF(EffortOutcomesAG1_1DayShiftEF[[#This Row],[Ein]]=0,3,  IF(EffortOutcomesAG1_1DayShiftEF[[#This Row],[Ein]]&lt;EFGoal,1,    IF(EffortOutcomesAG1_1DayShiftEF[[#This Row],[Ein]]&gt;=EFGoal,2,   "???")))</f>
        <v>1</v>
      </c>
      <c r="D17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7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72" s="34">
        <f t="shared" si="4"/>
        <v>11310</v>
      </c>
      <c r="H17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7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72" s="36" cm="1">
        <f t="array" ref="O17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72" s="38">
        <f xml:space="preserve">      IF(OR(EffortOutcomesAG1_1DayShiftEF[[#This Row],[Block]]=22221,EffortOutcomesAG1_1DayShiftEF[[#This Row],[Block]]=22222),1-EffortOutcomesAG1_1DayShiftEF[[#This Row],[Epn]],
0)</f>
        <v>0</v>
      </c>
      <c r="R17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0.10323476032881373</v>
      </c>
      <c r="S17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7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0.75781559161060541</v>
      </c>
      <c r="W17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2" s="41" cm="1">
        <f t="array" ref="Z17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72" s="38">
        <f t="shared" si="5"/>
        <v>0.86105035193941915</v>
      </c>
      <c r="AC172" s="3">
        <f>EffortOutcomesAG1_1DayShiftEF[[#This Row],[Cs]]*H172</f>
        <v>0</v>
      </c>
      <c r="AD172" s="3">
        <f>EffortOutcomesAG1_1DayShiftEF[[#This Row],[Cs]]*I172</f>
        <v>0</v>
      </c>
      <c r="AE172" s="3">
        <f>EffortOutcomesAG1_1DayShiftEF[[#This Row],[Cs]]*J172</f>
        <v>0</v>
      </c>
      <c r="AF172" s="3">
        <f>EffortOutcomesAG1_1DayShiftEF[[#This Row],[Cs]]*K172</f>
        <v>0</v>
      </c>
      <c r="AG172" s="3">
        <f>EffortOutcomesAG1_1DayShiftEF[[#This Row],[Cs]]*L172</f>
        <v>0</v>
      </c>
      <c r="AH172" s="3">
        <f>EffortOutcomesAG1_1DayShiftEF[[#This Row],[Cs]]*M172</f>
        <v>0</v>
      </c>
      <c r="AI172" s="3">
        <f>EffortOutcomesAG1_1DayShiftEF[[#This Row],[Cs]]*N172</f>
        <v>0</v>
      </c>
      <c r="AJ172" s="3">
        <f>EffortOutcomesAG1_1DayShiftEF[[#This Row],[Cs]]*O172</f>
        <v>0</v>
      </c>
      <c r="AK172" s="3">
        <f>EffortOutcomesAG1_1DayShiftEF[[#This Row],[Cs]]*P172</f>
        <v>0</v>
      </c>
      <c r="AL172" s="3">
        <f>EffortOutcomesAG1_1DayShiftEF[[#This Row],[Cs]]*Q172</f>
        <v>0</v>
      </c>
      <c r="AM172" s="3">
        <f>EffortOutcomesAG1_1DayShiftEF[[#This Row],[Cs]]*R172</f>
        <v>0.39229208924949216</v>
      </c>
      <c r="AN172" s="3">
        <f>EffortOutcomesAG1_1DayShiftEF[[#This Row],[Cs]]*S172</f>
        <v>0</v>
      </c>
      <c r="AO172" s="3">
        <f>EffortOutcomesAG1_1DayShiftEF[[#This Row],[Cs]]*T172</f>
        <v>0</v>
      </c>
      <c r="AP172" s="3">
        <f>EffortOutcomesAG1_1DayShiftEF[[#This Row],[Cs]]*U172</f>
        <v>0</v>
      </c>
      <c r="AQ172" s="3">
        <f>EffortOutcomesAG1_1DayShiftEF[[#This Row],[Cs]]*V172</f>
        <v>2.8796992481203003</v>
      </c>
      <c r="AR172" s="3">
        <f>EffortOutcomesAG1_1DayShiftEF[[#This Row],[Cs]]*W172</f>
        <v>0</v>
      </c>
      <c r="AS172" s="3">
        <f>EffortOutcomesAG1_1DayShiftIN[[#This Row],[A]]*X172</f>
        <v>0</v>
      </c>
      <c r="AT172" s="3">
        <f>EffortOutcomesAG1_1DayShiftIN[[#This Row],[A]]*Y172</f>
        <v>0</v>
      </c>
      <c r="AU172" s="3">
        <f>EffortOutcomesAG1_1DayShiftIN[[#This Row],[A]]*Z172</f>
        <v>0</v>
      </c>
      <c r="AV172" s="3">
        <f>EffortOutcomesAG1_1DayShiftIN[[#This Row],[A]]*AA172</f>
        <v>0</v>
      </c>
      <c r="AW172" s="3">
        <f>EffortOutcomesAG1_1DayShiftIN[[#This Row],[A]]*AB172</f>
        <v>2.9342080958584673</v>
      </c>
      <c r="AX172" s="3"/>
      <c r="AY172" t="s">
        <v>170</v>
      </c>
      <c r="AZ172" t="s">
        <v>215</v>
      </c>
      <c r="BA172" t="s">
        <v>70</v>
      </c>
      <c r="BB172">
        <v>2.8796992481203003</v>
      </c>
      <c r="BC172">
        <v>3.8</v>
      </c>
      <c r="BD172">
        <v>10</v>
      </c>
      <c r="BE172">
        <v>3.8</v>
      </c>
      <c r="BF172">
        <v>3.4077079107505077</v>
      </c>
      <c r="BG172" t="s">
        <v>173</v>
      </c>
      <c r="BH172">
        <v>1</v>
      </c>
      <c r="BI172" s="25">
        <v>45572</v>
      </c>
      <c r="BJ172">
        <v>45572</v>
      </c>
      <c r="BK172">
        <v>0.75781559161060541</v>
      </c>
      <c r="BL172">
        <v>0.75781559161060541</v>
      </c>
      <c r="BM172">
        <v>0.89676523967118627</v>
      </c>
      <c r="BN172" t="s">
        <v>160</v>
      </c>
    </row>
    <row r="173" spans="1:66" x14ac:dyDescent="0.25">
      <c r="A173" s="31"/>
      <c r="B17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73" s="32">
        <f>IF(EffortOutcomesAG1_1DayShiftEF[[#This Row],[Ein]]=0,3,  IF(EffortOutcomesAG1_1DayShiftEF[[#This Row],[Ein]]&lt;EFGoal,1,    IF(EffortOutcomesAG1_1DayShiftEF[[#This Row],[Ein]]&gt;=EFGoal,2,   "???")))</f>
        <v>1</v>
      </c>
      <c r="D17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73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7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73" s="34" t="e">
        <f t="shared" si="4"/>
        <v>#VALUE!</v>
      </c>
      <c r="H173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73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73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73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73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73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73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73" s="36" t="e" cm="1">
        <f t="array" ref="O17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73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73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73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73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73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73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73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73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7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3" s="41" cm="1">
        <f t="array" ref="Z17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3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73" s="38" t="e">
        <f t="shared" si="5"/>
        <v>#VALUE!</v>
      </c>
      <c r="AC173" s="3" t="e">
        <f>EffortOutcomesAG1_1DayShiftEF[[#This Row],[Cs]]*H173</f>
        <v>#VALUE!</v>
      </c>
      <c r="AD173" s="3" t="e">
        <f>EffortOutcomesAG1_1DayShiftEF[[#This Row],[Cs]]*I173</f>
        <v>#VALUE!</v>
      </c>
      <c r="AE173" s="3" t="e">
        <f>EffortOutcomesAG1_1DayShiftEF[[#This Row],[Cs]]*J173</f>
        <v>#VALUE!</v>
      </c>
      <c r="AF173" s="3" t="e">
        <f>EffortOutcomesAG1_1DayShiftEF[[#This Row],[Cs]]*K173</f>
        <v>#VALUE!</v>
      </c>
      <c r="AG173" s="3" t="e">
        <f>EffortOutcomesAG1_1DayShiftEF[[#This Row],[Cs]]*L173</f>
        <v>#VALUE!</v>
      </c>
      <c r="AH173" s="3" t="e">
        <f>EffortOutcomesAG1_1DayShiftEF[[#This Row],[Cs]]*M173</f>
        <v>#VALUE!</v>
      </c>
      <c r="AI173" s="3" t="e">
        <f>EffortOutcomesAG1_1DayShiftEF[[#This Row],[Cs]]*N173</f>
        <v>#VALUE!</v>
      </c>
      <c r="AJ173" s="3" t="e">
        <f>EffortOutcomesAG1_1DayShiftEF[[#This Row],[Cs]]*O173</f>
        <v>#VALUE!</v>
      </c>
      <c r="AK173" s="3" t="e">
        <f>EffortOutcomesAG1_1DayShiftEF[[#This Row],[Cs]]*P173</f>
        <v>#VALUE!</v>
      </c>
      <c r="AL173" s="3" t="e">
        <f>EffortOutcomesAG1_1DayShiftEF[[#This Row],[Cs]]*Q173</f>
        <v>#VALUE!</v>
      </c>
      <c r="AM173" s="3" t="e">
        <f>EffortOutcomesAG1_1DayShiftEF[[#This Row],[Cs]]*R173</f>
        <v>#VALUE!</v>
      </c>
      <c r="AN173" s="3" t="e">
        <f>EffortOutcomesAG1_1DayShiftEF[[#This Row],[Cs]]*S173</f>
        <v>#VALUE!</v>
      </c>
      <c r="AO173" s="3" t="e">
        <f>EffortOutcomesAG1_1DayShiftEF[[#This Row],[Cs]]*T173</f>
        <v>#VALUE!</v>
      </c>
      <c r="AP173" s="3" t="e">
        <f>EffortOutcomesAG1_1DayShiftEF[[#This Row],[Cs]]*U173</f>
        <v>#VALUE!</v>
      </c>
      <c r="AQ173" s="3" t="e">
        <f>EffortOutcomesAG1_1DayShiftEF[[#This Row],[Cs]]*V173</f>
        <v>#VALUE!</v>
      </c>
      <c r="AR173" s="3" t="e">
        <f>EffortOutcomesAG1_1DayShiftEF[[#This Row],[Cs]]*W173</f>
        <v>#VALUE!</v>
      </c>
      <c r="AS173" s="3">
        <f>EffortOutcomesAG1_1DayShiftIN[[#This Row],[A]]*X173</f>
        <v>0</v>
      </c>
      <c r="AT173" s="3">
        <f>EffortOutcomesAG1_1DayShiftIN[[#This Row],[A]]*Y173</f>
        <v>0</v>
      </c>
      <c r="AU173" s="3">
        <f>EffortOutcomesAG1_1DayShiftIN[[#This Row],[A]]*Z173</f>
        <v>0</v>
      </c>
      <c r="AV173" s="3" t="e">
        <f>EffortOutcomesAG1_1DayShiftIN[[#This Row],[A]]*AA173</f>
        <v>#VALUE!</v>
      </c>
      <c r="AW173" s="3" t="e">
        <f>EffortOutcomesAG1_1DayShiftIN[[#This Row],[A]]*AB173</f>
        <v>#VALUE!</v>
      </c>
      <c r="AX173" s="3"/>
      <c r="AY173" t="s">
        <v>217</v>
      </c>
      <c r="AZ173" t="s">
        <v>215</v>
      </c>
      <c r="BA173" t="s">
        <v>68</v>
      </c>
      <c r="BB173">
        <v>6.8471096572600336</v>
      </c>
      <c r="BC173">
        <v>3.8</v>
      </c>
      <c r="BD173">
        <v>10</v>
      </c>
      <c r="BE173">
        <v>3.8</v>
      </c>
      <c r="BF173">
        <v>3.75</v>
      </c>
      <c r="BG173" t="s">
        <v>175</v>
      </c>
      <c r="BI173" s="25">
        <v>45572</v>
      </c>
      <c r="BJ173">
        <v>45572</v>
      </c>
      <c r="BK173">
        <v>1.801870962436851</v>
      </c>
      <c r="BL173">
        <v>1.801870962436851</v>
      </c>
      <c r="BM173">
        <v>0.98684210526315796</v>
      </c>
      <c r="BN173" t="s">
        <v>160</v>
      </c>
    </row>
    <row r="174" spans="1:66" hidden="1" x14ac:dyDescent="0.25">
      <c r="A174" s="31"/>
      <c r="B17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74" s="32">
        <f>IF(EffortOutcomesAG1_1DayShiftEF[[#This Row],[Ein]]=0,3,  IF(EffortOutcomesAG1_1DayShiftEF[[#This Row],[Ein]]&lt;EFGoal,1,    IF(EffortOutcomesAG1_1DayShiftEF[[#This Row],[Ein]]&gt;=EFGoal,2,   "???")))</f>
        <v>2</v>
      </c>
      <c r="D17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7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74" s="34">
        <f t="shared" si="4"/>
        <v>12310</v>
      </c>
      <c r="H17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5.0664439259265892E-2</v>
      </c>
      <c r="I17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74" s="36" cm="1">
        <f t="array" ref="O17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74" s="38">
        <f xml:space="preserve">      IF(OR(EffortOutcomesAG1_1DayShiftEF[[#This Row],[Block]]=22221,EffortOutcomesAG1_1DayShiftEF[[#This Row],[Block]]=22222),1-EffortOutcomesAG1_1DayShiftEF[[#This Row],[Epn]],
0)</f>
        <v>0</v>
      </c>
      <c r="R17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7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7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17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4" s="41" cm="1">
        <f t="array" ref="Z17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74" s="38">
        <f t="shared" si="5"/>
        <v>0.44534412955465585</v>
      </c>
      <c r="AC174" s="3">
        <f>EffortOutcomesAG1_1DayShiftEF[[#This Row],[Cs]]*H174</f>
        <v>9.6262434592605195E-2</v>
      </c>
      <c r="AD174" s="3">
        <f>EffortOutcomesAG1_1DayShiftEF[[#This Row],[Cs]]*I174</f>
        <v>0</v>
      </c>
      <c r="AE174" s="3">
        <f>EffortOutcomesAG1_1DayShiftEF[[#This Row],[Cs]]*J174</f>
        <v>0</v>
      </c>
      <c r="AF174" s="3">
        <f>EffortOutcomesAG1_1DayShiftEF[[#This Row],[Cs]]*K174</f>
        <v>0</v>
      </c>
      <c r="AG174" s="3">
        <f>EffortOutcomesAG1_1DayShiftEF[[#This Row],[Cs]]*L174</f>
        <v>0</v>
      </c>
      <c r="AH174" s="3">
        <f>EffortOutcomesAG1_1DayShiftEF[[#This Row],[Cs]]*M174</f>
        <v>0</v>
      </c>
      <c r="AI174" s="3">
        <f>EffortOutcomesAG1_1DayShiftEF[[#This Row],[Cs]]*N174</f>
        <v>0</v>
      </c>
      <c r="AJ174" s="3">
        <f>EffortOutcomesAG1_1DayShiftEF[[#This Row],[Cs]]*O174</f>
        <v>0</v>
      </c>
      <c r="AK174" s="3">
        <f>EffortOutcomesAG1_1DayShiftEF[[#This Row],[Cs]]*P174</f>
        <v>0</v>
      </c>
      <c r="AL174" s="3">
        <f>EffortOutcomesAG1_1DayShiftEF[[#This Row],[Cs]]*Q174</f>
        <v>0</v>
      </c>
      <c r="AM174" s="3">
        <f>EffortOutcomesAG1_1DayShiftEF[[#This Row],[Cs]]*R174</f>
        <v>0</v>
      </c>
      <c r="AN174" s="3">
        <f>EffortOutcomesAG1_1DayShiftEF[[#This Row],[Cs]]*S174</f>
        <v>0</v>
      </c>
      <c r="AO174" s="3">
        <f>EffortOutcomesAG1_1DayShiftEF[[#This Row],[Cs]]*T174</f>
        <v>0</v>
      </c>
      <c r="AP174" s="3">
        <f>EffortOutcomesAG1_1DayShiftEF[[#This Row],[Cs]]*U174</f>
        <v>0</v>
      </c>
      <c r="AQ174" s="3">
        <f>EffortOutcomesAG1_1DayShiftEF[[#This Row],[Cs]]*V174</f>
        <v>0.84615384615384603</v>
      </c>
      <c r="AR174" s="3">
        <f>EffortOutcomesAG1_1DayShiftEF[[#This Row],[Cs]]*W174</f>
        <v>0</v>
      </c>
      <c r="AS174" s="3">
        <f>EffortOutcomesAG1_1DayShiftIN[[#This Row],[A]]*X174</f>
        <v>0</v>
      </c>
      <c r="AT174" s="3">
        <f>EffortOutcomesAG1_1DayShiftIN[[#This Row],[A]]*Y174</f>
        <v>0</v>
      </c>
      <c r="AU174" s="3">
        <f>EffortOutcomesAG1_1DayShiftIN[[#This Row],[A]]*Z174</f>
        <v>0</v>
      </c>
      <c r="AV174" s="3">
        <f>EffortOutcomesAG1_1DayShiftIN[[#This Row],[A]]*AA174</f>
        <v>0</v>
      </c>
      <c r="AW174" s="3">
        <f>EffortOutcomesAG1_1DayShiftIN[[#This Row],[A]]*AB174</f>
        <v>0.88902375629630193</v>
      </c>
      <c r="AX174" s="3"/>
      <c r="AY174" t="s">
        <v>217</v>
      </c>
      <c r="AZ174" t="s">
        <v>215</v>
      </c>
      <c r="BA174" t="s">
        <v>69</v>
      </c>
      <c r="BB174">
        <v>0.84615384615384603</v>
      </c>
      <c r="BC174">
        <v>1.9</v>
      </c>
      <c r="BD174">
        <v>10</v>
      </c>
      <c r="BE174">
        <v>1.9</v>
      </c>
      <c r="BF174">
        <v>1.9962624345926052</v>
      </c>
      <c r="BG174" t="s">
        <v>174</v>
      </c>
      <c r="BI174" s="25">
        <v>45572</v>
      </c>
      <c r="BJ174">
        <v>45572</v>
      </c>
      <c r="BK174">
        <v>0.44534412955465585</v>
      </c>
      <c r="BL174">
        <v>0.44534412955465585</v>
      </c>
      <c r="BM174">
        <v>1.0506644392592659</v>
      </c>
      <c r="BN174" t="s">
        <v>160</v>
      </c>
    </row>
    <row r="175" spans="1:66" hidden="1" x14ac:dyDescent="0.25">
      <c r="A175" s="31"/>
      <c r="B17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75" s="32">
        <f>IF(EffortOutcomesAG1_1DayShiftEF[[#This Row],[Ein]]=0,3,  IF(EffortOutcomesAG1_1DayShiftEF[[#This Row],[Ein]]&lt;EFGoal,1,    IF(EffortOutcomesAG1_1DayShiftEF[[#This Row],[Ein]]&gt;=EFGoal,2,   "???")))</f>
        <v>2</v>
      </c>
      <c r="D17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7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75" s="34">
        <f t="shared" si="4"/>
        <v>12310</v>
      </c>
      <c r="H17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2.6642637298784466E-2</v>
      </c>
      <c r="I17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75" s="36" cm="1">
        <f t="array" ref="O17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75" s="38">
        <f xml:space="preserve">      IF(OR(EffortOutcomesAG1_1DayShiftEF[[#This Row],[Block]]=22221,EffortOutcomesAG1_1DayShiftEF[[#This Row],[Block]]=22222),1-EffortOutcomesAG1_1DayShiftEF[[#This Row],[Epn]],
0)</f>
        <v>0</v>
      </c>
      <c r="R17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7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7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0.66713661732288176</v>
      </c>
      <c r="W17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5" s="41" cm="1">
        <f t="array" ref="Z17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75" s="38">
        <f t="shared" si="5"/>
        <v>0.66713661732288176</v>
      </c>
      <c r="AC175" s="3">
        <f>EffortOutcomesAG1_1DayShiftEF[[#This Row],[Cs]]*H175</f>
        <v>0.10124202173538097</v>
      </c>
      <c r="AD175" s="3">
        <f>EffortOutcomesAG1_1DayShiftEF[[#This Row],[Cs]]*I175</f>
        <v>0</v>
      </c>
      <c r="AE175" s="3">
        <f>EffortOutcomesAG1_1DayShiftEF[[#This Row],[Cs]]*J175</f>
        <v>0</v>
      </c>
      <c r="AF175" s="3">
        <f>EffortOutcomesAG1_1DayShiftEF[[#This Row],[Cs]]*K175</f>
        <v>0</v>
      </c>
      <c r="AG175" s="3">
        <f>EffortOutcomesAG1_1DayShiftEF[[#This Row],[Cs]]*L175</f>
        <v>0</v>
      </c>
      <c r="AH175" s="3">
        <f>EffortOutcomesAG1_1DayShiftEF[[#This Row],[Cs]]*M175</f>
        <v>0</v>
      </c>
      <c r="AI175" s="3">
        <f>EffortOutcomesAG1_1DayShiftEF[[#This Row],[Cs]]*N175</f>
        <v>0</v>
      </c>
      <c r="AJ175" s="3">
        <f>EffortOutcomesAG1_1DayShiftEF[[#This Row],[Cs]]*O175</f>
        <v>0</v>
      </c>
      <c r="AK175" s="3">
        <f>EffortOutcomesAG1_1DayShiftEF[[#This Row],[Cs]]*P175</f>
        <v>0</v>
      </c>
      <c r="AL175" s="3">
        <f>EffortOutcomesAG1_1DayShiftEF[[#This Row],[Cs]]*Q175</f>
        <v>0</v>
      </c>
      <c r="AM175" s="3">
        <f>EffortOutcomesAG1_1DayShiftEF[[#This Row],[Cs]]*R175</f>
        <v>0</v>
      </c>
      <c r="AN175" s="3">
        <f>EffortOutcomesAG1_1DayShiftEF[[#This Row],[Cs]]*S175</f>
        <v>0</v>
      </c>
      <c r="AO175" s="3">
        <f>EffortOutcomesAG1_1DayShiftEF[[#This Row],[Cs]]*T175</f>
        <v>0</v>
      </c>
      <c r="AP175" s="3">
        <f>EffortOutcomesAG1_1DayShiftEF[[#This Row],[Cs]]*U175</f>
        <v>0</v>
      </c>
      <c r="AQ175" s="3">
        <f>EffortOutcomesAG1_1DayShiftEF[[#This Row],[Cs]]*V175</f>
        <v>2.5351191458269504</v>
      </c>
      <c r="AR175" s="3">
        <f>EffortOutcomesAG1_1DayShiftEF[[#This Row],[Cs]]*W175</f>
        <v>0</v>
      </c>
      <c r="AS175" s="3">
        <f>EffortOutcomesAG1_1DayShiftIN[[#This Row],[A]]*X175</f>
        <v>0</v>
      </c>
      <c r="AT175" s="3">
        <f>EffortOutcomesAG1_1DayShiftIN[[#This Row],[A]]*Y175</f>
        <v>0</v>
      </c>
      <c r="AU175" s="3">
        <f>EffortOutcomesAG1_1DayShiftIN[[#This Row],[A]]*Z175</f>
        <v>0</v>
      </c>
      <c r="AV175" s="3">
        <f>EffortOutcomesAG1_1DayShiftIN[[#This Row],[A]]*AA175</f>
        <v>0</v>
      </c>
      <c r="AW175" s="3">
        <f>EffortOutcomesAG1_1DayShiftIN[[#This Row],[A]]*AB175</f>
        <v>2.6026614057384223</v>
      </c>
      <c r="AX175" s="3"/>
      <c r="AY175" t="s">
        <v>217</v>
      </c>
      <c r="AZ175" t="s">
        <v>215</v>
      </c>
      <c r="BA175" t="s">
        <v>70</v>
      </c>
      <c r="BB175">
        <v>2.5351191458269504</v>
      </c>
      <c r="BC175">
        <v>3.8</v>
      </c>
      <c r="BD175">
        <v>10</v>
      </c>
      <c r="BE175">
        <v>3.8</v>
      </c>
      <c r="BF175">
        <v>3.9012420217353809</v>
      </c>
      <c r="BG175" t="s">
        <v>173</v>
      </c>
      <c r="BI175" s="25">
        <v>45572</v>
      </c>
      <c r="BJ175">
        <v>45572</v>
      </c>
      <c r="BK175">
        <v>0.66713661732288176</v>
      </c>
      <c r="BL175">
        <v>0.66713661732288176</v>
      </c>
      <c r="BM175">
        <v>1.0266426372987845</v>
      </c>
      <c r="BN175" t="s">
        <v>160</v>
      </c>
    </row>
    <row r="176" spans="1:66" x14ac:dyDescent="0.25">
      <c r="A176" s="31"/>
      <c r="B17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76" s="32">
        <f>IF(EffortOutcomesAG1_1DayShiftEF[[#This Row],[Ein]]=0,3,  IF(EffortOutcomesAG1_1DayShiftEF[[#This Row],[Ein]]&lt;EFGoal,1,    IF(EffortOutcomesAG1_1DayShiftEF[[#This Row],[Ein]]&gt;=EFGoal,2,   "???")))</f>
        <v>1</v>
      </c>
      <c r="D17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76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7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76" s="34" t="e">
        <f t="shared" si="4"/>
        <v>#VALUE!</v>
      </c>
      <c r="H176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76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76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76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76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76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76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76" s="36" t="e" cm="1">
        <f t="array" ref="O17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76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76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76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76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76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76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76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76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7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6" s="41" cm="1">
        <f t="array" ref="Z17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6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76" s="38" t="e">
        <f t="shared" si="5"/>
        <v>#VALUE!</v>
      </c>
      <c r="AC176" s="3" t="e">
        <f>EffortOutcomesAG1_1DayShiftEF[[#This Row],[Cs]]*H176</f>
        <v>#VALUE!</v>
      </c>
      <c r="AD176" s="3" t="e">
        <f>EffortOutcomesAG1_1DayShiftEF[[#This Row],[Cs]]*I176</f>
        <v>#VALUE!</v>
      </c>
      <c r="AE176" s="3" t="e">
        <f>EffortOutcomesAG1_1DayShiftEF[[#This Row],[Cs]]*J176</f>
        <v>#VALUE!</v>
      </c>
      <c r="AF176" s="3" t="e">
        <f>EffortOutcomesAG1_1DayShiftEF[[#This Row],[Cs]]*K176</f>
        <v>#VALUE!</v>
      </c>
      <c r="AG176" s="3" t="e">
        <f>EffortOutcomesAG1_1DayShiftEF[[#This Row],[Cs]]*L176</f>
        <v>#VALUE!</v>
      </c>
      <c r="AH176" s="3" t="e">
        <f>EffortOutcomesAG1_1DayShiftEF[[#This Row],[Cs]]*M176</f>
        <v>#VALUE!</v>
      </c>
      <c r="AI176" s="3" t="e">
        <f>EffortOutcomesAG1_1DayShiftEF[[#This Row],[Cs]]*N176</f>
        <v>#VALUE!</v>
      </c>
      <c r="AJ176" s="3" t="e">
        <f>EffortOutcomesAG1_1DayShiftEF[[#This Row],[Cs]]*O176</f>
        <v>#VALUE!</v>
      </c>
      <c r="AK176" s="3" t="e">
        <f>EffortOutcomesAG1_1DayShiftEF[[#This Row],[Cs]]*P176</f>
        <v>#VALUE!</v>
      </c>
      <c r="AL176" s="3" t="e">
        <f>EffortOutcomesAG1_1DayShiftEF[[#This Row],[Cs]]*Q176</f>
        <v>#VALUE!</v>
      </c>
      <c r="AM176" s="3" t="e">
        <f>EffortOutcomesAG1_1DayShiftEF[[#This Row],[Cs]]*R176</f>
        <v>#VALUE!</v>
      </c>
      <c r="AN176" s="3" t="e">
        <f>EffortOutcomesAG1_1DayShiftEF[[#This Row],[Cs]]*S176</f>
        <v>#VALUE!</v>
      </c>
      <c r="AO176" s="3" t="e">
        <f>EffortOutcomesAG1_1DayShiftEF[[#This Row],[Cs]]*T176</f>
        <v>#VALUE!</v>
      </c>
      <c r="AP176" s="3" t="e">
        <f>EffortOutcomesAG1_1DayShiftEF[[#This Row],[Cs]]*U176</f>
        <v>#VALUE!</v>
      </c>
      <c r="AQ176" s="3" t="e">
        <f>EffortOutcomesAG1_1DayShiftEF[[#This Row],[Cs]]*V176</f>
        <v>#VALUE!</v>
      </c>
      <c r="AR176" s="3" t="e">
        <f>EffortOutcomesAG1_1DayShiftEF[[#This Row],[Cs]]*W176</f>
        <v>#VALUE!</v>
      </c>
      <c r="AS176" s="3">
        <f>EffortOutcomesAG1_1DayShiftIN[[#This Row],[A]]*X176</f>
        <v>0</v>
      </c>
      <c r="AT176" s="3">
        <f>EffortOutcomesAG1_1DayShiftIN[[#This Row],[A]]*Y176</f>
        <v>0</v>
      </c>
      <c r="AU176" s="3">
        <f>EffortOutcomesAG1_1DayShiftIN[[#This Row],[A]]*Z176</f>
        <v>0</v>
      </c>
      <c r="AV176" s="3" t="e">
        <f>EffortOutcomesAG1_1DayShiftIN[[#This Row],[A]]*AA176</f>
        <v>#VALUE!</v>
      </c>
      <c r="AW176" s="3" t="e">
        <f>EffortOutcomesAG1_1DayShiftIN[[#This Row],[A]]*AB176</f>
        <v>#VALUE!</v>
      </c>
      <c r="AX176" s="3"/>
      <c r="AY176" t="s">
        <v>170</v>
      </c>
      <c r="AZ176" t="s">
        <v>215</v>
      </c>
      <c r="BA176" t="s">
        <v>68</v>
      </c>
      <c r="BB176">
        <v>5.7593984962406006</v>
      </c>
      <c r="BC176">
        <v>3.8</v>
      </c>
      <c r="BD176">
        <v>10</v>
      </c>
      <c r="BE176">
        <v>3.8</v>
      </c>
      <c r="BF176">
        <v>3.5676377851649996</v>
      </c>
      <c r="BG176" t="s">
        <v>177</v>
      </c>
      <c r="BH176">
        <v>1</v>
      </c>
      <c r="BI176" s="25">
        <v>45573</v>
      </c>
      <c r="BJ176">
        <v>45573</v>
      </c>
      <c r="BK176">
        <v>1.5156311832212108</v>
      </c>
      <c r="BL176">
        <v>1.5156311832212108</v>
      </c>
      <c r="BM176">
        <v>0.93885204872763151</v>
      </c>
      <c r="BN176" t="s">
        <v>160</v>
      </c>
    </row>
    <row r="177" spans="1:66" hidden="1" x14ac:dyDescent="0.25">
      <c r="A177" s="31"/>
      <c r="B17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77" s="32">
        <f>IF(EffortOutcomesAG1_1DayShiftEF[[#This Row],[Ein]]=0,3,  IF(EffortOutcomesAG1_1DayShiftEF[[#This Row],[Ein]]&lt;EFGoal,1,    IF(EffortOutcomesAG1_1DayShiftEF[[#This Row],[Ein]]&gt;=EFGoal,2,   "???")))</f>
        <v>2</v>
      </c>
      <c r="D17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7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77" s="34">
        <f t="shared" si="4"/>
        <v>32311</v>
      </c>
      <c r="H17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0.11437444864153501</v>
      </c>
      <c r="I17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1.0420788814140547E-2</v>
      </c>
      <c r="O177" s="36" cm="1">
        <f t="array" ref="O17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77" s="38">
        <f xml:space="preserve">      IF(OR(EffortOutcomesAG1_1DayShiftEF[[#This Row],[Block]]=22221,EffortOutcomesAG1_1DayShiftEF[[#This Row],[Block]]=22222),1-EffortOutcomesAG1_1DayShiftEF[[#This Row],[Epn]],
0)</f>
        <v>0</v>
      </c>
      <c r="R17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7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7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17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7" s="41" cm="1">
        <f t="array" ref="Z17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77" s="38">
        <f t="shared" si="5"/>
        <v>1</v>
      </c>
      <c r="AC177" s="3">
        <f>EffortOutcomesAG1_1DayShiftEF[[#This Row],[Cs]]*H177</f>
        <v>0.32596717862837471</v>
      </c>
      <c r="AD177" s="3">
        <f>EffortOutcomesAG1_1DayShiftEF[[#This Row],[Cs]]*I177</f>
        <v>0</v>
      </c>
      <c r="AE177" s="3">
        <f>EffortOutcomesAG1_1DayShiftEF[[#This Row],[Cs]]*J177</f>
        <v>0</v>
      </c>
      <c r="AF177" s="3">
        <f>EffortOutcomesAG1_1DayShiftEF[[#This Row],[Cs]]*K177</f>
        <v>0</v>
      </c>
      <c r="AG177" s="3">
        <f>EffortOutcomesAG1_1DayShiftEF[[#This Row],[Cs]]*L177</f>
        <v>0</v>
      </c>
      <c r="AH177" s="3">
        <f>EffortOutcomesAG1_1DayShiftEF[[#This Row],[Cs]]*M177</f>
        <v>0</v>
      </c>
      <c r="AI177" s="3">
        <f>EffortOutcomesAG1_1DayShiftEF[[#This Row],[Cs]]*N177</f>
        <v>2.9699248120300555E-2</v>
      </c>
      <c r="AJ177" s="3">
        <f>EffortOutcomesAG1_1DayShiftEF[[#This Row],[Cs]]*O177</f>
        <v>0</v>
      </c>
      <c r="AK177" s="3">
        <f>EffortOutcomesAG1_1DayShiftEF[[#This Row],[Cs]]*P177</f>
        <v>0</v>
      </c>
      <c r="AL177" s="3">
        <f>EffortOutcomesAG1_1DayShiftEF[[#This Row],[Cs]]*Q177</f>
        <v>0</v>
      </c>
      <c r="AM177" s="3">
        <f>EffortOutcomesAG1_1DayShiftEF[[#This Row],[Cs]]*R177</f>
        <v>0</v>
      </c>
      <c r="AN177" s="3">
        <f>EffortOutcomesAG1_1DayShiftEF[[#This Row],[Cs]]*S177</f>
        <v>0</v>
      </c>
      <c r="AO177" s="3">
        <f>EffortOutcomesAG1_1DayShiftEF[[#This Row],[Cs]]*T177</f>
        <v>0</v>
      </c>
      <c r="AP177" s="3">
        <f>EffortOutcomesAG1_1DayShiftEF[[#This Row],[Cs]]*U177</f>
        <v>0</v>
      </c>
      <c r="AQ177" s="3">
        <f>EffortOutcomesAG1_1DayShiftEF[[#This Row],[Cs]]*V177</f>
        <v>2.8499999999999996</v>
      </c>
      <c r="AR177" s="3">
        <f>EffortOutcomesAG1_1DayShiftEF[[#This Row],[Cs]]*W177</f>
        <v>0</v>
      </c>
      <c r="AS177" s="3">
        <f>EffortOutcomesAG1_1DayShiftIN[[#This Row],[A]]*X177</f>
        <v>0</v>
      </c>
      <c r="AT177" s="3">
        <f>EffortOutcomesAG1_1DayShiftIN[[#This Row],[A]]*Y177</f>
        <v>0</v>
      </c>
      <c r="AU177" s="3">
        <f>EffortOutcomesAG1_1DayShiftIN[[#This Row],[A]]*Z177</f>
        <v>0</v>
      </c>
      <c r="AV177" s="3">
        <f>EffortOutcomesAG1_1DayShiftIN[[#This Row],[A]]*AA177</f>
        <v>0</v>
      </c>
      <c r="AW177" s="3">
        <f>EffortOutcomesAG1_1DayShiftIN[[#This Row],[A]]*AB177</f>
        <v>3.205666426748675</v>
      </c>
      <c r="AX177" s="3"/>
      <c r="AY177" t="s">
        <v>170</v>
      </c>
      <c r="AZ177" t="s">
        <v>215</v>
      </c>
      <c r="BA177" t="s">
        <v>70</v>
      </c>
      <c r="BB177">
        <v>2.8796992481203003</v>
      </c>
      <c r="BC177">
        <v>2.8499999999999996</v>
      </c>
      <c r="BD177">
        <v>10</v>
      </c>
      <c r="BE177">
        <v>2.8499999999999996</v>
      </c>
      <c r="BF177">
        <v>3.205666426748675</v>
      </c>
      <c r="BG177" t="s">
        <v>178</v>
      </c>
      <c r="BH177">
        <v>1</v>
      </c>
      <c r="BI177" s="25">
        <v>45573</v>
      </c>
      <c r="BJ177">
        <v>45573</v>
      </c>
      <c r="BK177">
        <v>1.0104207888141405</v>
      </c>
      <c r="BL177">
        <v>1.0104207888141405</v>
      </c>
      <c r="BM177">
        <v>1.1247952374556756</v>
      </c>
      <c r="BN177" t="s">
        <v>160</v>
      </c>
    </row>
    <row r="178" spans="1:66" x14ac:dyDescent="0.25">
      <c r="A178" s="31"/>
      <c r="B17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78" s="32">
        <f>IF(EffortOutcomesAG1_1DayShiftEF[[#This Row],[Ein]]=0,3,  IF(EffortOutcomesAG1_1DayShiftEF[[#This Row],[Ein]]&lt;EFGoal,1,    IF(EffortOutcomesAG1_1DayShiftEF[[#This Row],[Ein]]&gt;=EFGoal,2,   "???")))</f>
        <v>3</v>
      </c>
      <c r="D17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7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7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78" s="34">
        <f t="shared" si="4"/>
        <v>13110</v>
      </c>
      <c r="H17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7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7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7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7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7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7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78" s="36" cm="1">
        <f t="array" ref="O17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Row],[Block]]=21222),EFCap-M179:Z9EFGoal,IF(OR(EffortOutcomesAG1_1DayShiftEF[[#This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7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78" s="38">
        <f xml:space="preserve">      IF(OR(EffortOutcomesAG1_1DayShiftEF[[#This Row],[Block]]=22221,EffortOutcomesAG1_1DayShiftEF[[#This Row],[Block]]=22222),1-EffortOutcomesAG1_1DayShiftEF[[#This Row],[Epn]],
0)</f>
        <v>0</v>
      </c>
      <c r="R17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7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7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7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7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7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7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8" s="41" cm="1">
        <f t="array" ref="Z17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178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178" s="38">
        <f t="shared" si="5"/>
        <v>2</v>
      </c>
      <c r="AC178" s="3">
        <f>EffortOutcomesAG1_1DayShiftEF[[#This Row],[Cs]]*H178</f>
        <v>0</v>
      </c>
      <c r="AD178" s="3">
        <f>EffortOutcomesAG1_1DayShiftEF[[#This Row],[Cs]]*I178</f>
        <v>0</v>
      </c>
      <c r="AE178" s="3">
        <f>EffortOutcomesAG1_1DayShiftEF[[#This Row],[Cs]]*J178</f>
        <v>0</v>
      </c>
      <c r="AF178" s="3">
        <f>EffortOutcomesAG1_1DayShiftEF[[#This Row],[Cs]]*K178</f>
        <v>0</v>
      </c>
      <c r="AG178" s="3">
        <f>EffortOutcomesAG1_1DayShiftEF[[#This Row],[Cs]]*L178</f>
        <v>0</v>
      </c>
      <c r="AH178" s="3">
        <f>EffortOutcomesAG1_1DayShiftEF[[#This Row],[Cs]]*M178</f>
        <v>0</v>
      </c>
      <c r="AI178" s="3">
        <f>EffortOutcomesAG1_1DayShiftEF[[#This Row],[Cs]]*N178</f>
        <v>0</v>
      </c>
      <c r="AJ178" s="3">
        <f>EffortOutcomesAG1_1DayShiftEF[[#This Row],[Cs]]*O178</f>
        <v>0</v>
      </c>
      <c r="AK178" s="3">
        <f>EffortOutcomesAG1_1DayShiftEF[[#This Row],[Cs]]*P178</f>
        <v>0</v>
      </c>
      <c r="AL178" s="3">
        <f>EffortOutcomesAG1_1DayShiftEF[[#This Row],[Cs]]*Q178</f>
        <v>0</v>
      </c>
      <c r="AM178" s="3">
        <f>EffortOutcomesAG1_1DayShiftEF[[#This Row],[Cs]]*R178</f>
        <v>0</v>
      </c>
      <c r="AN178" s="3">
        <f>EffortOutcomesAG1_1DayShiftEF[[#This Row],[Cs]]*S178</f>
        <v>0</v>
      </c>
      <c r="AO178" s="3">
        <f>EffortOutcomesAG1_1DayShiftEF[[#This Row],[Cs]]*T178</f>
        <v>0</v>
      </c>
      <c r="AP178" s="3">
        <f>EffortOutcomesAG1_1DayShiftEF[[#This Row],[Cs]]*U178</f>
        <v>0</v>
      </c>
      <c r="AQ178" s="3">
        <f>EffortOutcomesAG1_1DayShiftEF[[#This Row],[Cs]]*V178</f>
        <v>0</v>
      </c>
      <c r="AR178" s="3">
        <f>EffortOutcomesAG1_1DayShiftEF[[#This Row],[Cs]]*W178</f>
        <v>0</v>
      </c>
      <c r="AS178" s="3">
        <f>EffortOutcomesAG1_1DayShiftIN[[#This Row],[A]]*X178</f>
        <v>0</v>
      </c>
      <c r="AT178" s="3">
        <f>EffortOutcomesAG1_1DayShiftIN[[#This Row],[A]]*Y178</f>
        <v>0</v>
      </c>
      <c r="AU178" s="3">
        <f>EffortOutcomesAG1_1DayShiftIN[[#This Row],[A]]*Z178</f>
        <v>1.3112611297620786</v>
      </c>
      <c r="AV178" s="3">
        <f>EffortOutcomesAG1_1DayShiftIN[[#This Row],[A]]*AA178</f>
        <v>1.3112611297620786</v>
      </c>
      <c r="AW178" s="3">
        <f>EffortOutcomesAG1_1DayShiftIN[[#This Row],[A]]*AB178</f>
        <v>2.6225222595241573</v>
      </c>
      <c r="AX178" s="3"/>
      <c r="AY178" t="s">
        <v>170</v>
      </c>
      <c r="AZ178" t="s">
        <v>215</v>
      </c>
      <c r="BA178" t="s">
        <v>69</v>
      </c>
      <c r="BB178">
        <v>1</v>
      </c>
      <c r="BC178">
        <v>0</v>
      </c>
      <c r="BD178">
        <v>10</v>
      </c>
      <c r="BE178">
        <v>0</v>
      </c>
      <c r="BF178">
        <v>1.3112611297620786</v>
      </c>
      <c r="BG178" t="s">
        <v>176</v>
      </c>
      <c r="BH178">
        <v>1</v>
      </c>
      <c r="BI178" s="25">
        <v>45573</v>
      </c>
      <c r="BJ178">
        <v>45573</v>
      </c>
      <c r="BN178" t="s">
        <v>160</v>
      </c>
    </row>
    <row r="179" spans="1:66" x14ac:dyDescent="0.25">
      <c r="A179" s="31"/>
      <c r="B17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79" s="32">
        <f>IF(EffortOutcomesAG1_1DayShiftEF[[#This Row],[Ein]]=0,3,  IF(EffortOutcomesAG1_1DayShiftEF[[#This Row],[Ein]]&lt;EFGoal,1,    IF(EffortOutcomesAG1_1DayShiftEF[[#This Row],[Ein]]&gt;=EFGoal,2,   "???")))</f>
        <v>1</v>
      </c>
      <c r="D17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79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7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79" s="34" t="e">
        <f t="shared" si="4"/>
        <v>#VALUE!</v>
      </c>
      <c r="H179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79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79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79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79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79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79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79" s="36" t="e" cm="1">
        <f t="array" ref="O17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79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79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79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79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79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79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79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79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7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7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79" s="41" cm="1">
        <f t="array" ref="Z17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79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79" s="38" t="e">
        <f t="shared" si="5"/>
        <v>#VALUE!</v>
      </c>
      <c r="AC179" s="3" t="e">
        <f>EffortOutcomesAG1_1DayShiftEF[[#This Row],[Cs]]*H179</f>
        <v>#VALUE!</v>
      </c>
      <c r="AD179" s="3" t="e">
        <f>EffortOutcomesAG1_1DayShiftEF[[#This Row],[Cs]]*I179</f>
        <v>#VALUE!</v>
      </c>
      <c r="AE179" s="3" t="e">
        <f>EffortOutcomesAG1_1DayShiftEF[[#This Row],[Cs]]*J179</f>
        <v>#VALUE!</v>
      </c>
      <c r="AF179" s="3" t="e">
        <f>EffortOutcomesAG1_1DayShiftEF[[#This Row],[Cs]]*K179</f>
        <v>#VALUE!</v>
      </c>
      <c r="AG179" s="3" t="e">
        <f>EffortOutcomesAG1_1DayShiftEF[[#This Row],[Cs]]*L179</f>
        <v>#VALUE!</v>
      </c>
      <c r="AH179" s="3" t="e">
        <f>EffortOutcomesAG1_1DayShiftEF[[#This Row],[Cs]]*M179</f>
        <v>#VALUE!</v>
      </c>
      <c r="AI179" s="3" t="e">
        <f>EffortOutcomesAG1_1DayShiftEF[[#This Row],[Cs]]*N179</f>
        <v>#VALUE!</v>
      </c>
      <c r="AJ179" s="3" t="e">
        <f>EffortOutcomesAG1_1DayShiftEF[[#This Row],[Cs]]*O179</f>
        <v>#VALUE!</v>
      </c>
      <c r="AK179" s="3" t="e">
        <f>EffortOutcomesAG1_1DayShiftEF[[#This Row],[Cs]]*P179</f>
        <v>#VALUE!</v>
      </c>
      <c r="AL179" s="3" t="e">
        <f>EffortOutcomesAG1_1DayShiftEF[[#This Row],[Cs]]*Q179</f>
        <v>#VALUE!</v>
      </c>
      <c r="AM179" s="3" t="e">
        <f>EffortOutcomesAG1_1DayShiftEF[[#This Row],[Cs]]*R179</f>
        <v>#VALUE!</v>
      </c>
      <c r="AN179" s="3" t="e">
        <f>EffortOutcomesAG1_1DayShiftEF[[#This Row],[Cs]]*S179</f>
        <v>#VALUE!</v>
      </c>
      <c r="AO179" s="3" t="e">
        <f>EffortOutcomesAG1_1DayShiftEF[[#This Row],[Cs]]*T179</f>
        <v>#VALUE!</v>
      </c>
      <c r="AP179" s="3" t="e">
        <f>EffortOutcomesAG1_1DayShiftEF[[#This Row],[Cs]]*U179</f>
        <v>#VALUE!</v>
      </c>
      <c r="AQ179" s="3" t="e">
        <f>EffortOutcomesAG1_1DayShiftEF[[#This Row],[Cs]]*V179</f>
        <v>#VALUE!</v>
      </c>
      <c r="AR179" s="3" t="e">
        <f>EffortOutcomesAG1_1DayShiftEF[[#This Row],[Cs]]*W179</f>
        <v>#VALUE!</v>
      </c>
      <c r="AS179" s="3">
        <f>EffortOutcomesAG1_1DayShiftIN[[#This Row],[A]]*X179</f>
        <v>0</v>
      </c>
      <c r="AT179" s="3">
        <f>EffortOutcomesAG1_1DayShiftIN[[#This Row],[A]]*Y179</f>
        <v>0</v>
      </c>
      <c r="AU179" s="3">
        <f>EffortOutcomesAG1_1DayShiftIN[[#This Row],[A]]*Z179</f>
        <v>0</v>
      </c>
      <c r="AV179" s="3" t="e">
        <f>EffortOutcomesAG1_1DayShiftIN[[#This Row],[A]]*AA179</f>
        <v>#VALUE!</v>
      </c>
      <c r="AW179" s="3" t="e">
        <f>EffortOutcomesAG1_1DayShiftIN[[#This Row],[A]]*AB179</f>
        <v>#VALUE!</v>
      </c>
      <c r="AX179" s="3"/>
      <c r="AY179" t="s">
        <v>217</v>
      </c>
      <c r="AZ179" t="s">
        <v>215</v>
      </c>
      <c r="BA179" t="s">
        <v>68</v>
      </c>
      <c r="BB179">
        <v>6.8471096572600336</v>
      </c>
      <c r="BC179">
        <v>3.8</v>
      </c>
      <c r="BD179">
        <v>10</v>
      </c>
      <c r="BE179">
        <v>3.8</v>
      </c>
      <c r="BF179">
        <v>2.8752450980392155</v>
      </c>
      <c r="BG179" t="s">
        <v>177</v>
      </c>
      <c r="BI179" s="25">
        <v>45573</v>
      </c>
      <c r="BJ179">
        <v>45573</v>
      </c>
      <c r="BK179">
        <v>1.801870962436851</v>
      </c>
      <c r="BL179">
        <v>1.801870962436851</v>
      </c>
      <c r="BM179">
        <v>0.75664344685242513</v>
      </c>
      <c r="BN179" t="s">
        <v>160</v>
      </c>
    </row>
    <row r="180" spans="1:66" hidden="1" x14ac:dyDescent="0.25">
      <c r="A180" s="31"/>
      <c r="B18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0" s="32">
        <f>IF(EffortOutcomesAG1_1DayShiftEF[[#This Row],[Ein]]=0,3,  IF(EffortOutcomesAG1_1DayShiftEF[[#This Row],[Ein]]&lt;EFGoal,1,    IF(EffortOutcomesAG1_1DayShiftEF[[#This Row],[Ein]]&gt;=EFGoal,2,   "???")))</f>
        <v>2</v>
      </c>
      <c r="D18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8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0" s="34">
        <f t="shared" si="4"/>
        <v>12310</v>
      </c>
      <c r="H18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3.5568533633549171E-2</v>
      </c>
      <c r="I18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0" s="36" cm="1">
        <f t="array" ref="O18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0" s="38">
        <f xml:space="preserve">      IF(OR(EffortOutcomesAG1_1DayShiftEF[[#This Row],[Block]]=22221,EffortOutcomesAG1_1DayShiftEF[[#This Row],[Block]]=22222),1-EffortOutcomesAG1_1DayShiftEF[[#This Row],[Epn]],
0)</f>
        <v>0</v>
      </c>
      <c r="R18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8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8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0.66713661732288176</v>
      </c>
      <c r="W18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0" s="41" cm="1">
        <f t="array" ref="Z18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80" s="38">
        <f t="shared" si="5"/>
        <v>0.66713661732288176</v>
      </c>
      <c r="AC180" s="3">
        <f>EffortOutcomesAG1_1DayShiftEF[[#This Row],[Cs]]*H180</f>
        <v>0.13516042780748685</v>
      </c>
      <c r="AD180" s="3">
        <f>EffortOutcomesAG1_1DayShiftEF[[#This Row],[Cs]]*I180</f>
        <v>0</v>
      </c>
      <c r="AE180" s="3">
        <f>EffortOutcomesAG1_1DayShiftEF[[#This Row],[Cs]]*J180</f>
        <v>0</v>
      </c>
      <c r="AF180" s="3">
        <f>EffortOutcomesAG1_1DayShiftEF[[#This Row],[Cs]]*K180</f>
        <v>0</v>
      </c>
      <c r="AG180" s="3">
        <f>EffortOutcomesAG1_1DayShiftEF[[#This Row],[Cs]]*L180</f>
        <v>0</v>
      </c>
      <c r="AH180" s="3">
        <f>EffortOutcomesAG1_1DayShiftEF[[#This Row],[Cs]]*M180</f>
        <v>0</v>
      </c>
      <c r="AI180" s="3">
        <f>EffortOutcomesAG1_1DayShiftEF[[#This Row],[Cs]]*N180</f>
        <v>0</v>
      </c>
      <c r="AJ180" s="3">
        <f>EffortOutcomesAG1_1DayShiftEF[[#This Row],[Cs]]*O180</f>
        <v>0</v>
      </c>
      <c r="AK180" s="3">
        <f>EffortOutcomesAG1_1DayShiftEF[[#This Row],[Cs]]*P180</f>
        <v>0</v>
      </c>
      <c r="AL180" s="3">
        <f>EffortOutcomesAG1_1DayShiftEF[[#This Row],[Cs]]*Q180</f>
        <v>0</v>
      </c>
      <c r="AM180" s="3">
        <f>EffortOutcomesAG1_1DayShiftEF[[#This Row],[Cs]]*R180</f>
        <v>0</v>
      </c>
      <c r="AN180" s="3">
        <f>EffortOutcomesAG1_1DayShiftEF[[#This Row],[Cs]]*S180</f>
        <v>0</v>
      </c>
      <c r="AO180" s="3">
        <f>EffortOutcomesAG1_1DayShiftEF[[#This Row],[Cs]]*T180</f>
        <v>0</v>
      </c>
      <c r="AP180" s="3">
        <f>EffortOutcomesAG1_1DayShiftEF[[#This Row],[Cs]]*U180</f>
        <v>0</v>
      </c>
      <c r="AQ180" s="3">
        <f>EffortOutcomesAG1_1DayShiftEF[[#This Row],[Cs]]*V180</f>
        <v>2.5351191458269504</v>
      </c>
      <c r="AR180" s="3">
        <f>EffortOutcomesAG1_1DayShiftEF[[#This Row],[Cs]]*W180</f>
        <v>0</v>
      </c>
      <c r="AS180" s="3">
        <f>EffortOutcomesAG1_1DayShiftIN[[#This Row],[A]]*X180</f>
        <v>0</v>
      </c>
      <c r="AT180" s="3">
        <f>EffortOutcomesAG1_1DayShiftIN[[#This Row],[A]]*Y180</f>
        <v>0</v>
      </c>
      <c r="AU180" s="3">
        <f>EffortOutcomesAG1_1DayShiftIN[[#This Row],[A]]*Z180</f>
        <v>0</v>
      </c>
      <c r="AV180" s="3">
        <f>EffortOutcomesAG1_1DayShiftIN[[#This Row],[A]]*AA180</f>
        <v>0</v>
      </c>
      <c r="AW180" s="3">
        <f>EffortOutcomesAG1_1DayShiftIN[[#This Row],[A]]*AB180</f>
        <v>2.6252896164303507</v>
      </c>
      <c r="AX180" s="3"/>
      <c r="AY180" t="s">
        <v>217</v>
      </c>
      <c r="AZ180" t="s">
        <v>215</v>
      </c>
      <c r="BA180" t="s">
        <v>70</v>
      </c>
      <c r="BB180">
        <v>2.5351191458269504</v>
      </c>
      <c r="BC180">
        <v>3.8</v>
      </c>
      <c r="BD180">
        <v>10</v>
      </c>
      <c r="BE180">
        <v>3.8</v>
      </c>
      <c r="BF180">
        <v>3.9351604278074865</v>
      </c>
      <c r="BG180" t="s">
        <v>178</v>
      </c>
      <c r="BI180" s="25">
        <v>45573</v>
      </c>
      <c r="BJ180">
        <v>45573</v>
      </c>
      <c r="BK180">
        <v>0.66713661732288176</v>
      </c>
      <c r="BL180">
        <v>0.66713661732288176</v>
      </c>
      <c r="BM180">
        <v>1.0355685336335492</v>
      </c>
      <c r="BN180" t="s">
        <v>160</v>
      </c>
    </row>
    <row r="181" spans="1:66" hidden="1" x14ac:dyDescent="0.25">
      <c r="A181" s="31"/>
      <c r="B18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1" s="32">
        <f>IF(EffortOutcomesAG1_1DayShiftEF[[#This Row],[Ein]]=0,3,  IF(EffortOutcomesAG1_1DayShiftEF[[#This Row],[Ein]]&lt;EFGoal,1,    IF(EffortOutcomesAG1_1DayShiftEF[[#This Row],[Ein]]&gt;=EFGoal,2,   "???")))</f>
        <v>2</v>
      </c>
      <c r="D18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8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1" s="34">
        <f t="shared" si="4"/>
        <v>12310</v>
      </c>
      <c r="H18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5.0755230321793743E-2</v>
      </c>
      <c r="I18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1" s="36" cm="1">
        <f t="array" ref="O18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1" s="38">
        <f xml:space="preserve">      IF(OR(EffortOutcomesAG1_1DayShiftEF[[#This Row],[Block]]=22221,EffortOutcomesAG1_1DayShiftEF[[#This Row],[Block]]=22222),1-EffortOutcomesAG1_1DayShiftEF[[#This Row],[Epn]],
0)</f>
        <v>0</v>
      </c>
      <c r="R18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8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8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18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1" s="41" cm="1">
        <f t="array" ref="Z18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81" s="38">
        <f t="shared" si="5"/>
        <v>0.44534412955465585</v>
      </c>
      <c r="AC181" s="3">
        <f>EffortOutcomesAG1_1DayShiftEF[[#This Row],[Cs]]*H181</f>
        <v>9.6434937611408103E-2</v>
      </c>
      <c r="AD181" s="3">
        <f>EffortOutcomesAG1_1DayShiftEF[[#This Row],[Cs]]*I181</f>
        <v>0</v>
      </c>
      <c r="AE181" s="3">
        <f>EffortOutcomesAG1_1DayShiftEF[[#This Row],[Cs]]*J181</f>
        <v>0</v>
      </c>
      <c r="AF181" s="3">
        <f>EffortOutcomesAG1_1DayShiftEF[[#This Row],[Cs]]*K181</f>
        <v>0</v>
      </c>
      <c r="AG181" s="3">
        <f>EffortOutcomesAG1_1DayShiftEF[[#This Row],[Cs]]*L181</f>
        <v>0</v>
      </c>
      <c r="AH181" s="3">
        <f>EffortOutcomesAG1_1DayShiftEF[[#This Row],[Cs]]*M181</f>
        <v>0</v>
      </c>
      <c r="AI181" s="3">
        <f>EffortOutcomesAG1_1DayShiftEF[[#This Row],[Cs]]*N181</f>
        <v>0</v>
      </c>
      <c r="AJ181" s="3">
        <f>EffortOutcomesAG1_1DayShiftEF[[#This Row],[Cs]]*O181</f>
        <v>0</v>
      </c>
      <c r="AK181" s="3">
        <f>EffortOutcomesAG1_1DayShiftEF[[#This Row],[Cs]]*P181</f>
        <v>0</v>
      </c>
      <c r="AL181" s="3">
        <f>EffortOutcomesAG1_1DayShiftEF[[#This Row],[Cs]]*Q181</f>
        <v>0</v>
      </c>
      <c r="AM181" s="3">
        <f>EffortOutcomesAG1_1DayShiftEF[[#This Row],[Cs]]*R181</f>
        <v>0</v>
      </c>
      <c r="AN181" s="3">
        <f>EffortOutcomesAG1_1DayShiftEF[[#This Row],[Cs]]*S181</f>
        <v>0</v>
      </c>
      <c r="AO181" s="3">
        <f>EffortOutcomesAG1_1DayShiftEF[[#This Row],[Cs]]*T181</f>
        <v>0</v>
      </c>
      <c r="AP181" s="3">
        <f>EffortOutcomesAG1_1DayShiftEF[[#This Row],[Cs]]*U181</f>
        <v>0</v>
      </c>
      <c r="AQ181" s="3">
        <f>EffortOutcomesAG1_1DayShiftEF[[#This Row],[Cs]]*V181</f>
        <v>0.84615384615384603</v>
      </c>
      <c r="AR181" s="3">
        <f>EffortOutcomesAG1_1DayShiftEF[[#This Row],[Cs]]*W181</f>
        <v>0</v>
      </c>
      <c r="AS181" s="3">
        <f>EffortOutcomesAG1_1DayShiftIN[[#This Row],[A]]*X181</f>
        <v>0</v>
      </c>
      <c r="AT181" s="3">
        <f>EffortOutcomesAG1_1DayShiftIN[[#This Row],[A]]*Y181</f>
        <v>0</v>
      </c>
      <c r="AU181" s="3">
        <f>EffortOutcomesAG1_1DayShiftIN[[#This Row],[A]]*Z181</f>
        <v>0</v>
      </c>
      <c r="AV181" s="3">
        <f>EffortOutcomesAG1_1DayShiftIN[[#This Row],[A]]*AA181</f>
        <v>0</v>
      </c>
      <c r="AW181" s="3">
        <f>EffortOutcomesAG1_1DayShiftIN[[#This Row],[A]]*AB181</f>
        <v>0.8891005795030561</v>
      </c>
      <c r="AX181" s="3"/>
      <c r="AY181" t="s">
        <v>217</v>
      </c>
      <c r="AZ181" t="s">
        <v>215</v>
      </c>
      <c r="BA181" t="s">
        <v>69</v>
      </c>
      <c r="BB181">
        <v>0.84615384615384603</v>
      </c>
      <c r="BC181">
        <v>1.9</v>
      </c>
      <c r="BD181">
        <v>10</v>
      </c>
      <c r="BE181">
        <v>1.9</v>
      </c>
      <c r="BF181">
        <v>1.9964349376114079</v>
      </c>
      <c r="BG181" t="s">
        <v>176</v>
      </c>
      <c r="BI181" s="25">
        <v>45573</v>
      </c>
      <c r="BJ181">
        <v>45573</v>
      </c>
      <c r="BK181">
        <v>0.44534412955465585</v>
      </c>
      <c r="BL181">
        <v>0.44534412955465585</v>
      </c>
      <c r="BM181">
        <v>1.0507552303217937</v>
      </c>
      <c r="BN181" t="s">
        <v>160</v>
      </c>
    </row>
    <row r="182" spans="1:66" x14ac:dyDescent="0.25">
      <c r="A182" s="31"/>
      <c r="B18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82" s="32">
        <f>IF(EffortOutcomesAG1_1DayShiftEF[[#This Row],[Ein]]=0,3,  IF(EffortOutcomesAG1_1DayShiftEF[[#This Row],[Ein]]&lt;EFGoal,1,    IF(EffortOutcomesAG1_1DayShiftEF[[#This Row],[Ein]]&gt;=EFGoal,2,   "???")))</f>
        <v>1</v>
      </c>
      <c r="D18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82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8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82" s="34" t="e">
        <f t="shared" si="4"/>
        <v>#VALUE!</v>
      </c>
      <c r="H182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82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82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82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82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82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82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82" s="36" t="e" cm="1">
        <f t="array" ref="O18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82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82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82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82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82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82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82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82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8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2" s="41" cm="1">
        <f t="array" ref="Z18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2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82" s="38" t="e">
        <f t="shared" si="5"/>
        <v>#VALUE!</v>
      </c>
      <c r="AC182" s="3" t="e">
        <f>EffortOutcomesAG1_1DayShiftEF[[#This Row],[Cs]]*H182</f>
        <v>#VALUE!</v>
      </c>
      <c r="AD182" s="3" t="e">
        <f>EffortOutcomesAG1_1DayShiftEF[[#This Row],[Cs]]*I182</f>
        <v>#VALUE!</v>
      </c>
      <c r="AE182" s="3" t="e">
        <f>EffortOutcomesAG1_1DayShiftEF[[#This Row],[Cs]]*J182</f>
        <v>#VALUE!</v>
      </c>
      <c r="AF182" s="3" t="e">
        <f>EffortOutcomesAG1_1DayShiftEF[[#This Row],[Cs]]*K182</f>
        <v>#VALUE!</v>
      </c>
      <c r="AG182" s="3" t="e">
        <f>EffortOutcomesAG1_1DayShiftEF[[#This Row],[Cs]]*L182</f>
        <v>#VALUE!</v>
      </c>
      <c r="AH182" s="3" t="e">
        <f>EffortOutcomesAG1_1DayShiftEF[[#This Row],[Cs]]*M182</f>
        <v>#VALUE!</v>
      </c>
      <c r="AI182" s="3" t="e">
        <f>EffortOutcomesAG1_1DayShiftEF[[#This Row],[Cs]]*N182</f>
        <v>#VALUE!</v>
      </c>
      <c r="AJ182" s="3" t="e">
        <f>EffortOutcomesAG1_1DayShiftEF[[#This Row],[Cs]]*O182</f>
        <v>#VALUE!</v>
      </c>
      <c r="AK182" s="3" t="e">
        <f>EffortOutcomesAG1_1DayShiftEF[[#This Row],[Cs]]*P182</f>
        <v>#VALUE!</v>
      </c>
      <c r="AL182" s="3" t="e">
        <f>EffortOutcomesAG1_1DayShiftEF[[#This Row],[Cs]]*Q182</f>
        <v>#VALUE!</v>
      </c>
      <c r="AM182" s="3" t="e">
        <f>EffortOutcomesAG1_1DayShiftEF[[#This Row],[Cs]]*R182</f>
        <v>#VALUE!</v>
      </c>
      <c r="AN182" s="3" t="e">
        <f>EffortOutcomesAG1_1DayShiftEF[[#This Row],[Cs]]*S182</f>
        <v>#VALUE!</v>
      </c>
      <c r="AO182" s="3" t="e">
        <f>EffortOutcomesAG1_1DayShiftEF[[#This Row],[Cs]]*T182</f>
        <v>#VALUE!</v>
      </c>
      <c r="AP182" s="3" t="e">
        <f>EffortOutcomesAG1_1DayShiftEF[[#This Row],[Cs]]*U182</f>
        <v>#VALUE!</v>
      </c>
      <c r="AQ182" s="3" t="e">
        <f>EffortOutcomesAG1_1DayShiftEF[[#This Row],[Cs]]*V182</f>
        <v>#VALUE!</v>
      </c>
      <c r="AR182" s="3" t="e">
        <f>EffortOutcomesAG1_1DayShiftEF[[#This Row],[Cs]]*W182</f>
        <v>#VALUE!</v>
      </c>
      <c r="AS182" s="3">
        <f>EffortOutcomesAG1_1DayShiftIN[[#This Row],[A]]*X182</f>
        <v>0</v>
      </c>
      <c r="AT182" s="3">
        <f>EffortOutcomesAG1_1DayShiftIN[[#This Row],[A]]*Y182</f>
        <v>0</v>
      </c>
      <c r="AU182" s="3">
        <f>EffortOutcomesAG1_1DayShiftIN[[#This Row],[A]]*Z182</f>
        <v>0</v>
      </c>
      <c r="AV182" s="3" t="e">
        <f>EffortOutcomesAG1_1DayShiftIN[[#This Row],[A]]*AA182</f>
        <v>#VALUE!</v>
      </c>
      <c r="AW182" s="3" t="e">
        <f>EffortOutcomesAG1_1DayShiftIN[[#This Row],[A]]*AB182</f>
        <v>#VALUE!</v>
      </c>
      <c r="AX182" s="3"/>
      <c r="AY182" t="s">
        <v>170</v>
      </c>
      <c r="AZ182" t="s">
        <v>215</v>
      </c>
      <c r="BA182" t="s">
        <v>68</v>
      </c>
      <c r="BB182">
        <v>5.7593984962406006</v>
      </c>
      <c r="BC182">
        <v>3.8</v>
      </c>
      <c r="BD182">
        <v>10</v>
      </c>
      <c r="BE182">
        <v>3.8</v>
      </c>
      <c r="BF182">
        <v>3.6431722689075623</v>
      </c>
      <c r="BG182" t="s">
        <v>180</v>
      </c>
      <c r="BH182">
        <v>1</v>
      </c>
      <c r="BI182" s="25">
        <v>45574</v>
      </c>
      <c r="BJ182">
        <v>45574</v>
      </c>
      <c r="BK182">
        <v>1.5156311832212108</v>
      </c>
      <c r="BL182">
        <v>1.5156311832212108</v>
      </c>
      <c r="BM182">
        <v>0.95872954444935854</v>
      </c>
      <c r="BN182" t="s">
        <v>160</v>
      </c>
    </row>
    <row r="183" spans="1:66" x14ac:dyDescent="0.25">
      <c r="A183" s="31"/>
      <c r="B18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3" s="32">
        <f>IF(EffortOutcomesAG1_1DayShiftEF[[#This Row],[Ein]]=0,3,  IF(EffortOutcomesAG1_1DayShiftEF[[#This Row],[Ein]]&lt;EFGoal,1,    IF(EffortOutcomesAG1_1DayShiftEF[[#This Row],[Ein]]&gt;=EFGoal,2,   "???")))</f>
        <v>3</v>
      </c>
      <c r="D18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8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3" s="34">
        <f t="shared" si="4"/>
        <v>13110</v>
      </c>
      <c r="H18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8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3" s="36" cm="1">
        <f t="array" ref="O18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3" s="38">
        <f xml:space="preserve">      IF(OR(EffortOutcomesAG1_1DayShiftEF[[#This Row],[Block]]=22221,EffortOutcomesAG1_1DayShiftEF[[#This Row],[Block]]=22222),1-EffortOutcomesAG1_1DayShiftEF[[#This Row],[Epn]],
0)</f>
        <v>0</v>
      </c>
      <c r="R18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8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8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8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3" s="41" cm="1">
        <f t="array" ref="Z18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183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183" s="38">
        <f t="shared" si="5"/>
        <v>2</v>
      </c>
      <c r="AC183" s="3">
        <f>EffortOutcomesAG1_1DayShiftEF[[#This Row],[Cs]]*H183</f>
        <v>0</v>
      </c>
      <c r="AD183" s="3">
        <f>EffortOutcomesAG1_1DayShiftEF[[#This Row],[Cs]]*I183</f>
        <v>0</v>
      </c>
      <c r="AE183" s="3">
        <f>EffortOutcomesAG1_1DayShiftEF[[#This Row],[Cs]]*J183</f>
        <v>0</v>
      </c>
      <c r="AF183" s="3">
        <f>EffortOutcomesAG1_1DayShiftEF[[#This Row],[Cs]]*K183</f>
        <v>0</v>
      </c>
      <c r="AG183" s="3">
        <f>EffortOutcomesAG1_1DayShiftEF[[#This Row],[Cs]]*L183</f>
        <v>0</v>
      </c>
      <c r="AH183" s="3">
        <f>EffortOutcomesAG1_1DayShiftEF[[#This Row],[Cs]]*M183</f>
        <v>0</v>
      </c>
      <c r="AI183" s="3">
        <f>EffortOutcomesAG1_1DayShiftEF[[#This Row],[Cs]]*N183</f>
        <v>0</v>
      </c>
      <c r="AJ183" s="3">
        <f>EffortOutcomesAG1_1DayShiftEF[[#This Row],[Cs]]*O183</f>
        <v>0</v>
      </c>
      <c r="AK183" s="3">
        <f>EffortOutcomesAG1_1DayShiftEF[[#This Row],[Cs]]*P183</f>
        <v>0</v>
      </c>
      <c r="AL183" s="3">
        <f>EffortOutcomesAG1_1DayShiftEF[[#This Row],[Cs]]*Q183</f>
        <v>0</v>
      </c>
      <c r="AM183" s="3">
        <f>EffortOutcomesAG1_1DayShiftEF[[#This Row],[Cs]]*R183</f>
        <v>0</v>
      </c>
      <c r="AN183" s="3">
        <f>EffortOutcomesAG1_1DayShiftEF[[#This Row],[Cs]]*S183</f>
        <v>0</v>
      </c>
      <c r="AO183" s="3">
        <f>EffortOutcomesAG1_1DayShiftEF[[#This Row],[Cs]]*T183</f>
        <v>0</v>
      </c>
      <c r="AP183" s="3">
        <f>EffortOutcomesAG1_1DayShiftEF[[#This Row],[Cs]]*U183</f>
        <v>0</v>
      </c>
      <c r="AQ183" s="3">
        <f>EffortOutcomesAG1_1DayShiftEF[[#This Row],[Cs]]*V183</f>
        <v>0</v>
      </c>
      <c r="AR183" s="3">
        <f>EffortOutcomesAG1_1DayShiftEF[[#This Row],[Cs]]*W183</f>
        <v>0</v>
      </c>
      <c r="AS183" s="3">
        <f>EffortOutcomesAG1_1DayShiftIN[[#This Row],[A]]*X183</f>
        <v>0</v>
      </c>
      <c r="AT183" s="3">
        <f>EffortOutcomesAG1_1DayShiftIN[[#This Row],[A]]*Y183</f>
        <v>0</v>
      </c>
      <c r="AU183" s="3">
        <f>EffortOutcomesAG1_1DayShiftIN[[#This Row],[A]]*Z183</f>
        <v>1.1913273001508298</v>
      </c>
      <c r="AV183" s="3">
        <f>EffortOutcomesAG1_1DayShiftIN[[#This Row],[A]]*AA183</f>
        <v>1.1913273001508298</v>
      </c>
      <c r="AW183" s="3">
        <f>EffortOutcomesAG1_1DayShiftIN[[#This Row],[A]]*AB183</f>
        <v>2.3826546003016595</v>
      </c>
      <c r="AX183" s="3"/>
      <c r="AY183" t="s">
        <v>170</v>
      </c>
      <c r="AZ183" t="s">
        <v>215</v>
      </c>
      <c r="BA183" t="s">
        <v>69</v>
      </c>
      <c r="BB183">
        <v>1</v>
      </c>
      <c r="BC183">
        <v>0</v>
      </c>
      <c r="BD183">
        <v>10</v>
      </c>
      <c r="BE183">
        <v>0</v>
      </c>
      <c r="BF183">
        <v>1.1913273001508298</v>
      </c>
      <c r="BG183" t="s">
        <v>181</v>
      </c>
      <c r="BH183">
        <v>1</v>
      </c>
      <c r="BI183" s="25">
        <v>45574</v>
      </c>
      <c r="BJ183">
        <v>45574</v>
      </c>
      <c r="BN183" t="s">
        <v>160</v>
      </c>
    </row>
    <row r="184" spans="1:66" hidden="1" x14ac:dyDescent="0.25">
      <c r="A184" s="31"/>
      <c r="B18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4" s="32">
        <f>IF(EffortOutcomesAG1_1DayShiftEF[[#This Row],[Ein]]=0,3,  IF(EffortOutcomesAG1_1DayShiftEF[[#This Row],[Ein]]&lt;EFGoal,1,    IF(EffortOutcomesAG1_1DayShiftEF[[#This Row],[Ein]]&gt;=EFGoal,2,   "???")))</f>
        <v>1</v>
      </c>
      <c r="D18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8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4" s="34">
        <f t="shared" si="4"/>
        <v>11110</v>
      </c>
      <c r="H18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8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4" s="36" cm="1">
        <f t="array" ref="O18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4" s="38">
        <f xml:space="preserve">      IF(OR(EffortOutcomesAG1_1DayShiftEF[[#This Row],[Block]]=22221,EffortOutcomesAG1_1DayShiftEF[[#This Row],[Block]]=22222),1-EffortOutcomesAG1_1DayShiftEF[[#This Row],[Epn]],
0)</f>
        <v>0</v>
      </c>
      <c r="R18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0.39374752671151558</v>
      </c>
      <c r="S18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8.6982696412216565E-2</v>
      </c>
      <c r="U18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0.51926977687626785</v>
      </c>
      <c r="W18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4" s="41" cm="1">
        <f t="array" ref="Z18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84" s="38">
        <f t="shared" si="5"/>
        <v>1</v>
      </c>
      <c r="AC184" s="3">
        <f>EffortOutcomesAG1_1DayShiftEF[[#This Row],[Cs]]*H184</f>
        <v>0</v>
      </c>
      <c r="AD184" s="3">
        <f>EffortOutcomesAG1_1DayShiftEF[[#This Row],[Cs]]*I184</f>
        <v>0</v>
      </c>
      <c r="AE184" s="3">
        <f>EffortOutcomesAG1_1DayShiftEF[[#This Row],[Cs]]*J184</f>
        <v>0</v>
      </c>
      <c r="AF184" s="3">
        <f>EffortOutcomesAG1_1DayShiftEF[[#This Row],[Cs]]*K184</f>
        <v>0</v>
      </c>
      <c r="AG184" s="3">
        <f>EffortOutcomesAG1_1DayShiftEF[[#This Row],[Cs]]*L184</f>
        <v>0</v>
      </c>
      <c r="AH184" s="3">
        <f>EffortOutcomesAG1_1DayShiftEF[[#This Row],[Cs]]*M184</f>
        <v>0</v>
      </c>
      <c r="AI184" s="3">
        <f>EffortOutcomesAG1_1DayShiftEF[[#This Row],[Cs]]*N184</f>
        <v>0</v>
      </c>
      <c r="AJ184" s="3">
        <f>EffortOutcomesAG1_1DayShiftEF[[#This Row],[Cs]]*O184</f>
        <v>0</v>
      </c>
      <c r="AK184" s="3">
        <f>EffortOutcomesAG1_1DayShiftEF[[#This Row],[Cs]]*P184</f>
        <v>0</v>
      </c>
      <c r="AL184" s="3">
        <f>EffortOutcomesAG1_1DayShiftEF[[#This Row],[Cs]]*Q184</f>
        <v>0</v>
      </c>
      <c r="AM184" s="3">
        <f>EffortOutcomesAG1_1DayShiftEF[[#This Row],[Cs]]*R184</f>
        <v>1.870300751879699</v>
      </c>
      <c r="AN184" s="3">
        <f>EffortOutcomesAG1_1DayShiftEF[[#This Row],[Cs]]*S184</f>
        <v>0</v>
      </c>
      <c r="AO184" s="3">
        <f>EffortOutcomesAG1_1DayShiftEF[[#This Row],[Cs]]*T184</f>
        <v>0.41316780795802865</v>
      </c>
      <c r="AP184" s="3">
        <f>EffortOutcomesAG1_1DayShiftEF[[#This Row],[Cs]]*U184</f>
        <v>0</v>
      </c>
      <c r="AQ184" s="3">
        <f>EffortOutcomesAG1_1DayShiftEF[[#This Row],[Cs]]*V184</f>
        <v>2.4665314401622722</v>
      </c>
      <c r="AR184" s="3">
        <f>EffortOutcomesAG1_1DayShiftEF[[#This Row],[Cs]]*W184</f>
        <v>0</v>
      </c>
      <c r="AS184" s="3">
        <f>EffortOutcomesAG1_1DayShiftIN[[#This Row],[A]]*X184</f>
        <v>0</v>
      </c>
      <c r="AT184" s="3">
        <f>EffortOutcomesAG1_1DayShiftIN[[#This Row],[A]]*Y184</f>
        <v>0</v>
      </c>
      <c r="AU184" s="3">
        <f>EffortOutcomesAG1_1DayShiftIN[[#This Row],[A]]*Z184</f>
        <v>0</v>
      </c>
      <c r="AV184" s="3">
        <f>EffortOutcomesAG1_1DayShiftIN[[#This Row],[A]]*AA184</f>
        <v>0</v>
      </c>
      <c r="AW184" s="3">
        <f>EffortOutcomesAG1_1DayShiftIN[[#This Row],[A]]*AB184</f>
        <v>2.4665314401622722</v>
      </c>
      <c r="AX184" s="3"/>
      <c r="AY184" t="s">
        <v>170</v>
      </c>
      <c r="AZ184" t="s">
        <v>215</v>
      </c>
      <c r="BA184" t="s">
        <v>70</v>
      </c>
      <c r="BB184">
        <v>2.8796992481203008</v>
      </c>
      <c r="BC184">
        <v>4.75</v>
      </c>
      <c r="BD184">
        <v>10</v>
      </c>
      <c r="BE184">
        <v>4.75</v>
      </c>
      <c r="BF184">
        <v>2.4665314401622722</v>
      </c>
      <c r="BG184" t="s">
        <v>179</v>
      </c>
      <c r="BH184">
        <v>1</v>
      </c>
      <c r="BI184" s="25">
        <v>45574</v>
      </c>
      <c r="BJ184">
        <v>45574</v>
      </c>
      <c r="BK184">
        <v>0.60625247328848442</v>
      </c>
      <c r="BL184">
        <v>0.60625247328848442</v>
      </c>
      <c r="BM184">
        <v>0.51926977687626785</v>
      </c>
      <c r="BN184" t="s">
        <v>160</v>
      </c>
    </row>
    <row r="185" spans="1:66" x14ac:dyDescent="0.25">
      <c r="A185" s="31"/>
      <c r="B18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85" s="32">
        <f>IF(EffortOutcomesAG1_1DayShiftEF[[#This Row],[Ein]]=0,3,  IF(EffortOutcomesAG1_1DayShiftEF[[#This Row],[Ein]]&lt;EFGoal,1,    IF(EffortOutcomesAG1_1DayShiftEF[[#This Row],[Ein]]&gt;=EFGoal,2,   "???")))</f>
        <v>2</v>
      </c>
      <c r="D18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85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8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85" s="34" t="e">
        <f t="shared" si="4"/>
        <v>#VALUE!</v>
      </c>
      <c r="H185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85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85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85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85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85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85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85" s="36" t="e" cm="1">
        <f t="array" ref="O18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85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85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85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85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85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85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85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85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8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5" s="41" cm="1">
        <f t="array" ref="Z18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5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85" s="38" t="e">
        <f t="shared" si="5"/>
        <v>#VALUE!</v>
      </c>
      <c r="AC185" s="3" t="e">
        <f>EffortOutcomesAG1_1DayShiftEF[[#This Row],[Cs]]*H185</f>
        <v>#VALUE!</v>
      </c>
      <c r="AD185" s="3" t="e">
        <f>EffortOutcomesAG1_1DayShiftEF[[#This Row],[Cs]]*I185</f>
        <v>#VALUE!</v>
      </c>
      <c r="AE185" s="3" t="e">
        <f>EffortOutcomesAG1_1DayShiftEF[[#This Row],[Cs]]*J185</f>
        <v>#VALUE!</v>
      </c>
      <c r="AF185" s="3" t="e">
        <f>EffortOutcomesAG1_1DayShiftEF[[#This Row],[Cs]]*K185</f>
        <v>#VALUE!</v>
      </c>
      <c r="AG185" s="3" t="e">
        <f>EffortOutcomesAG1_1DayShiftEF[[#This Row],[Cs]]*L185</f>
        <v>#VALUE!</v>
      </c>
      <c r="AH185" s="3" t="e">
        <f>EffortOutcomesAG1_1DayShiftEF[[#This Row],[Cs]]*M185</f>
        <v>#VALUE!</v>
      </c>
      <c r="AI185" s="3" t="e">
        <f>EffortOutcomesAG1_1DayShiftEF[[#This Row],[Cs]]*N185</f>
        <v>#VALUE!</v>
      </c>
      <c r="AJ185" s="3" t="e">
        <f>EffortOutcomesAG1_1DayShiftEF[[#This Row],[Cs]]*O185</f>
        <v>#VALUE!</v>
      </c>
      <c r="AK185" s="3" t="e">
        <f>EffortOutcomesAG1_1DayShiftEF[[#This Row],[Cs]]*P185</f>
        <v>#VALUE!</v>
      </c>
      <c r="AL185" s="3" t="e">
        <f>EffortOutcomesAG1_1DayShiftEF[[#This Row],[Cs]]*Q185</f>
        <v>#VALUE!</v>
      </c>
      <c r="AM185" s="3" t="e">
        <f>EffortOutcomesAG1_1DayShiftEF[[#This Row],[Cs]]*R185</f>
        <v>#VALUE!</v>
      </c>
      <c r="AN185" s="3" t="e">
        <f>EffortOutcomesAG1_1DayShiftEF[[#This Row],[Cs]]*S185</f>
        <v>#VALUE!</v>
      </c>
      <c r="AO185" s="3" t="e">
        <f>EffortOutcomesAG1_1DayShiftEF[[#This Row],[Cs]]*T185</f>
        <v>#VALUE!</v>
      </c>
      <c r="AP185" s="3" t="e">
        <f>EffortOutcomesAG1_1DayShiftEF[[#This Row],[Cs]]*U185</f>
        <v>#VALUE!</v>
      </c>
      <c r="AQ185" s="3" t="e">
        <f>EffortOutcomesAG1_1DayShiftEF[[#This Row],[Cs]]*V185</f>
        <v>#VALUE!</v>
      </c>
      <c r="AR185" s="3" t="e">
        <f>EffortOutcomesAG1_1DayShiftEF[[#This Row],[Cs]]*W185</f>
        <v>#VALUE!</v>
      </c>
      <c r="AS185" s="3">
        <f>EffortOutcomesAG1_1DayShiftIN[[#This Row],[A]]*X185</f>
        <v>0</v>
      </c>
      <c r="AT185" s="3">
        <f>EffortOutcomesAG1_1DayShiftIN[[#This Row],[A]]*Y185</f>
        <v>0</v>
      </c>
      <c r="AU185" s="3">
        <f>EffortOutcomesAG1_1DayShiftIN[[#This Row],[A]]*Z185</f>
        <v>0</v>
      </c>
      <c r="AV185" s="3" t="e">
        <f>EffortOutcomesAG1_1DayShiftIN[[#This Row],[A]]*AA185</f>
        <v>#VALUE!</v>
      </c>
      <c r="AW185" s="3" t="e">
        <f>EffortOutcomesAG1_1DayShiftIN[[#This Row],[A]]*AB185</f>
        <v>#VALUE!</v>
      </c>
      <c r="AX185" s="3"/>
      <c r="AY185" t="s">
        <v>217</v>
      </c>
      <c r="AZ185" t="s">
        <v>215</v>
      </c>
      <c r="BA185" t="s">
        <v>68</v>
      </c>
      <c r="BB185">
        <v>6.8471096572600336</v>
      </c>
      <c r="BC185">
        <v>2.8499999999999996</v>
      </c>
      <c r="BD185">
        <v>10</v>
      </c>
      <c r="BE185">
        <v>2.8499999999999996</v>
      </c>
      <c r="BF185">
        <v>2.8752450980392155</v>
      </c>
      <c r="BG185" t="s">
        <v>180</v>
      </c>
      <c r="BI185" s="25">
        <v>45574</v>
      </c>
      <c r="BJ185">
        <v>45574</v>
      </c>
      <c r="BK185">
        <v>2.4024946165824681</v>
      </c>
      <c r="BL185">
        <v>2.4024946165824681</v>
      </c>
      <c r="BM185">
        <v>1.0088579291365669</v>
      </c>
      <c r="BN185" t="s">
        <v>160</v>
      </c>
    </row>
    <row r="186" spans="1:66" hidden="1" x14ac:dyDescent="0.25">
      <c r="A186" s="31"/>
      <c r="B18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6" s="32">
        <f>IF(EffortOutcomesAG1_1DayShiftEF[[#This Row],[Ein]]=0,3,  IF(EffortOutcomesAG1_1DayShiftEF[[#This Row],[Ein]]&lt;EFGoal,1,    IF(EffortOutcomesAG1_1DayShiftEF[[#This Row],[Ein]]&gt;=EFGoal,2,   "???")))</f>
        <v>2</v>
      </c>
      <c r="D18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8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6" s="34">
        <f t="shared" si="4"/>
        <v>12310</v>
      </c>
      <c r="H18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5.0755230321793743E-2</v>
      </c>
      <c r="I18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6" s="36" cm="1">
        <f t="array" ref="O18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6" s="38">
        <f xml:space="preserve">      IF(OR(EffortOutcomesAG1_1DayShiftEF[[#This Row],[Block]]=22221,EffortOutcomesAG1_1DayShiftEF[[#This Row],[Block]]=22222),1-EffortOutcomesAG1_1DayShiftEF[[#This Row],[Epn]],
0)</f>
        <v>0</v>
      </c>
      <c r="R18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8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8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18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6" s="41" cm="1">
        <f t="array" ref="Z18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86" s="38">
        <f t="shared" si="5"/>
        <v>0.44534412955465585</v>
      </c>
      <c r="AC186" s="3">
        <f>EffortOutcomesAG1_1DayShiftEF[[#This Row],[Cs]]*H186</f>
        <v>9.6434937611408103E-2</v>
      </c>
      <c r="AD186" s="3">
        <f>EffortOutcomesAG1_1DayShiftEF[[#This Row],[Cs]]*I186</f>
        <v>0</v>
      </c>
      <c r="AE186" s="3">
        <f>EffortOutcomesAG1_1DayShiftEF[[#This Row],[Cs]]*J186</f>
        <v>0</v>
      </c>
      <c r="AF186" s="3">
        <f>EffortOutcomesAG1_1DayShiftEF[[#This Row],[Cs]]*K186</f>
        <v>0</v>
      </c>
      <c r="AG186" s="3">
        <f>EffortOutcomesAG1_1DayShiftEF[[#This Row],[Cs]]*L186</f>
        <v>0</v>
      </c>
      <c r="AH186" s="3">
        <f>EffortOutcomesAG1_1DayShiftEF[[#This Row],[Cs]]*M186</f>
        <v>0</v>
      </c>
      <c r="AI186" s="3">
        <f>EffortOutcomesAG1_1DayShiftEF[[#This Row],[Cs]]*N186</f>
        <v>0</v>
      </c>
      <c r="AJ186" s="3">
        <f>EffortOutcomesAG1_1DayShiftEF[[#This Row],[Cs]]*O186</f>
        <v>0</v>
      </c>
      <c r="AK186" s="3">
        <f>EffortOutcomesAG1_1DayShiftEF[[#This Row],[Cs]]*P186</f>
        <v>0</v>
      </c>
      <c r="AL186" s="3">
        <f>EffortOutcomesAG1_1DayShiftEF[[#This Row],[Cs]]*Q186</f>
        <v>0</v>
      </c>
      <c r="AM186" s="3">
        <f>EffortOutcomesAG1_1DayShiftEF[[#This Row],[Cs]]*R186</f>
        <v>0</v>
      </c>
      <c r="AN186" s="3">
        <f>EffortOutcomesAG1_1DayShiftEF[[#This Row],[Cs]]*S186</f>
        <v>0</v>
      </c>
      <c r="AO186" s="3">
        <f>EffortOutcomesAG1_1DayShiftEF[[#This Row],[Cs]]*T186</f>
        <v>0</v>
      </c>
      <c r="AP186" s="3">
        <f>EffortOutcomesAG1_1DayShiftEF[[#This Row],[Cs]]*U186</f>
        <v>0</v>
      </c>
      <c r="AQ186" s="3">
        <f>EffortOutcomesAG1_1DayShiftEF[[#This Row],[Cs]]*V186</f>
        <v>0.84615384615384603</v>
      </c>
      <c r="AR186" s="3">
        <f>EffortOutcomesAG1_1DayShiftEF[[#This Row],[Cs]]*W186</f>
        <v>0</v>
      </c>
      <c r="AS186" s="3">
        <f>EffortOutcomesAG1_1DayShiftIN[[#This Row],[A]]*X186</f>
        <v>0</v>
      </c>
      <c r="AT186" s="3">
        <f>EffortOutcomesAG1_1DayShiftIN[[#This Row],[A]]*Y186</f>
        <v>0</v>
      </c>
      <c r="AU186" s="3">
        <f>EffortOutcomesAG1_1DayShiftIN[[#This Row],[A]]*Z186</f>
        <v>0</v>
      </c>
      <c r="AV186" s="3">
        <f>EffortOutcomesAG1_1DayShiftIN[[#This Row],[A]]*AA186</f>
        <v>0</v>
      </c>
      <c r="AW186" s="3">
        <f>EffortOutcomesAG1_1DayShiftIN[[#This Row],[A]]*AB186</f>
        <v>0.8891005795030561</v>
      </c>
      <c r="AX186" s="3"/>
      <c r="AY186" t="s">
        <v>217</v>
      </c>
      <c r="AZ186" t="s">
        <v>215</v>
      </c>
      <c r="BA186" t="s">
        <v>69</v>
      </c>
      <c r="BB186">
        <v>0.84615384615384603</v>
      </c>
      <c r="BC186">
        <v>1.9</v>
      </c>
      <c r="BD186">
        <v>10</v>
      </c>
      <c r="BE186">
        <v>1.9</v>
      </c>
      <c r="BF186">
        <v>1.9964349376114079</v>
      </c>
      <c r="BG186" t="s">
        <v>181</v>
      </c>
      <c r="BI186" s="25">
        <v>45574</v>
      </c>
      <c r="BJ186">
        <v>45574</v>
      </c>
      <c r="BK186">
        <v>0.44534412955465585</v>
      </c>
      <c r="BL186">
        <v>0.44534412955465585</v>
      </c>
      <c r="BM186">
        <v>1.0507552303217937</v>
      </c>
      <c r="BN186" t="s">
        <v>160</v>
      </c>
    </row>
    <row r="187" spans="1:66" hidden="1" x14ac:dyDescent="0.25">
      <c r="A187" s="31"/>
      <c r="B18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7" s="32">
        <f>IF(EffortOutcomesAG1_1DayShiftEF[[#This Row],[Ein]]=0,3,  IF(EffortOutcomesAG1_1DayShiftEF[[#This Row],[Ein]]&lt;EFGoal,1,    IF(EffortOutcomesAG1_1DayShiftEF[[#This Row],[Ein]]&gt;=EFGoal,2,   "???")))</f>
        <v>2</v>
      </c>
      <c r="D18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8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7" s="34">
        <f t="shared" si="4"/>
        <v>12310</v>
      </c>
      <c r="H18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0.3807580448447323</v>
      </c>
      <c r="I18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7" s="36" cm="1">
        <f t="array" ref="O18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7" s="38">
        <f xml:space="preserve">      IF(OR(EffortOutcomesAG1_1DayShiftEF[[#This Row],[Block]]=22221,EffortOutcomesAG1_1DayShiftEF[[#This Row],[Block]]=22222),1-EffortOutcomesAG1_1DayShiftEF[[#This Row],[Epn]],
0)</f>
        <v>0</v>
      </c>
      <c r="R18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8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8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0.88951548976384232</v>
      </c>
      <c r="W18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7" s="41" cm="1">
        <f t="array" ref="Z18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87" s="38">
        <f t="shared" si="5"/>
        <v>0.88951548976384232</v>
      </c>
      <c r="AC187" s="3">
        <f>EffortOutcomesAG1_1DayShiftEF[[#This Row],[Cs]]*H187</f>
        <v>1.0851604278074869</v>
      </c>
      <c r="AD187" s="3">
        <f>EffortOutcomesAG1_1DayShiftEF[[#This Row],[Cs]]*I187</f>
        <v>0</v>
      </c>
      <c r="AE187" s="3">
        <f>EffortOutcomesAG1_1DayShiftEF[[#This Row],[Cs]]*J187</f>
        <v>0</v>
      </c>
      <c r="AF187" s="3">
        <f>EffortOutcomesAG1_1DayShiftEF[[#This Row],[Cs]]*K187</f>
        <v>0</v>
      </c>
      <c r="AG187" s="3">
        <f>EffortOutcomesAG1_1DayShiftEF[[#This Row],[Cs]]*L187</f>
        <v>0</v>
      </c>
      <c r="AH187" s="3">
        <f>EffortOutcomesAG1_1DayShiftEF[[#This Row],[Cs]]*M187</f>
        <v>0</v>
      </c>
      <c r="AI187" s="3">
        <f>EffortOutcomesAG1_1DayShiftEF[[#This Row],[Cs]]*N187</f>
        <v>0</v>
      </c>
      <c r="AJ187" s="3">
        <f>EffortOutcomesAG1_1DayShiftEF[[#This Row],[Cs]]*O187</f>
        <v>0</v>
      </c>
      <c r="AK187" s="3">
        <f>EffortOutcomesAG1_1DayShiftEF[[#This Row],[Cs]]*P187</f>
        <v>0</v>
      </c>
      <c r="AL187" s="3">
        <f>EffortOutcomesAG1_1DayShiftEF[[#This Row],[Cs]]*Q187</f>
        <v>0</v>
      </c>
      <c r="AM187" s="3">
        <f>EffortOutcomesAG1_1DayShiftEF[[#This Row],[Cs]]*R187</f>
        <v>0</v>
      </c>
      <c r="AN187" s="3">
        <f>EffortOutcomesAG1_1DayShiftEF[[#This Row],[Cs]]*S187</f>
        <v>0</v>
      </c>
      <c r="AO187" s="3">
        <f>EffortOutcomesAG1_1DayShiftEF[[#This Row],[Cs]]*T187</f>
        <v>0</v>
      </c>
      <c r="AP187" s="3">
        <f>EffortOutcomesAG1_1DayShiftEF[[#This Row],[Cs]]*U187</f>
        <v>0</v>
      </c>
      <c r="AQ187" s="3">
        <f>EffortOutcomesAG1_1DayShiftEF[[#This Row],[Cs]]*V187</f>
        <v>2.5351191458269504</v>
      </c>
      <c r="AR187" s="3">
        <f>EffortOutcomesAG1_1DayShiftEF[[#This Row],[Cs]]*W187</f>
        <v>0</v>
      </c>
      <c r="AS187" s="3">
        <f>EffortOutcomesAG1_1DayShiftIN[[#This Row],[A]]*X187</f>
        <v>0</v>
      </c>
      <c r="AT187" s="3">
        <f>EffortOutcomesAG1_1DayShiftIN[[#This Row],[A]]*Y187</f>
        <v>0</v>
      </c>
      <c r="AU187" s="3">
        <f>EffortOutcomesAG1_1DayShiftIN[[#This Row],[A]]*Z187</f>
        <v>0</v>
      </c>
      <c r="AV187" s="3">
        <f>EffortOutcomesAG1_1DayShiftIN[[#This Row],[A]]*AA187</f>
        <v>0</v>
      </c>
      <c r="AW187" s="3">
        <f>EffortOutcomesAG1_1DayShiftIN[[#This Row],[A]]*AB187</f>
        <v>3.5003861552404678</v>
      </c>
      <c r="AX187" s="3"/>
      <c r="AY187" t="s">
        <v>217</v>
      </c>
      <c r="AZ187" t="s">
        <v>215</v>
      </c>
      <c r="BA187" t="s">
        <v>70</v>
      </c>
      <c r="BB187">
        <v>2.5351191458269504</v>
      </c>
      <c r="BC187">
        <v>2.8499999999999996</v>
      </c>
      <c r="BD187">
        <v>10</v>
      </c>
      <c r="BE187">
        <v>2.8499999999999996</v>
      </c>
      <c r="BF187">
        <v>3.9351604278074865</v>
      </c>
      <c r="BG187" t="s">
        <v>179</v>
      </c>
      <c r="BI187" s="25">
        <v>45574</v>
      </c>
      <c r="BJ187">
        <v>45574</v>
      </c>
      <c r="BK187">
        <v>0.88951548976384232</v>
      </c>
      <c r="BL187">
        <v>0.88951548976384232</v>
      </c>
      <c r="BM187">
        <v>1.3807580448447323</v>
      </c>
      <c r="BN187" t="s">
        <v>160</v>
      </c>
    </row>
    <row r="188" spans="1:66" x14ac:dyDescent="0.25">
      <c r="A188" s="31"/>
      <c r="B18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88" s="32">
        <f>IF(EffortOutcomesAG1_1DayShiftEF[[#This Row],[Ein]]=0,3,  IF(EffortOutcomesAG1_1DayShiftEF[[#This Row],[Ein]]&lt;EFGoal,1,    IF(EffortOutcomesAG1_1DayShiftEF[[#This Row],[Ein]]&gt;=EFGoal,2,   "???")))</f>
        <v>2</v>
      </c>
      <c r="D18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88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8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2</v>
      </c>
      <c r="G188" s="34" t="e">
        <f t="shared" si="4"/>
        <v>#VALUE!</v>
      </c>
      <c r="H188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88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88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88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88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88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88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88" s="36" t="e" cm="1">
        <f t="array" ref="O18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Row],[Block]]=21222),EFCap-M189:Z9EFGoal,IF(OR(EffortOutcomesAG1_1DayShiftEF[[#This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88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88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88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88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88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88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88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88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8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8" s="41" cm="1">
        <f t="array" ref="Z18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88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88" s="38" t="e">
        <f t="shared" si="5"/>
        <v>#VALUE!</v>
      </c>
      <c r="AC188" s="3" t="e">
        <f>EffortOutcomesAG1_1DayShiftEF[[#This Row],[Cs]]*H188</f>
        <v>#VALUE!</v>
      </c>
      <c r="AD188" s="3" t="e">
        <f>EffortOutcomesAG1_1DayShiftEF[[#This Row],[Cs]]*I188</f>
        <v>#VALUE!</v>
      </c>
      <c r="AE188" s="3" t="e">
        <f>EffortOutcomesAG1_1DayShiftEF[[#This Row],[Cs]]*J188</f>
        <v>#VALUE!</v>
      </c>
      <c r="AF188" s="3" t="e">
        <f>EffortOutcomesAG1_1DayShiftEF[[#This Row],[Cs]]*K188</f>
        <v>#VALUE!</v>
      </c>
      <c r="AG188" s="3" t="e">
        <f>EffortOutcomesAG1_1DayShiftEF[[#This Row],[Cs]]*L188</f>
        <v>#VALUE!</v>
      </c>
      <c r="AH188" s="3" t="e">
        <f>EffortOutcomesAG1_1DayShiftEF[[#This Row],[Cs]]*M188</f>
        <v>#VALUE!</v>
      </c>
      <c r="AI188" s="3" t="e">
        <f>EffortOutcomesAG1_1DayShiftEF[[#This Row],[Cs]]*N188</f>
        <v>#VALUE!</v>
      </c>
      <c r="AJ188" s="3" t="e">
        <f>EffortOutcomesAG1_1DayShiftEF[[#This Row],[Cs]]*O188</f>
        <v>#VALUE!</v>
      </c>
      <c r="AK188" s="3" t="e">
        <f>EffortOutcomesAG1_1DayShiftEF[[#This Row],[Cs]]*P188</f>
        <v>#VALUE!</v>
      </c>
      <c r="AL188" s="3" t="e">
        <f>EffortOutcomesAG1_1DayShiftEF[[#This Row],[Cs]]*Q188</f>
        <v>#VALUE!</v>
      </c>
      <c r="AM188" s="3" t="e">
        <f>EffortOutcomesAG1_1DayShiftEF[[#This Row],[Cs]]*R188</f>
        <v>#VALUE!</v>
      </c>
      <c r="AN188" s="3" t="e">
        <f>EffortOutcomesAG1_1DayShiftEF[[#This Row],[Cs]]*S188</f>
        <v>#VALUE!</v>
      </c>
      <c r="AO188" s="3" t="e">
        <f>EffortOutcomesAG1_1DayShiftEF[[#This Row],[Cs]]*T188</f>
        <v>#VALUE!</v>
      </c>
      <c r="AP188" s="3" t="e">
        <f>EffortOutcomesAG1_1DayShiftEF[[#This Row],[Cs]]*U188</f>
        <v>#VALUE!</v>
      </c>
      <c r="AQ188" s="3" t="e">
        <f>EffortOutcomesAG1_1DayShiftEF[[#This Row],[Cs]]*V188</f>
        <v>#VALUE!</v>
      </c>
      <c r="AR188" s="3" t="e">
        <f>EffortOutcomesAG1_1DayShiftEF[[#This Row],[Cs]]*W188</f>
        <v>#VALUE!</v>
      </c>
      <c r="AS188" s="3">
        <f>EffortOutcomesAG1_1DayShiftIN[[#This Row],[A]]*X188</f>
        <v>0</v>
      </c>
      <c r="AT188" s="3">
        <f>EffortOutcomesAG1_1DayShiftIN[[#This Row],[A]]*Y188</f>
        <v>0</v>
      </c>
      <c r="AU188" s="3">
        <f>EffortOutcomesAG1_1DayShiftIN[[#This Row],[A]]*Z188</f>
        <v>0</v>
      </c>
      <c r="AV188" s="3" t="e">
        <f>EffortOutcomesAG1_1DayShiftIN[[#This Row],[A]]*AA188</f>
        <v>#VALUE!</v>
      </c>
      <c r="AW188" s="3" t="e">
        <f>EffortOutcomesAG1_1DayShiftIN[[#This Row],[A]]*AB188</f>
        <v>#VALUE!</v>
      </c>
      <c r="AX188" s="3"/>
      <c r="AY188" t="s">
        <v>170</v>
      </c>
      <c r="AZ188" t="s">
        <v>215</v>
      </c>
      <c r="BA188" t="s">
        <v>68</v>
      </c>
      <c r="BB188">
        <v>5.7593984962406006</v>
      </c>
      <c r="BC188">
        <v>1.9</v>
      </c>
      <c r="BD188">
        <v>10</v>
      </c>
      <c r="BE188">
        <v>1.9</v>
      </c>
      <c r="BF188">
        <v>2.857457983193278</v>
      </c>
      <c r="BG188" t="s">
        <v>184</v>
      </c>
      <c r="BH188">
        <v>1</v>
      </c>
      <c r="BI188" s="25">
        <v>45575</v>
      </c>
      <c r="BJ188">
        <v>45575</v>
      </c>
      <c r="BK188">
        <v>3.0312623664424216</v>
      </c>
      <c r="BL188">
        <v>3.0312623664424216</v>
      </c>
      <c r="BM188">
        <v>1.5039252543122517</v>
      </c>
      <c r="BN188" t="s">
        <v>160</v>
      </c>
    </row>
    <row r="189" spans="1:66" x14ac:dyDescent="0.25">
      <c r="A189" s="31"/>
      <c r="B18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89" s="32">
        <f>IF(EffortOutcomesAG1_1DayShiftEF[[#This Row],[Ein]]=0,3,  IF(EffortOutcomesAG1_1DayShiftEF[[#This Row],[Ein]]&lt;EFGoal,1,    IF(EffortOutcomesAG1_1DayShiftEF[[#This Row],[Ein]]&gt;=EFGoal,2,   "???")))</f>
        <v>3</v>
      </c>
      <c r="D18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8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8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89" s="34">
        <f t="shared" si="4"/>
        <v>13110</v>
      </c>
      <c r="H18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8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8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8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8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8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8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89" s="36" cm="1">
        <f t="array" ref="O18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8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89" s="38">
        <f xml:space="preserve">      IF(OR(EffortOutcomesAG1_1DayShiftEF[[#This Row],[Block]]=22221,EffortOutcomesAG1_1DayShiftEF[[#This Row],[Block]]=22222),1-EffortOutcomesAG1_1DayShiftEF[[#This Row],[Epn]],
0)</f>
        <v>0</v>
      </c>
      <c r="R18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8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8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8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8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8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8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8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89" s="41" cm="1">
        <f t="array" ref="Z18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189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189" s="38">
        <f t="shared" si="5"/>
        <v>2</v>
      </c>
      <c r="AC189" s="3">
        <f>EffortOutcomesAG1_1DayShiftEF[[#This Row],[Cs]]*H189</f>
        <v>0</v>
      </c>
      <c r="AD189" s="3">
        <f>EffortOutcomesAG1_1DayShiftEF[[#This Row],[Cs]]*I189</f>
        <v>0</v>
      </c>
      <c r="AE189" s="3">
        <f>EffortOutcomesAG1_1DayShiftEF[[#This Row],[Cs]]*J189</f>
        <v>0</v>
      </c>
      <c r="AF189" s="3">
        <f>EffortOutcomesAG1_1DayShiftEF[[#This Row],[Cs]]*K189</f>
        <v>0</v>
      </c>
      <c r="AG189" s="3">
        <f>EffortOutcomesAG1_1DayShiftEF[[#This Row],[Cs]]*L189</f>
        <v>0</v>
      </c>
      <c r="AH189" s="3">
        <f>EffortOutcomesAG1_1DayShiftEF[[#This Row],[Cs]]*M189</f>
        <v>0</v>
      </c>
      <c r="AI189" s="3">
        <f>EffortOutcomesAG1_1DayShiftEF[[#This Row],[Cs]]*N189</f>
        <v>0</v>
      </c>
      <c r="AJ189" s="3">
        <f>EffortOutcomesAG1_1DayShiftEF[[#This Row],[Cs]]*O189</f>
        <v>0</v>
      </c>
      <c r="AK189" s="3">
        <f>EffortOutcomesAG1_1DayShiftEF[[#This Row],[Cs]]*P189</f>
        <v>0</v>
      </c>
      <c r="AL189" s="3">
        <f>EffortOutcomesAG1_1DayShiftEF[[#This Row],[Cs]]*Q189</f>
        <v>0</v>
      </c>
      <c r="AM189" s="3">
        <f>EffortOutcomesAG1_1DayShiftEF[[#This Row],[Cs]]*R189</f>
        <v>0</v>
      </c>
      <c r="AN189" s="3">
        <f>EffortOutcomesAG1_1DayShiftEF[[#This Row],[Cs]]*S189</f>
        <v>0</v>
      </c>
      <c r="AO189" s="3">
        <f>EffortOutcomesAG1_1DayShiftEF[[#This Row],[Cs]]*T189</f>
        <v>0</v>
      </c>
      <c r="AP189" s="3">
        <f>EffortOutcomesAG1_1DayShiftEF[[#This Row],[Cs]]*U189</f>
        <v>0</v>
      </c>
      <c r="AQ189" s="3">
        <f>EffortOutcomesAG1_1DayShiftEF[[#This Row],[Cs]]*V189</f>
        <v>0</v>
      </c>
      <c r="AR189" s="3">
        <f>EffortOutcomesAG1_1DayShiftEF[[#This Row],[Cs]]*W189</f>
        <v>0</v>
      </c>
      <c r="AS189" s="3">
        <f>EffortOutcomesAG1_1DayShiftIN[[#This Row],[A]]*X189</f>
        <v>0</v>
      </c>
      <c r="AT189" s="3">
        <f>EffortOutcomesAG1_1DayShiftIN[[#This Row],[A]]*Y189</f>
        <v>0</v>
      </c>
      <c r="AU189" s="3">
        <f>EffortOutcomesAG1_1DayShiftIN[[#This Row],[A]]*Z189</f>
        <v>1.2607763753274592</v>
      </c>
      <c r="AV189" s="3">
        <f>EffortOutcomesAG1_1DayShiftIN[[#This Row],[A]]*AA189</f>
        <v>1.2607763753274592</v>
      </c>
      <c r="AW189" s="3">
        <f>EffortOutcomesAG1_1DayShiftIN[[#This Row],[A]]*AB189</f>
        <v>2.5215527506549185</v>
      </c>
      <c r="AX189" s="3"/>
      <c r="AY189" t="s">
        <v>170</v>
      </c>
      <c r="AZ189" t="s">
        <v>215</v>
      </c>
      <c r="BA189" t="s">
        <v>69</v>
      </c>
      <c r="BB189">
        <v>1</v>
      </c>
      <c r="BC189">
        <v>0</v>
      </c>
      <c r="BD189">
        <v>10</v>
      </c>
      <c r="BE189">
        <v>0</v>
      </c>
      <c r="BF189">
        <v>1.2607763753274592</v>
      </c>
      <c r="BG189" t="s">
        <v>183</v>
      </c>
      <c r="BH189">
        <v>1</v>
      </c>
      <c r="BI189" s="25">
        <v>45575</v>
      </c>
      <c r="BJ189">
        <v>45575</v>
      </c>
      <c r="BN189" t="s">
        <v>160</v>
      </c>
    </row>
    <row r="190" spans="1:66" hidden="1" x14ac:dyDescent="0.25">
      <c r="A190" s="31"/>
      <c r="B19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90" s="32">
        <f>IF(EffortOutcomesAG1_1DayShiftEF[[#This Row],[Ein]]=0,3,  IF(EffortOutcomesAG1_1DayShiftEF[[#This Row],[Ein]]&lt;EFGoal,1,    IF(EffortOutcomesAG1_1DayShiftEF[[#This Row],[Ein]]&gt;=EFGoal,2,   "???")))</f>
        <v>1</v>
      </c>
      <c r="D19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9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90" s="34">
        <f t="shared" si="4"/>
        <v>11310</v>
      </c>
      <c r="H19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9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0" s="36" cm="1">
        <f t="array" ref="O19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90" s="38">
        <f xml:space="preserve">      IF(OR(EffortOutcomesAG1_1DayShiftEF[[#This Row],[Block]]=22221,EffortOutcomesAG1_1DayShiftEF[[#This Row],[Block]]=22222),1-EffortOutcomesAG1_1DayShiftEF[[#This Row],[Epn]],
0)</f>
        <v>0</v>
      </c>
      <c r="R19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0.28258780826305097</v>
      </c>
      <c r="S19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9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0.60625247328848431</v>
      </c>
      <c r="W19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0" s="41" cm="1">
        <f t="array" ref="Z19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90" s="38">
        <f t="shared" si="5"/>
        <v>0.88884028155153527</v>
      </c>
      <c r="AC190" s="3">
        <f>EffortOutcomesAG1_1DayShiftEF[[#This Row],[Cs]]*H190</f>
        <v>0</v>
      </c>
      <c r="AD190" s="3">
        <f>EffortOutcomesAG1_1DayShiftEF[[#This Row],[Cs]]*I190</f>
        <v>0</v>
      </c>
      <c r="AE190" s="3">
        <f>EffortOutcomesAG1_1DayShiftEF[[#This Row],[Cs]]*J190</f>
        <v>0</v>
      </c>
      <c r="AF190" s="3">
        <f>EffortOutcomesAG1_1DayShiftEF[[#This Row],[Cs]]*K190</f>
        <v>0</v>
      </c>
      <c r="AG190" s="3">
        <f>EffortOutcomesAG1_1DayShiftEF[[#This Row],[Cs]]*L190</f>
        <v>0</v>
      </c>
      <c r="AH190" s="3">
        <f>EffortOutcomesAG1_1DayShiftEF[[#This Row],[Cs]]*M190</f>
        <v>0</v>
      </c>
      <c r="AI190" s="3">
        <f>EffortOutcomesAG1_1DayShiftEF[[#This Row],[Cs]]*N190</f>
        <v>0</v>
      </c>
      <c r="AJ190" s="3">
        <f>EffortOutcomesAG1_1DayShiftEF[[#This Row],[Cs]]*O190</f>
        <v>0</v>
      </c>
      <c r="AK190" s="3">
        <f>EffortOutcomesAG1_1DayShiftEF[[#This Row],[Cs]]*P190</f>
        <v>0</v>
      </c>
      <c r="AL190" s="3">
        <f>EffortOutcomesAG1_1DayShiftEF[[#This Row],[Cs]]*Q190</f>
        <v>0</v>
      </c>
      <c r="AM190" s="3">
        <f>EffortOutcomesAG1_1DayShiftEF[[#This Row],[Cs]]*R190</f>
        <v>1.3422920892494921</v>
      </c>
      <c r="AN190" s="3">
        <f>EffortOutcomesAG1_1DayShiftEF[[#This Row],[Cs]]*S190</f>
        <v>0</v>
      </c>
      <c r="AO190" s="3">
        <f>EffortOutcomesAG1_1DayShiftEF[[#This Row],[Cs]]*T190</f>
        <v>0</v>
      </c>
      <c r="AP190" s="3">
        <f>EffortOutcomesAG1_1DayShiftEF[[#This Row],[Cs]]*U190</f>
        <v>0</v>
      </c>
      <c r="AQ190" s="3">
        <f>EffortOutcomesAG1_1DayShiftEF[[#This Row],[Cs]]*V190</f>
        <v>2.8796992481203003</v>
      </c>
      <c r="AR190" s="3">
        <f>EffortOutcomesAG1_1DayShiftEF[[#This Row],[Cs]]*W190</f>
        <v>0</v>
      </c>
      <c r="AS190" s="3">
        <f>EffortOutcomesAG1_1DayShiftIN[[#This Row],[A]]*X190</f>
        <v>0</v>
      </c>
      <c r="AT190" s="3">
        <f>EffortOutcomesAG1_1DayShiftIN[[#This Row],[A]]*Y190</f>
        <v>0</v>
      </c>
      <c r="AU190" s="3">
        <f>EffortOutcomesAG1_1DayShiftIN[[#This Row],[A]]*Z190</f>
        <v>0</v>
      </c>
      <c r="AV190" s="3">
        <f>EffortOutcomesAG1_1DayShiftIN[[#This Row],[A]]*AA190</f>
        <v>0</v>
      </c>
      <c r="AW190" s="3">
        <f>EffortOutcomesAG1_1DayShiftIN[[#This Row],[A]]*AB190</f>
        <v>3.0289080588368753</v>
      </c>
      <c r="AX190" s="3"/>
      <c r="AY190" t="s">
        <v>170</v>
      </c>
      <c r="AZ190" t="s">
        <v>215</v>
      </c>
      <c r="BA190" t="s">
        <v>70</v>
      </c>
      <c r="BB190">
        <v>2.8796992481203003</v>
      </c>
      <c r="BC190">
        <v>4.75</v>
      </c>
      <c r="BD190">
        <v>10</v>
      </c>
      <c r="BE190">
        <v>4.75</v>
      </c>
      <c r="BF190">
        <v>3.4077079107505077</v>
      </c>
      <c r="BG190" t="s">
        <v>182</v>
      </c>
      <c r="BH190">
        <v>1</v>
      </c>
      <c r="BI190" s="25">
        <v>45575</v>
      </c>
      <c r="BJ190">
        <v>45575</v>
      </c>
      <c r="BK190">
        <v>0.60625247328848431</v>
      </c>
      <c r="BL190">
        <v>0.60625247328848431</v>
      </c>
      <c r="BM190">
        <v>0.71741219173694903</v>
      </c>
      <c r="BN190" t="s">
        <v>160</v>
      </c>
    </row>
    <row r="191" spans="1:66" x14ac:dyDescent="0.25">
      <c r="A191" s="31"/>
      <c r="B19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91" s="32">
        <f>IF(EffortOutcomesAG1_1DayShiftEF[[#This Row],[Ein]]=0,3,  IF(EffortOutcomesAG1_1DayShiftEF[[#This Row],[Ein]]&lt;EFGoal,1,    IF(EffortOutcomesAG1_1DayShiftEF[[#This Row],[Ein]]&gt;=EFGoal,2,   "???")))</f>
        <v>1</v>
      </c>
      <c r="D19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91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9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91" s="34" t="e">
        <f t="shared" si="4"/>
        <v>#VALUE!</v>
      </c>
      <c r="H191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91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91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91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91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91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91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91" s="36" t="e" cm="1">
        <f t="array" ref="O19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91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91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91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91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91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91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91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91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9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1" s="41" cm="1">
        <f t="array" ref="Z19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1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91" s="38" t="e">
        <f t="shared" si="5"/>
        <v>#VALUE!</v>
      </c>
      <c r="AC191" s="3" t="e">
        <f>EffortOutcomesAG1_1DayShiftEF[[#This Row],[Cs]]*H191</f>
        <v>#VALUE!</v>
      </c>
      <c r="AD191" s="3" t="e">
        <f>EffortOutcomesAG1_1DayShiftEF[[#This Row],[Cs]]*I191</f>
        <v>#VALUE!</v>
      </c>
      <c r="AE191" s="3" t="e">
        <f>EffortOutcomesAG1_1DayShiftEF[[#This Row],[Cs]]*J191</f>
        <v>#VALUE!</v>
      </c>
      <c r="AF191" s="3" t="e">
        <f>EffortOutcomesAG1_1DayShiftEF[[#This Row],[Cs]]*K191</f>
        <v>#VALUE!</v>
      </c>
      <c r="AG191" s="3" t="e">
        <f>EffortOutcomesAG1_1DayShiftEF[[#This Row],[Cs]]*L191</f>
        <v>#VALUE!</v>
      </c>
      <c r="AH191" s="3" t="e">
        <f>EffortOutcomesAG1_1DayShiftEF[[#This Row],[Cs]]*M191</f>
        <v>#VALUE!</v>
      </c>
      <c r="AI191" s="3" t="e">
        <f>EffortOutcomesAG1_1DayShiftEF[[#This Row],[Cs]]*N191</f>
        <v>#VALUE!</v>
      </c>
      <c r="AJ191" s="3" t="e">
        <f>EffortOutcomesAG1_1DayShiftEF[[#This Row],[Cs]]*O191</f>
        <v>#VALUE!</v>
      </c>
      <c r="AK191" s="3" t="e">
        <f>EffortOutcomesAG1_1DayShiftEF[[#This Row],[Cs]]*P191</f>
        <v>#VALUE!</v>
      </c>
      <c r="AL191" s="3" t="e">
        <f>EffortOutcomesAG1_1DayShiftEF[[#This Row],[Cs]]*Q191</f>
        <v>#VALUE!</v>
      </c>
      <c r="AM191" s="3" t="e">
        <f>EffortOutcomesAG1_1DayShiftEF[[#This Row],[Cs]]*R191</f>
        <v>#VALUE!</v>
      </c>
      <c r="AN191" s="3" t="e">
        <f>EffortOutcomesAG1_1DayShiftEF[[#This Row],[Cs]]*S191</f>
        <v>#VALUE!</v>
      </c>
      <c r="AO191" s="3" t="e">
        <f>EffortOutcomesAG1_1DayShiftEF[[#This Row],[Cs]]*T191</f>
        <v>#VALUE!</v>
      </c>
      <c r="AP191" s="3" t="e">
        <f>EffortOutcomesAG1_1DayShiftEF[[#This Row],[Cs]]*U191</f>
        <v>#VALUE!</v>
      </c>
      <c r="AQ191" s="3" t="e">
        <f>EffortOutcomesAG1_1DayShiftEF[[#This Row],[Cs]]*V191</f>
        <v>#VALUE!</v>
      </c>
      <c r="AR191" s="3" t="e">
        <f>EffortOutcomesAG1_1DayShiftEF[[#This Row],[Cs]]*W191</f>
        <v>#VALUE!</v>
      </c>
      <c r="AS191" s="3">
        <f>EffortOutcomesAG1_1DayShiftIN[[#This Row],[A]]*X191</f>
        <v>0</v>
      </c>
      <c r="AT191" s="3">
        <f>EffortOutcomesAG1_1DayShiftIN[[#This Row],[A]]*Y191</f>
        <v>0</v>
      </c>
      <c r="AU191" s="3">
        <f>EffortOutcomesAG1_1DayShiftIN[[#This Row],[A]]*Z191</f>
        <v>0</v>
      </c>
      <c r="AV191" s="3" t="e">
        <f>EffortOutcomesAG1_1DayShiftIN[[#This Row],[A]]*AA191</f>
        <v>#VALUE!</v>
      </c>
      <c r="AW191" s="3" t="e">
        <f>EffortOutcomesAG1_1DayShiftIN[[#This Row],[A]]*AB191</f>
        <v>#VALUE!</v>
      </c>
      <c r="AX191" s="3"/>
      <c r="AY191" t="s">
        <v>217</v>
      </c>
      <c r="AZ191" t="s">
        <v>215</v>
      </c>
      <c r="BA191" t="s">
        <v>68</v>
      </c>
      <c r="BB191">
        <v>6.8471096572600327</v>
      </c>
      <c r="BC191">
        <v>3.8</v>
      </c>
      <c r="BD191">
        <v>10</v>
      </c>
      <c r="BE191">
        <v>3.8</v>
      </c>
      <c r="BF191">
        <v>2.8752450980392155</v>
      </c>
      <c r="BG191" t="s">
        <v>184</v>
      </c>
      <c r="BI191" s="25">
        <v>45575</v>
      </c>
      <c r="BJ191">
        <v>45575</v>
      </c>
      <c r="BK191">
        <v>1.8018709624368507</v>
      </c>
      <c r="BL191">
        <v>1.8018709624368507</v>
      </c>
      <c r="BM191">
        <v>0.75664344685242513</v>
      </c>
      <c r="BN191" t="s">
        <v>160</v>
      </c>
    </row>
    <row r="192" spans="1:66" hidden="1" x14ac:dyDescent="0.25">
      <c r="A192" s="31"/>
      <c r="B19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92" s="32">
        <f>IF(EffortOutcomesAG1_1DayShiftEF[[#This Row],[Ein]]=0,3,  IF(EffortOutcomesAG1_1DayShiftEF[[#This Row],[Ein]]&lt;EFGoal,1,    IF(EffortOutcomesAG1_1DayShiftEF[[#This Row],[Ein]]&gt;=EFGoal,2,   "???")))</f>
        <v>2</v>
      </c>
      <c r="D19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9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92" s="34">
        <f t="shared" si="4"/>
        <v>12310</v>
      </c>
      <c r="H19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2.0733652312599604E-2</v>
      </c>
      <c r="I19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2" s="36" cm="1">
        <f t="array" ref="O19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92" s="38">
        <f xml:space="preserve">      IF(OR(EffortOutcomesAG1_1DayShiftEF[[#This Row],[Block]]=22221,EffortOutcomesAG1_1DayShiftEF[[#This Row],[Block]]=22222),1-EffortOutcomesAG1_1DayShiftEF[[#This Row],[Epn]],
0)</f>
        <v>0</v>
      </c>
      <c r="R19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9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9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19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2" s="41" cm="1">
        <f t="array" ref="Z19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92" s="38">
        <f t="shared" si="5"/>
        <v>0.44534412955465585</v>
      </c>
      <c r="AC192" s="3">
        <f>EffortOutcomesAG1_1DayShiftEF[[#This Row],[Cs]]*H192</f>
        <v>3.9393939393939245E-2</v>
      </c>
      <c r="AD192" s="3">
        <f>EffortOutcomesAG1_1DayShiftEF[[#This Row],[Cs]]*I192</f>
        <v>0</v>
      </c>
      <c r="AE192" s="3">
        <f>EffortOutcomesAG1_1DayShiftEF[[#This Row],[Cs]]*J192</f>
        <v>0</v>
      </c>
      <c r="AF192" s="3">
        <f>EffortOutcomesAG1_1DayShiftEF[[#This Row],[Cs]]*K192</f>
        <v>0</v>
      </c>
      <c r="AG192" s="3">
        <f>EffortOutcomesAG1_1DayShiftEF[[#This Row],[Cs]]*L192</f>
        <v>0</v>
      </c>
      <c r="AH192" s="3">
        <f>EffortOutcomesAG1_1DayShiftEF[[#This Row],[Cs]]*M192</f>
        <v>0</v>
      </c>
      <c r="AI192" s="3">
        <f>EffortOutcomesAG1_1DayShiftEF[[#This Row],[Cs]]*N192</f>
        <v>0</v>
      </c>
      <c r="AJ192" s="3">
        <f>EffortOutcomesAG1_1DayShiftEF[[#This Row],[Cs]]*O192</f>
        <v>0</v>
      </c>
      <c r="AK192" s="3">
        <f>EffortOutcomesAG1_1DayShiftEF[[#This Row],[Cs]]*P192</f>
        <v>0</v>
      </c>
      <c r="AL192" s="3">
        <f>EffortOutcomesAG1_1DayShiftEF[[#This Row],[Cs]]*Q192</f>
        <v>0</v>
      </c>
      <c r="AM192" s="3">
        <f>EffortOutcomesAG1_1DayShiftEF[[#This Row],[Cs]]*R192</f>
        <v>0</v>
      </c>
      <c r="AN192" s="3">
        <f>EffortOutcomesAG1_1DayShiftEF[[#This Row],[Cs]]*S192</f>
        <v>0</v>
      </c>
      <c r="AO192" s="3">
        <f>EffortOutcomesAG1_1DayShiftEF[[#This Row],[Cs]]*T192</f>
        <v>0</v>
      </c>
      <c r="AP192" s="3">
        <f>EffortOutcomesAG1_1DayShiftEF[[#This Row],[Cs]]*U192</f>
        <v>0</v>
      </c>
      <c r="AQ192" s="3">
        <f>EffortOutcomesAG1_1DayShiftEF[[#This Row],[Cs]]*V192</f>
        <v>0.84615384615384603</v>
      </c>
      <c r="AR192" s="3">
        <f>EffortOutcomesAG1_1DayShiftEF[[#This Row],[Cs]]*W192</f>
        <v>0</v>
      </c>
      <c r="AS192" s="3">
        <f>EffortOutcomesAG1_1DayShiftIN[[#This Row],[A]]*X192</f>
        <v>0</v>
      </c>
      <c r="AT192" s="3">
        <f>EffortOutcomesAG1_1DayShiftIN[[#This Row],[A]]*Y192</f>
        <v>0</v>
      </c>
      <c r="AU192" s="3">
        <f>EffortOutcomesAG1_1DayShiftIN[[#This Row],[A]]*Z192</f>
        <v>0</v>
      </c>
      <c r="AV192" s="3">
        <f>EffortOutcomesAG1_1DayShiftIN[[#This Row],[A]]*AA192</f>
        <v>0</v>
      </c>
      <c r="AW192" s="3">
        <f>EffortOutcomesAG1_1DayShiftIN[[#This Row],[A]]*AB192</f>
        <v>0.8636977058029689</v>
      </c>
      <c r="AX192" s="3"/>
      <c r="AY192" t="s">
        <v>217</v>
      </c>
      <c r="AZ192" t="s">
        <v>215</v>
      </c>
      <c r="BA192" t="s">
        <v>69</v>
      </c>
      <c r="BB192">
        <v>0.84615384615384603</v>
      </c>
      <c r="BC192">
        <v>1.9</v>
      </c>
      <c r="BD192">
        <v>10</v>
      </c>
      <c r="BE192">
        <v>1.9</v>
      </c>
      <c r="BF192">
        <v>1.9393939393939392</v>
      </c>
      <c r="BG192" t="s">
        <v>183</v>
      </c>
      <c r="BI192" s="25">
        <v>45575</v>
      </c>
      <c r="BJ192">
        <v>45575</v>
      </c>
      <c r="BK192">
        <v>0.44534412955465585</v>
      </c>
      <c r="BL192">
        <v>0.44534412955465585</v>
      </c>
      <c r="BM192">
        <v>1.0207336523125996</v>
      </c>
      <c r="BN192" t="s">
        <v>160</v>
      </c>
    </row>
    <row r="193" spans="1:66" hidden="1" x14ac:dyDescent="0.25">
      <c r="A193" s="31"/>
      <c r="B19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93" s="32">
        <f>IF(EffortOutcomesAG1_1DayShiftEF[[#This Row],[Ein]]=0,3,  IF(EffortOutcomesAG1_1DayShiftEF[[#This Row],[Ein]]&lt;EFGoal,1,    IF(EffortOutcomesAG1_1DayShiftEF[[#This Row],[Ein]]&gt;=EFGoal,2,   "???")))</f>
        <v>1</v>
      </c>
      <c r="D19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9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93" s="34">
        <f t="shared" si="4"/>
        <v>11310</v>
      </c>
      <c r="H19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9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3" s="36" cm="1">
        <f t="array" ref="O19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93" s="38">
        <f xml:space="preserve">      IF(OR(EffortOutcomesAG1_1DayShiftEF[[#This Row],[Block]]=22221,EffortOutcomesAG1_1DayShiftEF[[#This Row],[Block]]=22222),1-EffortOutcomesAG1_1DayShiftEF[[#This Row],[Epn]],
0)</f>
        <v>0</v>
      </c>
      <c r="R19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0.41471995496763303</v>
      </c>
      <c r="S19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9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0.53370929385830534</v>
      </c>
      <c r="W19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3" s="41" cm="1">
        <f t="array" ref="Z19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93" s="38">
        <f t="shared" si="5"/>
        <v>0.94842924882593838</v>
      </c>
      <c r="AC193" s="3">
        <f>EffortOutcomesAG1_1DayShiftEF[[#This Row],[Cs]]*H193</f>
        <v>0</v>
      </c>
      <c r="AD193" s="3">
        <f>EffortOutcomesAG1_1DayShiftEF[[#This Row],[Cs]]*I193</f>
        <v>0</v>
      </c>
      <c r="AE193" s="3">
        <f>EffortOutcomesAG1_1DayShiftEF[[#This Row],[Cs]]*J193</f>
        <v>0</v>
      </c>
      <c r="AF193" s="3">
        <f>EffortOutcomesAG1_1DayShiftEF[[#This Row],[Cs]]*K193</f>
        <v>0</v>
      </c>
      <c r="AG193" s="3">
        <f>EffortOutcomesAG1_1DayShiftEF[[#This Row],[Cs]]*L193</f>
        <v>0</v>
      </c>
      <c r="AH193" s="3">
        <f>EffortOutcomesAG1_1DayShiftEF[[#This Row],[Cs]]*M193</f>
        <v>0</v>
      </c>
      <c r="AI193" s="3">
        <f>EffortOutcomesAG1_1DayShiftEF[[#This Row],[Cs]]*N193</f>
        <v>0</v>
      </c>
      <c r="AJ193" s="3">
        <f>EffortOutcomesAG1_1DayShiftEF[[#This Row],[Cs]]*O193</f>
        <v>0</v>
      </c>
      <c r="AK193" s="3">
        <f>EffortOutcomesAG1_1DayShiftEF[[#This Row],[Cs]]*P193</f>
        <v>0</v>
      </c>
      <c r="AL193" s="3">
        <f>EffortOutcomesAG1_1DayShiftEF[[#This Row],[Cs]]*Q193</f>
        <v>0</v>
      </c>
      <c r="AM193" s="3">
        <f>EffortOutcomesAG1_1DayShiftEF[[#This Row],[Cs]]*R193</f>
        <v>1.969919786096257</v>
      </c>
      <c r="AN193" s="3">
        <f>EffortOutcomesAG1_1DayShiftEF[[#This Row],[Cs]]*S193</f>
        <v>0</v>
      </c>
      <c r="AO193" s="3">
        <f>EffortOutcomesAG1_1DayShiftEF[[#This Row],[Cs]]*T193</f>
        <v>0</v>
      </c>
      <c r="AP193" s="3">
        <f>EffortOutcomesAG1_1DayShiftEF[[#This Row],[Cs]]*U193</f>
        <v>0</v>
      </c>
      <c r="AQ193" s="3">
        <f>EffortOutcomesAG1_1DayShiftEF[[#This Row],[Cs]]*V193</f>
        <v>2.5351191458269504</v>
      </c>
      <c r="AR193" s="3">
        <f>EffortOutcomesAG1_1DayShiftEF[[#This Row],[Cs]]*W193</f>
        <v>0</v>
      </c>
      <c r="AS193" s="3">
        <f>EffortOutcomesAG1_1DayShiftIN[[#This Row],[A]]*X193</f>
        <v>0</v>
      </c>
      <c r="AT193" s="3">
        <f>EffortOutcomesAG1_1DayShiftIN[[#This Row],[A]]*Y193</f>
        <v>0</v>
      </c>
      <c r="AU193" s="3">
        <f>EffortOutcomesAG1_1DayShiftIN[[#This Row],[A]]*Z193</f>
        <v>0</v>
      </c>
      <c r="AV193" s="3">
        <f>EffortOutcomesAG1_1DayShiftIN[[#This Row],[A]]*AA193</f>
        <v>0</v>
      </c>
      <c r="AW193" s="3">
        <f>EffortOutcomesAG1_1DayShiftIN[[#This Row],[A]]*AB193</f>
        <v>2.6367093889485811</v>
      </c>
      <c r="AX193" s="3"/>
      <c r="AY193" t="s">
        <v>217</v>
      </c>
      <c r="AZ193" t="s">
        <v>215</v>
      </c>
      <c r="BA193" t="s">
        <v>70</v>
      </c>
      <c r="BB193">
        <v>2.5351191458269504</v>
      </c>
      <c r="BC193">
        <v>4.75</v>
      </c>
      <c r="BD193">
        <v>10</v>
      </c>
      <c r="BE193">
        <v>4.75</v>
      </c>
      <c r="BF193">
        <v>2.780080213903743</v>
      </c>
      <c r="BG193" t="s">
        <v>182</v>
      </c>
      <c r="BI193" s="25">
        <v>45575</v>
      </c>
      <c r="BJ193">
        <v>45575</v>
      </c>
      <c r="BK193">
        <v>0.53370929385830534</v>
      </c>
      <c r="BL193">
        <v>0.53370929385830534</v>
      </c>
      <c r="BM193">
        <v>0.58528004503236697</v>
      </c>
      <c r="BN193" t="s">
        <v>160</v>
      </c>
    </row>
    <row r="194" spans="1:66" x14ac:dyDescent="0.25">
      <c r="A194" s="31"/>
      <c r="B19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94" s="32">
        <f>IF(EffortOutcomesAG1_1DayShiftEF[[#This Row],[Ein]]=0,3,  IF(EffortOutcomesAG1_1DayShiftEF[[#This Row],[Ein]]&lt;EFGoal,1,    IF(EffortOutcomesAG1_1DayShiftEF[[#This Row],[Ein]]&gt;=EFGoal,2,   "???")))</f>
        <v>2</v>
      </c>
      <c r="D19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94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9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94" s="34" t="e">
        <f t="shared" ref="G194:G253" si="6">B194*10000+1000*C194+D194*100+E194*10+F194</f>
        <v>#VALUE!</v>
      </c>
      <c r="H194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94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94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94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94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94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94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94" s="36" t="e" cm="1">
        <f t="array" ref="O19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94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94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94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94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94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94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94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94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9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4" s="41" cm="1">
        <f t="array" ref="Z19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4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94" s="38" t="e">
        <f t="shared" ref="AB194:AB253" si="7">SUM($Q194:$AA194)</f>
        <v>#VALUE!</v>
      </c>
      <c r="AC194" s="3" t="e">
        <f>EffortOutcomesAG1_1DayShiftEF[[#This Row],[Cs]]*H194</f>
        <v>#VALUE!</v>
      </c>
      <c r="AD194" s="3" t="e">
        <f>EffortOutcomesAG1_1DayShiftEF[[#This Row],[Cs]]*I194</f>
        <v>#VALUE!</v>
      </c>
      <c r="AE194" s="3" t="e">
        <f>EffortOutcomesAG1_1DayShiftEF[[#This Row],[Cs]]*J194</f>
        <v>#VALUE!</v>
      </c>
      <c r="AF194" s="3" t="e">
        <f>EffortOutcomesAG1_1DayShiftEF[[#This Row],[Cs]]*K194</f>
        <v>#VALUE!</v>
      </c>
      <c r="AG194" s="3" t="e">
        <f>EffortOutcomesAG1_1DayShiftEF[[#This Row],[Cs]]*L194</f>
        <v>#VALUE!</v>
      </c>
      <c r="AH194" s="3" t="e">
        <f>EffortOutcomesAG1_1DayShiftEF[[#This Row],[Cs]]*M194</f>
        <v>#VALUE!</v>
      </c>
      <c r="AI194" s="3" t="e">
        <f>EffortOutcomesAG1_1DayShiftEF[[#This Row],[Cs]]*N194</f>
        <v>#VALUE!</v>
      </c>
      <c r="AJ194" s="3" t="e">
        <f>EffortOutcomesAG1_1DayShiftEF[[#This Row],[Cs]]*O194</f>
        <v>#VALUE!</v>
      </c>
      <c r="AK194" s="3" t="e">
        <f>EffortOutcomesAG1_1DayShiftEF[[#This Row],[Cs]]*P194</f>
        <v>#VALUE!</v>
      </c>
      <c r="AL194" s="3" t="e">
        <f>EffortOutcomesAG1_1DayShiftEF[[#This Row],[Cs]]*Q194</f>
        <v>#VALUE!</v>
      </c>
      <c r="AM194" s="3" t="e">
        <f>EffortOutcomesAG1_1DayShiftEF[[#This Row],[Cs]]*R194</f>
        <v>#VALUE!</v>
      </c>
      <c r="AN194" s="3" t="e">
        <f>EffortOutcomesAG1_1DayShiftEF[[#This Row],[Cs]]*S194</f>
        <v>#VALUE!</v>
      </c>
      <c r="AO194" s="3" t="e">
        <f>EffortOutcomesAG1_1DayShiftEF[[#This Row],[Cs]]*T194</f>
        <v>#VALUE!</v>
      </c>
      <c r="AP194" s="3" t="e">
        <f>EffortOutcomesAG1_1DayShiftEF[[#This Row],[Cs]]*U194</f>
        <v>#VALUE!</v>
      </c>
      <c r="AQ194" s="3" t="e">
        <f>EffortOutcomesAG1_1DayShiftEF[[#This Row],[Cs]]*V194</f>
        <v>#VALUE!</v>
      </c>
      <c r="AR194" s="3" t="e">
        <f>EffortOutcomesAG1_1DayShiftEF[[#This Row],[Cs]]*W194</f>
        <v>#VALUE!</v>
      </c>
      <c r="AS194" s="3">
        <f>EffortOutcomesAG1_1DayShiftIN[[#This Row],[A]]*X194</f>
        <v>0</v>
      </c>
      <c r="AT194" s="3">
        <f>EffortOutcomesAG1_1DayShiftIN[[#This Row],[A]]*Y194</f>
        <v>0</v>
      </c>
      <c r="AU194" s="3">
        <f>EffortOutcomesAG1_1DayShiftIN[[#This Row],[A]]*Z194</f>
        <v>0</v>
      </c>
      <c r="AV194" s="3" t="e">
        <f>EffortOutcomesAG1_1DayShiftIN[[#This Row],[A]]*AA194</f>
        <v>#VALUE!</v>
      </c>
      <c r="AW194" s="3" t="e">
        <f>EffortOutcomesAG1_1DayShiftIN[[#This Row],[A]]*AB194</f>
        <v>#VALUE!</v>
      </c>
      <c r="AX194" s="3"/>
      <c r="AY194" t="s">
        <v>170</v>
      </c>
      <c r="AZ194" t="s">
        <v>215</v>
      </c>
      <c r="BA194" t="s">
        <v>68</v>
      </c>
      <c r="BB194">
        <v>5.7593984962406006</v>
      </c>
      <c r="BC194">
        <v>2.8499999999999996</v>
      </c>
      <c r="BD194">
        <v>10</v>
      </c>
      <c r="BE194">
        <v>2.8499999999999996</v>
      </c>
      <c r="BF194">
        <v>3.714506855373727</v>
      </c>
      <c r="BG194" t="s">
        <v>186</v>
      </c>
      <c r="BH194">
        <v>1</v>
      </c>
      <c r="BI194" s="25">
        <v>45576</v>
      </c>
      <c r="BJ194">
        <v>45576</v>
      </c>
      <c r="BK194">
        <v>2.0208415776282811</v>
      </c>
      <c r="BL194">
        <v>2.0208415776282811</v>
      </c>
      <c r="BM194">
        <v>1.3033357387276236</v>
      </c>
      <c r="BN194" t="s">
        <v>160</v>
      </c>
    </row>
    <row r="195" spans="1:66" hidden="1" x14ac:dyDescent="0.25">
      <c r="A195" s="31"/>
      <c r="B19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95" s="32">
        <f>IF(EffortOutcomesAG1_1DayShiftEF[[#This Row],[Ein]]=0,3,  IF(EffortOutcomesAG1_1DayShiftEF[[#This Row],[Ein]]&lt;EFGoal,1,    IF(EffortOutcomesAG1_1DayShiftEF[[#This Row],[Ein]]&gt;=EFGoal,2,   "???")))</f>
        <v>1</v>
      </c>
      <c r="D19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9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95" s="34">
        <f t="shared" si="6"/>
        <v>31111</v>
      </c>
      <c r="H19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9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5" s="36" cm="1">
        <f t="array" ref="O19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1.0420788814140769E-2</v>
      </c>
      <c r="Q195" s="38">
        <f xml:space="preserve">      IF(OR(EffortOutcomesAG1_1DayShiftEF[[#This Row],[Block]]=22221,EffortOutcomesAG1_1DayShiftEF[[#This Row],[Block]]=22222),1-EffortOutcomesAG1_1DayShiftEF[[#This Row],[Epn]],
0)</f>
        <v>0</v>
      </c>
      <c r="R19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9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7.9431732362232776E-2</v>
      </c>
      <c r="U19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0.92056826763776722</v>
      </c>
      <c r="W19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5" s="41" cm="1">
        <f t="array" ref="Z19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95" s="38">
        <f t="shared" si="7"/>
        <v>1</v>
      </c>
      <c r="AC195" s="3">
        <f>EffortOutcomesAG1_1DayShiftEF[[#This Row],[Cs]]*H195</f>
        <v>0</v>
      </c>
      <c r="AD195" s="3">
        <f>EffortOutcomesAG1_1DayShiftEF[[#This Row],[Cs]]*I195</f>
        <v>0</v>
      </c>
      <c r="AE195" s="3">
        <f>EffortOutcomesAG1_1DayShiftEF[[#This Row],[Cs]]*J195</f>
        <v>0</v>
      </c>
      <c r="AF195" s="3">
        <f>EffortOutcomesAG1_1DayShiftEF[[#This Row],[Cs]]*K195</f>
        <v>0</v>
      </c>
      <c r="AG195" s="3">
        <f>EffortOutcomesAG1_1DayShiftEF[[#This Row],[Cs]]*L195</f>
        <v>0</v>
      </c>
      <c r="AH195" s="3">
        <f>EffortOutcomesAG1_1DayShiftEF[[#This Row],[Cs]]*M195</f>
        <v>0</v>
      </c>
      <c r="AI195" s="3">
        <f>EffortOutcomesAG1_1DayShiftEF[[#This Row],[Cs]]*N195</f>
        <v>0</v>
      </c>
      <c r="AJ195" s="3">
        <f>EffortOutcomesAG1_1DayShiftEF[[#This Row],[Cs]]*O195</f>
        <v>0</v>
      </c>
      <c r="AK195" s="3">
        <f>EffortOutcomesAG1_1DayShiftEF[[#This Row],[Cs]]*P195</f>
        <v>2.9699248120301187E-2</v>
      </c>
      <c r="AL195" s="3">
        <f>EffortOutcomesAG1_1DayShiftEF[[#This Row],[Cs]]*Q195</f>
        <v>0</v>
      </c>
      <c r="AM195" s="3">
        <f>EffortOutcomesAG1_1DayShiftEF[[#This Row],[Cs]]*R195</f>
        <v>0</v>
      </c>
      <c r="AN195" s="3">
        <f>EffortOutcomesAG1_1DayShiftEF[[#This Row],[Cs]]*S195</f>
        <v>0</v>
      </c>
      <c r="AO195" s="3">
        <f>EffortOutcomesAG1_1DayShiftEF[[#This Row],[Cs]]*T195</f>
        <v>0.2263804372323634</v>
      </c>
      <c r="AP195" s="3">
        <f>EffortOutcomesAG1_1DayShiftEF[[#This Row],[Cs]]*U195</f>
        <v>0</v>
      </c>
      <c r="AQ195" s="3">
        <f>EffortOutcomesAG1_1DayShiftEF[[#This Row],[Cs]]*V195</f>
        <v>2.6236195627676362</v>
      </c>
      <c r="AR195" s="3">
        <f>EffortOutcomesAG1_1DayShiftEF[[#This Row],[Cs]]*W195</f>
        <v>0</v>
      </c>
      <c r="AS195" s="3">
        <f>EffortOutcomesAG1_1DayShiftIN[[#This Row],[A]]*X195</f>
        <v>0</v>
      </c>
      <c r="AT195" s="3">
        <f>EffortOutcomesAG1_1DayShiftIN[[#This Row],[A]]*Y195</f>
        <v>0</v>
      </c>
      <c r="AU195" s="3">
        <f>EffortOutcomesAG1_1DayShiftIN[[#This Row],[A]]*Z195</f>
        <v>0</v>
      </c>
      <c r="AV195" s="3">
        <f>EffortOutcomesAG1_1DayShiftIN[[#This Row],[A]]*AA195</f>
        <v>0</v>
      </c>
      <c r="AW195" s="3">
        <f>EffortOutcomesAG1_1DayShiftIN[[#This Row],[A]]*AB195</f>
        <v>2.6236195627676362</v>
      </c>
      <c r="AX195" s="3"/>
      <c r="AY195" t="s">
        <v>170</v>
      </c>
      <c r="AZ195" t="s">
        <v>215</v>
      </c>
      <c r="BA195" t="s">
        <v>70</v>
      </c>
      <c r="BB195">
        <v>2.8796992481203008</v>
      </c>
      <c r="BC195">
        <v>2.8499999999999996</v>
      </c>
      <c r="BD195">
        <v>10</v>
      </c>
      <c r="BE195">
        <v>2.8499999999999996</v>
      </c>
      <c r="BF195">
        <v>2.6236195627676362</v>
      </c>
      <c r="BG195" t="s">
        <v>187</v>
      </c>
      <c r="BH195">
        <v>1</v>
      </c>
      <c r="BI195" s="25">
        <v>45576</v>
      </c>
      <c r="BJ195">
        <v>45576</v>
      </c>
      <c r="BK195">
        <v>1.0104207888141408</v>
      </c>
      <c r="BL195">
        <v>1.0104207888141408</v>
      </c>
      <c r="BM195">
        <v>0.92056826763776722</v>
      </c>
      <c r="BN195" t="s">
        <v>160</v>
      </c>
    </row>
    <row r="196" spans="1:66" x14ac:dyDescent="0.25">
      <c r="A196" s="31"/>
      <c r="B19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96" s="32">
        <f>IF(EffortOutcomesAG1_1DayShiftEF[[#This Row],[Ein]]=0,3,  IF(EffortOutcomesAG1_1DayShiftEF[[#This Row],[Ein]]&lt;EFGoal,1,    IF(EffortOutcomesAG1_1DayShiftEF[[#This Row],[Ein]]&gt;=EFGoal,2,   "???")))</f>
        <v>3</v>
      </c>
      <c r="D19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9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96" s="34">
        <f t="shared" si="6"/>
        <v>13110</v>
      </c>
      <c r="H19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9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6" s="36" cm="1">
        <f t="array" ref="O19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96" s="38">
        <f xml:space="preserve">      IF(OR(EffortOutcomesAG1_1DayShiftEF[[#This Row],[Block]]=22221,EffortOutcomesAG1_1DayShiftEF[[#This Row],[Block]]=22222),1-EffortOutcomesAG1_1DayShiftEF[[#This Row],[Epn]],
0)</f>
        <v>0</v>
      </c>
      <c r="R19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9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9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19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6" s="41" cm="1">
        <f t="array" ref="Z19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196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196" s="38">
        <f t="shared" si="7"/>
        <v>2</v>
      </c>
      <c r="AC196" s="3">
        <f>EffortOutcomesAG1_1DayShiftEF[[#This Row],[Cs]]*H196</f>
        <v>0</v>
      </c>
      <c r="AD196" s="3">
        <f>EffortOutcomesAG1_1DayShiftEF[[#This Row],[Cs]]*I196</f>
        <v>0</v>
      </c>
      <c r="AE196" s="3">
        <f>EffortOutcomesAG1_1DayShiftEF[[#This Row],[Cs]]*J196</f>
        <v>0</v>
      </c>
      <c r="AF196" s="3">
        <f>EffortOutcomesAG1_1DayShiftEF[[#This Row],[Cs]]*K196</f>
        <v>0</v>
      </c>
      <c r="AG196" s="3">
        <f>EffortOutcomesAG1_1DayShiftEF[[#This Row],[Cs]]*L196</f>
        <v>0</v>
      </c>
      <c r="AH196" s="3">
        <f>EffortOutcomesAG1_1DayShiftEF[[#This Row],[Cs]]*M196</f>
        <v>0</v>
      </c>
      <c r="AI196" s="3">
        <f>EffortOutcomesAG1_1DayShiftEF[[#This Row],[Cs]]*N196</f>
        <v>0</v>
      </c>
      <c r="AJ196" s="3">
        <f>EffortOutcomesAG1_1DayShiftEF[[#This Row],[Cs]]*O196</f>
        <v>0</v>
      </c>
      <c r="AK196" s="3">
        <f>EffortOutcomesAG1_1DayShiftEF[[#This Row],[Cs]]*P196</f>
        <v>0</v>
      </c>
      <c r="AL196" s="3">
        <f>EffortOutcomesAG1_1DayShiftEF[[#This Row],[Cs]]*Q196</f>
        <v>0</v>
      </c>
      <c r="AM196" s="3">
        <f>EffortOutcomesAG1_1DayShiftEF[[#This Row],[Cs]]*R196</f>
        <v>0</v>
      </c>
      <c r="AN196" s="3">
        <f>EffortOutcomesAG1_1DayShiftEF[[#This Row],[Cs]]*S196</f>
        <v>0</v>
      </c>
      <c r="AO196" s="3">
        <f>EffortOutcomesAG1_1DayShiftEF[[#This Row],[Cs]]*T196</f>
        <v>0</v>
      </c>
      <c r="AP196" s="3">
        <f>EffortOutcomesAG1_1DayShiftEF[[#This Row],[Cs]]*U196</f>
        <v>0</v>
      </c>
      <c r="AQ196" s="3">
        <f>EffortOutcomesAG1_1DayShiftEF[[#This Row],[Cs]]*V196</f>
        <v>0</v>
      </c>
      <c r="AR196" s="3">
        <f>EffortOutcomesAG1_1DayShiftEF[[#This Row],[Cs]]*W196</f>
        <v>0</v>
      </c>
      <c r="AS196" s="3">
        <f>EffortOutcomesAG1_1DayShiftIN[[#This Row],[A]]*X196</f>
        <v>0</v>
      </c>
      <c r="AT196" s="3">
        <f>EffortOutcomesAG1_1DayShiftIN[[#This Row],[A]]*Y196</f>
        <v>0</v>
      </c>
      <c r="AU196" s="3">
        <f>EffortOutcomesAG1_1DayShiftIN[[#This Row],[A]]*Z196</f>
        <v>1.1524384112619406</v>
      </c>
      <c r="AV196" s="3">
        <f>EffortOutcomesAG1_1DayShiftIN[[#This Row],[A]]*AA196</f>
        <v>1.1524384112619406</v>
      </c>
      <c r="AW196" s="3">
        <f>EffortOutcomesAG1_1DayShiftIN[[#This Row],[A]]*AB196</f>
        <v>2.3048768225238812</v>
      </c>
      <c r="AX196" s="3"/>
      <c r="AY196" t="s">
        <v>170</v>
      </c>
      <c r="AZ196" t="s">
        <v>215</v>
      </c>
      <c r="BA196" t="s">
        <v>69</v>
      </c>
      <c r="BB196">
        <v>1</v>
      </c>
      <c r="BC196">
        <v>0</v>
      </c>
      <c r="BD196">
        <v>10</v>
      </c>
      <c r="BE196">
        <v>0</v>
      </c>
      <c r="BF196">
        <v>1.1524384112619406</v>
      </c>
      <c r="BG196" t="s">
        <v>185</v>
      </c>
      <c r="BH196">
        <v>1</v>
      </c>
      <c r="BI196" s="25">
        <v>45576</v>
      </c>
      <c r="BJ196">
        <v>45576</v>
      </c>
      <c r="BN196" t="s">
        <v>160</v>
      </c>
    </row>
    <row r="197" spans="1:66" x14ac:dyDescent="0.25">
      <c r="A197" s="31"/>
      <c r="B19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197" s="32">
        <f>IF(EffortOutcomesAG1_1DayShiftEF[[#This Row],[Ein]]=0,3,  IF(EffortOutcomesAG1_1DayShiftEF[[#This Row],[Ein]]&lt;EFGoal,1,    IF(EffortOutcomesAG1_1DayShiftEF[[#This Row],[Ein]]&gt;=EFGoal,2,   "???")))</f>
        <v>1</v>
      </c>
      <c r="D19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197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19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197" s="34" t="e">
        <f t="shared" si="6"/>
        <v>#VALUE!</v>
      </c>
      <c r="H197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197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197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197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197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197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197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197" s="36" t="e" cm="1">
        <f t="array" ref="O19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197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197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197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197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197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197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197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197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19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7" s="41" cm="1">
        <f t="array" ref="Z19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7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197" s="38" t="e">
        <f t="shared" si="7"/>
        <v>#VALUE!</v>
      </c>
      <c r="AC197" s="3" t="e">
        <f>EffortOutcomesAG1_1DayShiftEF[[#This Row],[Cs]]*H197</f>
        <v>#VALUE!</v>
      </c>
      <c r="AD197" s="3" t="e">
        <f>EffortOutcomesAG1_1DayShiftEF[[#This Row],[Cs]]*I197</f>
        <v>#VALUE!</v>
      </c>
      <c r="AE197" s="3" t="e">
        <f>EffortOutcomesAG1_1DayShiftEF[[#This Row],[Cs]]*J197</f>
        <v>#VALUE!</v>
      </c>
      <c r="AF197" s="3" t="e">
        <f>EffortOutcomesAG1_1DayShiftEF[[#This Row],[Cs]]*K197</f>
        <v>#VALUE!</v>
      </c>
      <c r="AG197" s="3" t="e">
        <f>EffortOutcomesAG1_1DayShiftEF[[#This Row],[Cs]]*L197</f>
        <v>#VALUE!</v>
      </c>
      <c r="AH197" s="3" t="e">
        <f>EffortOutcomesAG1_1DayShiftEF[[#This Row],[Cs]]*M197</f>
        <v>#VALUE!</v>
      </c>
      <c r="AI197" s="3" t="e">
        <f>EffortOutcomesAG1_1DayShiftEF[[#This Row],[Cs]]*N197</f>
        <v>#VALUE!</v>
      </c>
      <c r="AJ197" s="3" t="e">
        <f>EffortOutcomesAG1_1DayShiftEF[[#This Row],[Cs]]*O197</f>
        <v>#VALUE!</v>
      </c>
      <c r="AK197" s="3" t="e">
        <f>EffortOutcomesAG1_1DayShiftEF[[#This Row],[Cs]]*P197</f>
        <v>#VALUE!</v>
      </c>
      <c r="AL197" s="3" t="e">
        <f>EffortOutcomesAG1_1DayShiftEF[[#This Row],[Cs]]*Q197</f>
        <v>#VALUE!</v>
      </c>
      <c r="AM197" s="3" t="e">
        <f>EffortOutcomesAG1_1DayShiftEF[[#This Row],[Cs]]*R197</f>
        <v>#VALUE!</v>
      </c>
      <c r="AN197" s="3" t="e">
        <f>EffortOutcomesAG1_1DayShiftEF[[#This Row],[Cs]]*S197</f>
        <v>#VALUE!</v>
      </c>
      <c r="AO197" s="3" t="e">
        <f>EffortOutcomesAG1_1DayShiftEF[[#This Row],[Cs]]*T197</f>
        <v>#VALUE!</v>
      </c>
      <c r="AP197" s="3" t="e">
        <f>EffortOutcomesAG1_1DayShiftEF[[#This Row],[Cs]]*U197</f>
        <v>#VALUE!</v>
      </c>
      <c r="AQ197" s="3" t="e">
        <f>EffortOutcomesAG1_1DayShiftEF[[#This Row],[Cs]]*V197</f>
        <v>#VALUE!</v>
      </c>
      <c r="AR197" s="3" t="e">
        <f>EffortOutcomesAG1_1DayShiftEF[[#This Row],[Cs]]*W197</f>
        <v>#VALUE!</v>
      </c>
      <c r="AS197" s="3">
        <f>EffortOutcomesAG1_1DayShiftIN[[#This Row],[A]]*X197</f>
        <v>0</v>
      </c>
      <c r="AT197" s="3">
        <f>EffortOutcomesAG1_1DayShiftIN[[#This Row],[A]]*Y197</f>
        <v>0</v>
      </c>
      <c r="AU197" s="3">
        <f>EffortOutcomesAG1_1DayShiftIN[[#This Row],[A]]*Z197</f>
        <v>0</v>
      </c>
      <c r="AV197" s="3" t="e">
        <f>EffortOutcomesAG1_1DayShiftIN[[#This Row],[A]]*AA197</f>
        <v>#VALUE!</v>
      </c>
      <c r="AW197" s="3" t="e">
        <f>EffortOutcomesAG1_1DayShiftIN[[#This Row],[A]]*AB197</f>
        <v>#VALUE!</v>
      </c>
      <c r="AX197" s="3"/>
      <c r="AY197" t="s">
        <v>217</v>
      </c>
      <c r="AZ197" t="s">
        <v>215</v>
      </c>
      <c r="BA197" t="s">
        <v>68</v>
      </c>
      <c r="BB197">
        <v>6.8471096572600336</v>
      </c>
      <c r="BC197">
        <v>2.8499999999999996</v>
      </c>
      <c r="BD197">
        <v>10</v>
      </c>
      <c r="BE197">
        <v>2.8499999999999996</v>
      </c>
      <c r="BF197">
        <v>2.8420461733080331</v>
      </c>
      <c r="BG197" t="s">
        <v>186</v>
      </c>
      <c r="BI197" s="25">
        <v>45576</v>
      </c>
      <c r="BJ197">
        <v>45576</v>
      </c>
      <c r="BK197">
        <v>2.4024946165824681</v>
      </c>
      <c r="BL197">
        <v>2.4024946165824681</v>
      </c>
      <c r="BM197">
        <v>0.99720918361685384</v>
      </c>
      <c r="BN197" t="s">
        <v>160</v>
      </c>
    </row>
    <row r="198" spans="1:66" hidden="1" x14ac:dyDescent="0.25">
      <c r="A198" s="31"/>
      <c r="B19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98" s="32">
        <f>IF(EffortOutcomesAG1_1DayShiftEF[[#This Row],[Ein]]=0,3,  IF(EffortOutcomesAG1_1DayShiftEF[[#This Row],[Ein]]&lt;EFGoal,1,    IF(EffortOutcomesAG1_1DayShiftEF[[#This Row],[Ein]]&gt;=EFGoal,2,   "???")))</f>
        <v>1</v>
      </c>
      <c r="D19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9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98" s="34">
        <f t="shared" si="6"/>
        <v>11310</v>
      </c>
      <c r="H19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19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8" s="36" cm="1">
        <f t="array" ref="O19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Row],[Block]]=21222),EFCap-M199:Z9EFGoal,IF(OR(EffortOutcomesAG1_1DayShiftEF[[#This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98" s="38">
        <f xml:space="preserve">      IF(OR(EffortOutcomesAG1_1DayShiftEF[[#This Row],[Block]]=22221,EffortOutcomesAG1_1DayShiftEF[[#This Row],[Block]]=22222),1-EffortOutcomesAG1_1DayShiftEF[[#This Row],[Epn]],
0)</f>
        <v>0</v>
      </c>
      <c r="R19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0.21214164011028103</v>
      </c>
      <c r="S19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9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0.66713661732288176</v>
      </c>
      <c r="W19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8" s="41" cm="1">
        <f t="array" ref="Z19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98" s="38">
        <f t="shared" si="7"/>
        <v>0.87927825743316279</v>
      </c>
      <c r="AC198" s="3">
        <f>EffortOutcomesAG1_1DayShiftEF[[#This Row],[Cs]]*H198</f>
        <v>0</v>
      </c>
      <c r="AD198" s="3">
        <f>EffortOutcomesAG1_1DayShiftEF[[#This Row],[Cs]]*I198</f>
        <v>0</v>
      </c>
      <c r="AE198" s="3">
        <f>EffortOutcomesAG1_1DayShiftEF[[#This Row],[Cs]]*J198</f>
        <v>0</v>
      </c>
      <c r="AF198" s="3">
        <f>EffortOutcomesAG1_1DayShiftEF[[#This Row],[Cs]]*K198</f>
        <v>0</v>
      </c>
      <c r="AG198" s="3">
        <f>EffortOutcomesAG1_1DayShiftEF[[#This Row],[Cs]]*L198</f>
        <v>0</v>
      </c>
      <c r="AH198" s="3">
        <f>EffortOutcomesAG1_1DayShiftEF[[#This Row],[Cs]]*M198</f>
        <v>0</v>
      </c>
      <c r="AI198" s="3">
        <f>EffortOutcomesAG1_1DayShiftEF[[#This Row],[Cs]]*N198</f>
        <v>0</v>
      </c>
      <c r="AJ198" s="3">
        <f>EffortOutcomesAG1_1DayShiftEF[[#This Row],[Cs]]*O198</f>
        <v>0</v>
      </c>
      <c r="AK198" s="3">
        <f>EffortOutcomesAG1_1DayShiftEF[[#This Row],[Cs]]*P198</f>
        <v>0</v>
      </c>
      <c r="AL198" s="3">
        <f>EffortOutcomesAG1_1DayShiftEF[[#This Row],[Cs]]*Q198</f>
        <v>0</v>
      </c>
      <c r="AM198" s="3">
        <f>EffortOutcomesAG1_1DayShiftEF[[#This Row],[Cs]]*R198</f>
        <v>0.8061382324190679</v>
      </c>
      <c r="AN198" s="3">
        <f>EffortOutcomesAG1_1DayShiftEF[[#This Row],[Cs]]*S198</f>
        <v>0</v>
      </c>
      <c r="AO198" s="3">
        <f>EffortOutcomesAG1_1DayShiftEF[[#This Row],[Cs]]*T198</f>
        <v>0</v>
      </c>
      <c r="AP198" s="3">
        <f>EffortOutcomesAG1_1DayShiftEF[[#This Row],[Cs]]*U198</f>
        <v>0</v>
      </c>
      <c r="AQ198" s="3">
        <f>EffortOutcomesAG1_1DayShiftEF[[#This Row],[Cs]]*V198</f>
        <v>2.5351191458269504</v>
      </c>
      <c r="AR198" s="3">
        <f>EffortOutcomesAG1_1DayShiftEF[[#This Row],[Cs]]*W198</f>
        <v>0</v>
      </c>
      <c r="AS198" s="3">
        <f>EffortOutcomesAG1_1DayShiftIN[[#This Row],[A]]*X198</f>
        <v>0</v>
      </c>
      <c r="AT198" s="3">
        <f>EffortOutcomesAG1_1DayShiftIN[[#This Row],[A]]*Y198</f>
        <v>0</v>
      </c>
      <c r="AU198" s="3">
        <f>EffortOutcomesAG1_1DayShiftIN[[#This Row],[A]]*Z198</f>
        <v>0</v>
      </c>
      <c r="AV198" s="3">
        <f>EffortOutcomesAG1_1DayShiftIN[[#This Row],[A]]*AA198</f>
        <v>0</v>
      </c>
      <c r="AW198" s="3">
        <f>EffortOutcomesAG1_1DayShiftIN[[#This Row],[A]]*AB198</f>
        <v>2.6324375579943307</v>
      </c>
      <c r="AX198" s="3"/>
      <c r="AY198" t="s">
        <v>217</v>
      </c>
      <c r="AZ198" t="s">
        <v>215</v>
      </c>
      <c r="BA198" t="s">
        <v>70</v>
      </c>
      <c r="BB198">
        <v>2.5351191458269504</v>
      </c>
      <c r="BC198">
        <v>3.8</v>
      </c>
      <c r="BD198">
        <v>10</v>
      </c>
      <c r="BE198">
        <v>3.8</v>
      </c>
      <c r="BF198">
        <v>2.993861767580932</v>
      </c>
      <c r="BG198" t="s">
        <v>187</v>
      </c>
      <c r="BI198" s="25">
        <v>45576</v>
      </c>
      <c r="BJ198">
        <v>45576</v>
      </c>
      <c r="BK198">
        <v>0.66713661732288176</v>
      </c>
      <c r="BL198">
        <v>0.66713661732288176</v>
      </c>
      <c r="BM198">
        <v>0.78785835988971897</v>
      </c>
      <c r="BN198" t="s">
        <v>160</v>
      </c>
    </row>
    <row r="199" spans="1:66" hidden="1" x14ac:dyDescent="0.25">
      <c r="A199" s="31"/>
      <c r="B19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199" s="32">
        <f>IF(EffortOutcomesAG1_1DayShiftEF[[#This Row],[Ein]]=0,3,  IF(EffortOutcomesAG1_1DayShiftEF[[#This Row],[Ein]]&lt;EFGoal,1,    IF(EffortOutcomesAG1_1DayShiftEF[[#This Row],[Ein]]&gt;=EFGoal,2,   "???")))</f>
        <v>2</v>
      </c>
      <c r="D19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19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19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199" s="34">
        <f t="shared" si="6"/>
        <v>12310</v>
      </c>
      <c r="H19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3.5744441317196785E-2</v>
      </c>
      <c r="I19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19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19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19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19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19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199" s="36" cm="1">
        <f t="array" ref="O19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19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199" s="38">
        <f xml:space="preserve">      IF(OR(EffortOutcomesAG1_1DayShiftEF[[#This Row],[Block]]=22221,EffortOutcomesAG1_1DayShiftEF[[#This Row],[Block]]=22222),1-EffortOutcomesAG1_1DayShiftEF[[#This Row],[Epn]],
0)</f>
        <v>0</v>
      </c>
      <c r="R19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19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19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19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19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19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19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19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199" s="41" cm="1">
        <f t="array" ref="Z19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19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199" s="38">
        <f t="shared" si="7"/>
        <v>0.44534412955465585</v>
      </c>
      <c r="AC199" s="3">
        <f>EffortOutcomesAG1_1DayShiftEF[[#This Row],[Cs]]*H199</f>
        <v>6.7914438502673882E-2</v>
      </c>
      <c r="AD199" s="3">
        <f>EffortOutcomesAG1_1DayShiftEF[[#This Row],[Cs]]*I199</f>
        <v>0</v>
      </c>
      <c r="AE199" s="3">
        <f>EffortOutcomesAG1_1DayShiftEF[[#This Row],[Cs]]*J199</f>
        <v>0</v>
      </c>
      <c r="AF199" s="3">
        <f>EffortOutcomesAG1_1DayShiftEF[[#This Row],[Cs]]*K199</f>
        <v>0</v>
      </c>
      <c r="AG199" s="3">
        <f>EffortOutcomesAG1_1DayShiftEF[[#This Row],[Cs]]*L199</f>
        <v>0</v>
      </c>
      <c r="AH199" s="3">
        <f>EffortOutcomesAG1_1DayShiftEF[[#This Row],[Cs]]*M199</f>
        <v>0</v>
      </c>
      <c r="AI199" s="3">
        <f>EffortOutcomesAG1_1DayShiftEF[[#This Row],[Cs]]*N199</f>
        <v>0</v>
      </c>
      <c r="AJ199" s="3">
        <f>EffortOutcomesAG1_1DayShiftEF[[#This Row],[Cs]]*O199</f>
        <v>0</v>
      </c>
      <c r="AK199" s="3">
        <f>EffortOutcomesAG1_1DayShiftEF[[#This Row],[Cs]]*P199</f>
        <v>0</v>
      </c>
      <c r="AL199" s="3">
        <f>EffortOutcomesAG1_1DayShiftEF[[#This Row],[Cs]]*Q199</f>
        <v>0</v>
      </c>
      <c r="AM199" s="3">
        <f>EffortOutcomesAG1_1DayShiftEF[[#This Row],[Cs]]*R199</f>
        <v>0</v>
      </c>
      <c r="AN199" s="3">
        <f>EffortOutcomesAG1_1DayShiftEF[[#This Row],[Cs]]*S199</f>
        <v>0</v>
      </c>
      <c r="AO199" s="3">
        <f>EffortOutcomesAG1_1DayShiftEF[[#This Row],[Cs]]*T199</f>
        <v>0</v>
      </c>
      <c r="AP199" s="3">
        <f>EffortOutcomesAG1_1DayShiftEF[[#This Row],[Cs]]*U199</f>
        <v>0</v>
      </c>
      <c r="AQ199" s="3">
        <f>EffortOutcomesAG1_1DayShiftEF[[#This Row],[Cs]]*V199</f>
        <v>0.84615384615384603</v>
      </c>
      <c r="AR199" s="3">
        <f>EffortOutcomesAG1_1DayShiftEF[[#This Row],[Cs]]*W199</f>
        <v>0</v>
      </c>
      <c r="AS199" s="3">
        <f>EffortOutcomesAG1_1DayShiftIN[[#This Row],[A]]*X199</f>
        <v>0</v>
      </c>
      <c r="AT199" s="3">
        <f>EffortOutcomesAG1_1DayShiftIN[[#This Row],[A]]*Y199</f>
        <v>0</v>
      </c>
      <c r="AU199" s="3">
        <f>EffortOutcomesAG1_1DayShiftIN[[#This Row],[A]]*Z199</f>
        <v>0</v>
      </c>
      <c r="AV199" s="3">
        <f>EffortOutcomesAG1_1DayShiftIN[[#This Row],[A]]*AA199</f>
        <v>0</v>
      </c>
      <c r="AW199" s="3">
        <f>EffortOutcomesAG1_1DayShiftIN[[#This Row],[A]]*AB199</f>
        <v>0.87639914265301255</v>
      </c>
      <c r="AX199" s="3"/>
      <c r="AY199" t="s">
        <v>217</v>
      </c>
      <c r="AZ199" t="s">
        <v>215</v>
      </c>
      <c r="BA199" t="s">
        <v>69</v>
      </c>
      <c r="BB199">
        <v>0.84615384615384603</v>
      </c>
      <c r="BC199">
        <v>1.9</v>
      </c>
      <c r="BD199">
        <v>10</v>
      </c>
      <c r="BE199">
        <v>1.9</v>
      </c>
      <c r="BF199">
        <v>1.9679144385026737</v>
      </c>
      <c r="BG199" t="s">
        <v>185</v>
      </c>
      <c r="BI199" s="25">
        <v>45576</v>
      </c>
      <c r="BJ199">
        <v>45576</v>
      </c>
      <c r="BK199">
        <v>0.44534412955465585</v>
      </c>
      <c r="BL199">
        <v>0.44534412955465585</v>
      </c>
      <c r="BM199">
        <v>1.0357444413171968</v>
      </c>
      <c r="BN199" t="s">
        <v>160</v>
      </c>
    </row>
    <row r="200" spans="1:66" x14ac:dyDescent="0.25">
      <c r="A200" s="31"/>
      <c r="B20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00" s="32">
        <f>IF(EffortOutcomesAG1_1DayShiftEF[[#This Row],[Ein]]=0,3,  IF(EffortOutcomesAG1_1DayShiftEF[[#This Row],[Ein]]&lt;EFGoal,1,    IF(EffortOutcomesAG1_1DayShiftEF[[#This Row],[Ein]]&gt;=EFGoal,2,   "???")))</f>
        <v>1</v>
      </c>
      <c r="D20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00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0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00" s="34" t="e">
        <f t="shared" si="6"/>
        <v>#VALUE!</v>
      </c>
      <c r="H200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00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00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00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00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00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00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00" s="36" t="e" cm="1">
        <f t="array" ref="O20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00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00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00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00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00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00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00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00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0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0" s="41" cm="1">
        <f t="array" ref="Z20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0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00" s="38" t="e">
        <f t="shared" si="7"/>
        <v>#VALUE!</v>
      </c>
      <c r="AC200" s="3" t="e">
        <f>EffortOutcomesAG1_1DayShiftEF[[#This Row],[Cs]]*H200</f>
        <v>#VALUE!</v>
      </c>
      <c r="AD200" s="3" t="e">
        <f>EffortOutcomesAG1_1DayShiftEF[[#This Row],[Cs]]*I200</f>
        <v>#VALUE!</v>
      </c>
      <c r="AE200" s="3" t="e">
        <f>EffortOutcomesAG1_1DayShiftEF[[#This Row],[Cs]]*J200</f>
        <v>#VALUE!</v>
      </c>
      <c r="AF200" s="3" t="e">
        <f>EffortOutcomesAG1_1DayShiftEF[[#This Row],[Cs]]*K200</f>
        <v>#VALUE!</v>
      </c>
      <c r="AG200" s="3" t="e">
        <f>EffortOutcomesAG1_1DayShiftEF[[#This Row],[Cs]]*L200</f>
        <v>#VALUE!</v>
      </c>
      <c r="AH200" s="3" t="e">
        <f>EffortOutcomesAG1_1DayShiftEF[[#This Row],[Cs]]*M200</f>
        <v>#VALUE!</v>
      </c>
      <c r="AI200" s="3" t="e">
        <f>EffortOutcomesAG1_1DayShiftEF[[#This Row],[Cs]]*N200</f>
        <v>#VALUE!</v>
      </c>
      <c r="AJ200" s="3" t="e">
        <f>EffortOutcomesAG1_1DayShiftEF[[#This Row],[Cs]]*O200</f>
        <v>#VALUE!</v>
      </c>
      <c r="AK200" s="3" t="e">
        <f>EffortOutcomesAG1_1DayShiftEF[[#This Row],[Cs]]*P200</f>
        <v>#VALUE!</v>
      </c>
      <c r="AL200" s="3" t="e">
        <f>EffortOutcomesAG1_1DayShiftEF[[#This Row],[Cs]]*Q200</f>
        <v>#VALUE!</v>
      </c>
      <c r="AM200" s="3" t="e">
        <f>EffortOutcomesAG1_1DayShiftEF[[#This Row],[Cs]]*R200</f>
        <v>#VALUE!</v>
      </c>
      <c r="AN200" s="3" t="e">
        <f>EffortOutcomesAG1_1DayShiftEF[[#This Row],[Cs]]*S200</f>
        <v>#VALUE!</v>
      </c>
      <c r="AO200" s="3" t="e">
        <f>EffortOutcomesAG1_1DayShiftEF[[#This Row],[Cs]]*T200</f>
        <v>#VALUE!</v>
      </c>
      <c r="AP200" s="3" t="e">
        <f>EffortOutcomesAG1_1DayShiftEF[[#This Row],[Cs]]*U200</f>
        <v>#VALUE!</v>
      </c>
      <c r="AQ200" s="3" t="e">
        <f>EffortOutcomesAG1_1DayShiftEF[[#This Row],[Cs]]*V200</f>
        <v>#VALUE!</v>
      </c>
      <c r="AR200" s="3" t="e">
        <f>EffortOutcomesAG1_1DayShiftEF[[#This Row],[Cs]]*W200</f>
        <v>#VALUE!</v>
      </c>
      <c r="AS200" s="3">
        <f>EffortOutcomesAG1_1DayShiftIN[[#This Row],[A]]*X200</f>
        <v>0</v>
      </c>
      <c r="AT200" s="3">
        <f>EffortOutcomesAG1_1DayShiftIN[[#This Row],[A]]*Y200</f>
        <v>0</v>
      </c>
      <c r="AU200" s="3">
        <f>EffortOutcomesAG1_1DayShiftIN[[#This Row],[A]]*Z200</f>
        <v>0</v>
      </c>
      <c r="AV200" s="3" t="e">
        <f>EffortOutcomesAG1_1DayShiftIN[[#This Row],[A]]*AA200</f>
        <v>#VALUE!</v>
      </c>
      <c r="AW200" s="3" t="e">
        <f>EffortOutcomesAG1_1DayShiftIN[[#This Row],[A]]*AB200</f>
        <v>#VALUE!</v>
      </c>
      <c r="AX200" s="3"/>
      <c r="AY200" t="s">
        <v>170</v>
      </c>
      <c r="AZ200" t="s">
        <v>215</v>
      </c>
      <c r="BA200" t="s">
        <v>68</v>
      </c>
      <c r="BB200">
        <v>5.7593984962406006</v>
      </c>
      <c r="BC200">
        <v>3.8</v>
      </c>
      <c r="BD200">
        <v>10</v>
      </c>
      <c r="BE200">
        <v>3.8</v>
      </c>
      <c r="BF200">
        <v>2.6288885669210211</v>
      </c>
      <c r="BG200" t="s">
        <v>189</v>
      </c>
      <c r="BH200">
        <v>1</v>
      </c>
      <c r="BI200" s="25">
        <v>45577</v>
      </c>
      <c r="BJ200">
        <v>45577</v>
      </c>
      <c r="BK200">
        <v>1.5156311832212108</v>
      </c>
      <c r="BL200">
        <v>1.5156311832212108</v>
      </c>
      <c r="BM200">
        <v>0.69181278076868979</v>
      </c>
      <c r="BN200" t="s">
        <v>160</v>
      </c>
    </row>
    <row r="201" spans="1:66" hidden="1" x14ac:dyDescent="0.25">
      <c r="A201" s="31"/>
      <c r="B20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01" s="32">
        <f>IF(EffortOutcomesAG1_1DayShiftEF[[#This Row],[Ein]]=0,3,  IF(EffortOutcomesAG1_1DayShiftEF[[#This Row],[Ein]]&lt;EFGoal,1,    IF(EffortOutcomesAG1_1DayShiftEF[[#This Row],[Ein]]&gt;=EFGoal,2,   "???")))</f>
        <v>2</v>
      </c>
      <c r="D20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0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0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01" s="34">
        <f t="shared" si="6"/>
        <v>32311</v>
      </c>
      <c r="H20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0.11916622998079185</v>
      </c>
      <c r="I20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0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0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0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0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0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5.2631578947368363E-2</v>
      </c>
      <c r="O201" s="36" cm="1">
        <f t="array" ref="O20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0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01" s="38">
        <f xml:space="preserve">      IF(OR(EffortOutcomesAG1_1DayShiftEF[[#This Row],[Block]]=22221,EffortOutcomesAG1_1DayShiftEF[[#This Row],[Block]]=22222),1-EffortOutcomesAG1_1DayShiftEF[[#This Row],[Epn]],
0)</f>
        <v>0</v>
      </c>
      <c r="R20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0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0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0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0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20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0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1" s="41" cm="1">
        <f t="array" ref="Z20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01" s="38">
        <f t="shared" si="7"/>
        <v>1</v>
      </c>
      <c r="AC201" s="3">
        <f>EffortOutcomesAG1_1DayShiftEF[[#This Row],[Cs]]*H201</f>
        <v>0.11320791848175225</v>
      </c>
      <c r="AD201" s="3">
        <f>EffortOutcomesAG1_1DayShiftEF[[#This Row],[Cs]]*I201</f>
        <v>0</v>
      </c>
      <c r="AE201" s="3">
        <f>EffortOutcomesAG1_1DayShiftEF[[#This Row],[Cs]]*J201</f>
        <v>0</v>
      </c>
      <c r="AF201" s="3">
        <f>EffortOutcomesAG1_1DayShiftEF[[#This Row],[Cs]]*K201</f>
        <v>0</v>
      </c>
      <c r="AG201" s="3">
        <f>EffortOutcomesAG1_1DayShiftEF[[#This Row],[Cs]]*L201</f>
        <v>0</v>
      </c>
      <c r="AH201" s="3">
        <f>EffortOutcomesAG1_1DayShiftEF[[#This Row],[Cs]]*M201</f>
        <v>0</v>
      </c>
      <c r="AI201" s="3">
        <f>EffortOutcomesAG1_1DayShiftEF[[#This Row],[Cs]]*N201</f>
        <v>4.999999999999994E-2</v>
      </c>
      <c r="AJ201" s="3">
        <f>EffortOutcomesAG1_1DayShiftEF[[#This Row],[Cs]]*O201</f>
        <v>0</v>
      </c>
      <c r="AK201" s="3">
        <f>EffortOutcomesAG1_1DayShiftEF[[#This Row],[Cs]]*P201</f>
        <v>0</v>
      </c>
      <c r="AL201" s="3">
        <f>EffortOutcomesAG1_1DayShiftEF[[#This Row],[Cs]]*Q201</f>
        <v>0</v>
      </c>
      <c r="AM201" s="3">
        <f>EffortOutcomesAG1_1DayShiftEF[[#This Row],[Cs]]*R201</f>
        <v>0</v>
      </c>
      <c r="AN201" s="3">
        <f>EffortOutcomesAG1_1DayShiftEF[[#This Row],[Cs]]*S201</f>
        <v>0</v>
      </c>
      <c r="AO201" s="3">
        <f>EffortOutcomesAG1_1DayShiftEF[[#This Row],[Cs]]*T201</f>
        <v>0</v>
      </c>
      <c r="AP201" s="3">
        <f>EffortOutcomesAG1_1DayShiftEF[[#This Row],[Cs]]*U201</f>
        <v>0</v>
      </c>
      <c r="AQ201" s="3">
        <f>EffortOutcomesAG1_1DayShiftEF[[#This Row],[Cs]]*V201</f>
        <v>0.95</v>
      </c>
      <c r="AR201" s="3">
        <f>EffortOutcomesAG1_1DayShiftEF[[#This Row],[Cs]]*W201</f>
        <v>0</v>
      </c>
      <c r="AS201" s="3">
        <f>EffortOutcomesAG1_1DayShiftIN[[#This Row],[A]]*X201</f>
        <v>0</v>
      </c>
      <c r="AT201" s="3">
        <f>EffortOutcomesAG1_1DayShiftIN[[#This Row],[A]]*Y201</f>
        <v>0</v>
      </c>
      <c r="AU201" s="3">
        <f>EffortOutcomesAG1_1DayShiftIN[[#This Row],[A]]*Z201</f>
        <v>0</v>
      </c>
      <c r="AV201" s="3">
        <f>EffortOutcomesAG1_1DayShiftIN[[#This Row],[A]]*AA201</f>
        <v>0</v>
      </c>
      <c r="AW201" s="3">
        <f>EffortOutcomesAG1_1DayShiftIN[[#This Row],[A]]*AB201</f>
        <v>1.113207918481752</v>
      </c>
      <c r="AX201" s="3"/>
      <c r="AY201" t="s">
        <v>170</v>
      </c>
      <c r="AZ201" t="s">
        <v>215</v>
      </c>
      <c r="BA201" t="s">
        <v>69</v>
      </c>
      <c r="BB201">
        <v>1</v>
      </c>
      <c r="BC201">
        <v>0.95</v>
      </c>
      <c r="BD201">
        <v>10</v>
      </c>
      <c r="BE201">
        <v>0.95</v>
      </c>
      <c r="BF201">
        <v>1.113207918481752</v>
      </c>
      <c r="BG201" t="s">
        <v>188</v>
      </c>
      <c r="BH201">
        <v>1</v>
      </c>
      <c r="BI201" s="25">
        <v>45577</v>
      </c>
      <c r="BJ201">
        <v>45577</v>
      </c>
      <c r="BK201">
        <v>1.0526315789473684</v>
      </c>
      <c r="BL201">
        <v>1.0526315789473684</v>
      </c>
      <c r="BM201">
        <v>1.1717978089281602</v>
      </c>
      <c r="BN201" t="s">
        <v>160</v>
      </c>
    </row>
    <row r="202" spans="1:66" x14ac:dyDescent="0.25">
      <c r="A202" s="31"/>
      <c r="B20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02" s="32">
        <f>IF(EffortOutcomesAG1_1DayShiftEF[[#This Row],[Ein]]=0,3,  IF(EffortOutcomesAG1_1DayShiftEF[[#This Row],[Ein]]&lt;EFGoal,1,    IF(EffortOutcomesAG1_1DayShiftEF[[#This Row],[Ein]]&gt;=EFGoal,2,   "???")))</f>
        <v>2</v>
      </c>
      <c r="D20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02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0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2</v>
      </c>
      <c r="G202" s="34" t="e">
        <f t="shared" si="6"/>
        <v>#VALUE!</v>
      </c>
      <c r="H202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02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02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02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02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02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02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02" s="36" t="e" cm="1">
        <f t="array" ref="O20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02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02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02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02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02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02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02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02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0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2" s="41" cm="1">
        <f t="array" ref="Z20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2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02" s="38" t="e">
        <f t="shared" si="7"/>
        <v>#VALUE!</v>
      </c>
      <c r="AC202" s="3" t="e">
        <f>EffortOutcomesAG1_1DayShiftEF[[#This Row],[Cs]]*H202</f>
        <v>#VALUE!</v>
      </c>
      <c r="AD202" s="3" t="e">
        <f>EffortOutcomesAG1_1DayShiftEF[[#This Row],[Cs]]*I202</f>
        <v>#VALUE!</v>
      </c>
      <c r="AE202" s="3" t="e">
        <f>EffortOutcomesAG1_1DayShiftEF[[#This Row],[Cs]]*J202</f>
        <v>#VALUE!</v>
      </c>
      <c r="AF202" s="3" t="e">
        <f>EffortOutcomesAG1_1DayShiftEF[[#This Row],[Cs]]*K202</f>
        <v>#VALUE!</v>
      </c>
      <c r="AG202" s="3" t="e">
        <f>EffortOutcomesAG1_1DayShiftEF[[#This Row],[Cs]]*L202</f>
        <v>#VALUE!</v>
      </c>
      <c r="AH202" s="3" t="e">
        <f>EffortOutcomesAG1_1DayShiftEF[[#This Row],[Cs]]*M202</f>
        <v>#VALUE!</v>
      </c>
      <c r="AI202" s="3" t="e">
        <f>EffortOutcomesAG1_1DayShiftEF[[#This Row],[Cs]]*N202</f>
        <v>#VALUE!</v>
      </c>
      <c r="AJ202" s="3" t="e">
        <f>EffortOutcomesAG1_1DayShiftEF[[#This Row],[Cs]]*O202</f>
        <v>#VALUE!</v>
      </c>
      <c r="AK202" s="3" t="e">
        <f>EffortOutcomesAG1_1DayShiftEF[[#This Row],[Cs]]*P202</f>
        <v>#VALUE!</v>
      </c>
      <c r="AL202" s="3" t="e">
        <f>EffortOutcomesAG1_1DayShiftEF[[#This Row],[Cs]]*Q202</f>
        <v>#VALUE!</v>
      </c>
      <c r="AM202" s="3" t="e">
        <f>EffortOutcomesAG1_1DayShiftEF[[#This Row],[Cs]]*R202</f>
        <v>#VALUE!</v>
      </c>
      <c r="AN202" s="3" t="e">
        <f>EffortOutcomesAG1_1DayShiftEF[[#This Row],[Cs]]*S202</f>
        <v>#VALUE!</v>
      </c>
      <c r="AO202" s="3" t="e">
        <f>EffortOutcomesAG1_1DayShiftEF[[#This Row],[Cs]]*T202</f>
        <v>#VALUE!</v>
      </c>
      <c r="AP202" s="3" t="e">
        <f>EffortOutcomesAG1_1DayShiftEF[[#This Row],[Cs]]*U202</f>
        <v>#VALUE!</v>
      </c>
      <c r="AQ202" s="3" t="e">
        <f>EffortOutcomesAG1_1DayShiftEF[[#This Row],[Cs]]*V202</f>
        <v>#VALUE!</v>
      </c>
      <c r="AR202" s="3" t="e">
        <f>EffortOutcomesAG1_1DayShiftEF[[#This Row],[Cs]]*W202</f>
        <v>#VALUE!</v>
      </c>
      <c r="AS202" s="3">
        <f>EffortOutcomesAG1_1DayShiftIN[[#This Row],[A]]*X202</f>
        <v>0</v>
      </c>
      <c r="AT202" s="3">
        <f>EffortOutcomesAG1_1DayShiftIN[[#This Row],[A]]*Y202</f>
        <v>0</v>
      </c>
      <c r="AU202" s="3">
        <f>EffortOutcomesAG1_1DayShiftIN[[#This Row],[A]]*Z202</f>
        <v>0</v>
      </c>
      <c r="AV202" s="3" t="e">
        <f>EffortOutcomesAG1_1DayShiftIN[[#This Row],[A]]*AA202</f>
        <v>#VALUE!</v>
      </c>
      <c r="AW202" s="3" t="e">
        <f>EffortOutcomesAG1_1DayShiftIN[[#This Row],[A]]*AB202</f>
        <v>#VALUE!</v>
      </c>
      <c r="AX202" s="3"/>
      <c r="AY202" t="s">
        <v>170</v>
      </c>
      <c r="AZ202" t="s">
        <v>215</v>
      </c>
      <c r="BA202" t="s">
        <v>70</v>
      </c>
      <c r="BB202">
        <v>2.8796992481203008</v>
      </c>
      <c r="BC202">
        <v>0.95</v>
      </c>
      <c r="BD202">
        <v>10</v>
      </c>
      <c r="BE202">
        <v>0.95</v>
      </c>
      <c r="BF202">
        <v>2.0669371196754565</v>
      </c>
      <c r="BG202" t="s">
        <v>190</v>
      </c>
      <c r="BH202">
        <v>1</v>
      </c>
      <c r="BI202" s="25">
        <v>45577</v>
      </c>
      <c r="BJ202">
        <v>45577</v>
      </c>
      <c r="BK202">
        <v>3.0312623664424221</v>
      </c>
      <c r="BL202">
        <v>3.0312623664424221</v>
      </c>
      <c r="BM202">
        <v>2.1757232838689018</v>
      </c>
      <c r="BN202" t="s">
        <v>160</v>
      </c>
    </row>
    <row r="203" spans="1:66" x14ac:dyDescent="0.25">
      <c r="A203" s="31"/>
      <c r="B20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03" s="32">
        <f>IF(EffortOutcomesAG1_1DayShiftEF[[#This Row],[Ein]]=0,3,  IF(EffortOutcomesAG1_1DayShiftEF[[#This Row],[Ein]]&lt;EFGoal,1,    IF(EffortOutcomesAG1_1DayShiftEF[[#This Row],[Ein]]&gt;=EFGoal,2,   "???")))</f>
        <v>2</v>
      </c>
      <c r="D20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03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0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03" s="34" t="e">
        <f t="shared" si="6"/>
        <v>#VALUE!</v>
      </c>
      <c r="H203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03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03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03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03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03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03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03" s="36" t="e" cm="1">
        <f t="array" ref="O20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03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03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03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03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03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03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03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03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0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3" s="41" cm="1">
        <f t="array" ref="Z20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3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03" s="38" t="e">
        <f t="shared" si="7"/>
        <v>#VALUE!</v>
      </c>
      <c r="AC203" s="3" t="e">
        <f>EffortOutcomesAG1_1DayShiftEF[[#This Row],[Cs]]*H203</f>
        <v>#VALUE!</v>
      </c>
      <c r="AD203" s="3" t="e">
        <f>EffortOutcomesAG1_1DayShiftEF[[#This Row],[Cs]]*I203</f>
        <v>#VALUE!</v>
      </c>
      <c r="AE203" s="3" t="e">
        <f>EffortOutcomesAG1_1DayShiftEF[[#This Row],[Cs]]*J203</f>
        <v>#VALUE!</v>
      </c>
      <c r="AF203" s="3" t="e">
        <f>EffortOutcomesAG1_1DayShiftEF[[#This Row],[Cs]]*K203</f>
        <v>#VALUE!</v>
      </c>
      <c r="AG203" s="3" t="e">
        <f>EffortOutcomesAG1_1DayShiftEF[[#This Row],[Cs]]*L203</f>
        <v>#VALUE!</v>
      </c>
      <c r="AH203" s="3" t="e">
        <f>EffortOutcomesAG1_1DayShiftEF[[#This Row],[Cs]]*M203</f>
        <v>#VALUE!</v>
      </c>
      <c r="AI203" s="3" t="e">
        <f>EffortOutcomesAG1_1DayShiftEF[[#This Row],[Cs]]*N203</f>
        <v>#VALUE!</v>
      </c>
      <c r="AJ203" s="3" t="e">
        <f>EffortOutcomesAG1_1DayShiftEF[[#This Row],[Cs]]*O203</f>
        <v>#VALUE!</v>
      </c>
      <c r="AK203" s="3" t="e">
        <f>EffortOutcomesAG1_1DayShiftEF[[#This Row],[Cs]]*P203</f>
        <v>#VALUE!</v>
      </c>
      <c r="AL203" s="3" t="e">
        <f>EffortOutcomesAG1_1DayShiftEF[[#This Row],[Cs]]*Q203</f>
        <v>#VALUE!</v>
      </c>
      <c r="AM203" s="3" t="e">
        <f>EffortOutcomesAG1_1DayShiftEF[[#This Row],[Cs]]*R203</f>
        <v>#VALUE!</v>
      </c>
      <c r="AN203" s="3" t="e">
        <f>EffortOutcomesAG1_1DayShiftEF[[#This Row],[Cs]]*S203</f>
        <v>#VALUE!</v>
      </c>
      <c r="AO203" s="3" t="e">
        <f>EffortOutcomesAG1_1DayShiftEF[[#This Row],[Cs]]*T203</f>
        <v>#VALUE!</v>
      </c>
      <c r="AP203" s="3" t="e">
        <f>EffortOutcomesAG1_1DayShiftEF[[#This Row],[Cs]]*U203</f>
        <v>#VALUE!</v>
      </c>
      <c r="AQ203" s="3" t="e">
        <f>EffortOutcomesAG1_1DayShiftEF[[#This Row],[Cs]]*V203</f>
        <v>#VALUE!</v>
      </c>
      <c r="AR203" s="3" t="e">
        <f>EffortOutcomesAG1_1DayShiftEF[[#This Row],[Cs]]*W203</f>
        <v>#VALUE!</v>
      </c>
      <c r="AS203" s="3">
        <f>EffortOutcomesAG1_1DayShiftIN[[#This Row],[A]]*X203</f>
        <v>0</v>
      </c>
      <c r="AT203" s="3">
        <f>EffortOutcomesAG1_1DayShiftIN[[#This Row],[A]]*Y203</f>
        <v>0</v>
      </c>
      <c r="AU203" s="3">
        <f>EffortOutcomesAG1_1DayShiftIN[[#This Row],[A]]*Z203</f>
        <v>0</v>
      </c>
      <c r="AV203" s="3" t="e">
        <f>EffortOutcomesAG1_1DayShiftIN[[#This Row],[A]]*AA203</f>
        <v>#VALUE!</v>
      </c>
      <c r="AW203" s="3" t="e">
        <f>EffortOutcomesAG1_1DayShiftIN[[#This Row],[A]]*AB203</f>
        <v>#VALUE!</v>
      </c>
      <c r="AX203" s="3"/>
      <c r="AY203" t="s">
        <v>217</v>
      </c>
      <c r="AZ203" t="s">
        <v>215</v>
      </c>
      <c r="BA203" t="s">
        <v>68</v>
      </c>
      <c r="BB203">
        <v>6.8471096572600327</v>
      </c>
      <c r="BC203">
        <v>3.8</v>
      </c>
      <c r="BD203">
        <v>10</v>
      </c>
      <c r="BE203">
        <v>3.8</v>
      </c>
      <c r="BF203">
        <v>3.812745098039215</v>
      </c>
      <c r="BG203" t="s">
        <v>189</v>
      </c>
      <c r="BI203" s="25">
        <v>45577</v>
      </c>
      <c r="BJ203">
        <v>45577</v>
      </c>
      <c r="BK203">
        <v>1.8018709624368507</v>
      </c>
      <c r="BL203">
        <v>1.8018709624368507</v>
      </c>
      <c r="BM203">
        <v>1.0033539731682146</v>
      </c>
      <c r="BN203" t="s">
        <v>160</v>
      </c>
    </row>
    <row r="204" spans="1:66" hidden="1" x14ac:dyDescent="0.25">
      <c r="A204" s="31"/>
      <c r="B20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04" s="32">
        <f>IF(EffortOutcomesAG1_1DayShiftEF[[#This Row],[Ein]]=0,3,  IF(EffortOutcomesAG1_1DayShiftEF[[#This Row],[Ein]]&lt;EFGoal,1,    IF(EffortOutcomesAG1_1DayShiftEF[[#This Row],[Ein]]&gt;=EFGoal,2,   "???")))</f>
        <v>2</v>
      </c>
      <c r="D20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0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0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04" s="34">
        <f t="shared" si="6"/>
        <v>12310</v>
      </c>
      <c r="H20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5.0696594427244612E-2</v>
      </c>
      <c r="I20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0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0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0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0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0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04" s="36" cm="1">
        <f t="array" ref="O20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0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04" s="38">
        <f xml:space="preserve">      IF(OR(EffortOutcomesAG1_1DayShiftEF[[#This Row],[Block]]=22221,EffortOutcomesAG1_1DayShiftEF[[#This Row],[Block]]=22222),1-EffortOutcomesAG1_1DayShiftEF[[#This Row],[Epn]],
0)</f>
        <v>0</v>
      </c>
      <c r="R20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0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0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0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0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0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0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4" s="41" cm="1">
        <f t="array" ref="Z20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04" s="38">
        <f t="shared" si="7"/>
        <v>0.44534412955465585</v>
      </c>
      <c r="AC204" s="3">
        <f>EffortOutcomesAG1_1DayShiftEF[[#This Row],[Cs]]*H204</f>
        <v>9.6323529411764752E-2</v>
      </c>
      <c r="AD204" s="3">
        <f>EffortOutcomesAG1_1DayShiftEF[[#This Row],[Cs]]*I204</f>
        <v>0</v>
      </c>
      <c r="AE204" s="3">
        <f>EffortOutcomesAG1_1DayShiftEF[[#This Row],[Cs]]*J204</f>
        <v>0</v>
      </c>
      <c r="AF204" s="3">
        <f>EffortOutcomesAG1_1DayShiftEF[[#This Row],[Cs]]*K204</f>
        <v>0</v>
      </c>
      <c r="AG204" s="3">
        <f>EffortOutcomesAG1_1DayShiftEF[[#This Row],[Cs]]*L204</f>
        <v>0</v>
      </c>
      <c r="AH204" s="3">
        <f>EffortOutcomesAG1_1DayShiftEF[[#This Row],[Cs]]*M204</f>
        <v>0</v>
      </c>
      <c r="AI204" s="3">
        <f>EffortOutcomesAG1_1DayShiftEF[[#This Row],[Cs]]*N204</f>
        <v>0</v>
      </c>
      <c r="AJ204" s="3">
        <f>EffortOutcomesAG1_1DayShiftEF[[#This Row],[Cs]]*O204</f>
        <v>0</v>
      </c>
      <c r="AK204" s="3">
        <f>EffortOutcomesAG1_1DayShiftEF[[#This Row],[Cs]]*P204</f>
        <v>0</v>
      </c>
      <c r="AL204" s="3">
        <f>EffortOutcomesAG1_1DayShiftEF[[#This Row],[Cs]]*Q204</f>
        <v>0</v>
      </c>
      <c r="AM204" s="3">
        <f>EffortOutcomesAG1_1DayShiftEF[[#This Row],[Cs]]*R204</f>
        <v>0</v>
      </c>
      <c r="AN204" s="3">
        <f>EffortOutcomesAG1_1DayShiftEF[[#This Row],[Cs]]*S204</f>
        <v>0</v>
      </c>
      <c r="AO204" s="3">
        <f>EffortOutcomesAG1_1DayShiftEF[[#This Row],[Cs]]*T204</f>
        <v>0</v>
      </c>
      <c r="AP204" s="3">
        <f>EffortOutcomesAG1_1DayShiftEF[[#This Row],[Cs]]*U204</f>
        <v>0</v>
      </c>
      <c r="AQ204" s="3">
        <f>EffortOutcomesAG1_1DayShiftEF[[#This Row],[Cs]]*V204</f>
        <v>0.84615384615384603</v>
      </c>
      <c r="AR204" s="3">
        <f>EffortOutcomesAG1_1DayShiftEF[[#This Row],[Cs]]*W204</f>
        <v>0</v>
      </c>
      <c r="AS204" s="3">
        <f>EffortOutcomesAG1_1DayShiftIN[[#This Row],[A]]*X204</f>
        <v>0</v>
      </c>
      <c r="AT204" s="3">
        <f>EffortOutcomesAG1_1DayShiftIN[[#This Row],[A]]*Y204</f>
        <v>0</v>
      </c>
      <c r="AU204" s="3">
        <f>EffortOutcomesAG1_1DayShiftIN[[#This Row],[A]]*Z204</f>
        <v>0</v>
      </c>
      <c r="AV204" s="3">
        <f>EffortOutcomesAG1_1DayShiftIN[[#This Row],[A]]*AA204</f>
        <v>0</v>
      </c>
      <c r="AW204" s="3">
        <f>EffortOutcomesAG1_1DayShiftIN[[#This Row],[A]]*AB204</f>
        <v>0.8890509645153607</v>
      </c>
      <c r="AX204" s="3"/>
      <c r="AY204" t="s">
        <v>217</v>
      </c>
      <c r="AZ204" t="s">
        <v>215</v>
      </c>
      <c r="BA204" t="s">
        <v>69</v>
      </c>
      <c r="BB204">
        <v>0.84615384615384603</v>
      </c>
      <c r="BC204">
        <v>1.9</v>
      </c>
      <c r="BD204">
        <v>10</v>
      </c>
      <c r="BE204">
        <v>1.9</v>
      </c>
      <c r="BF204">
        <v>1.9963235294117645</v>
      </c>
      <c r="BG204" t="s">
        <v>188</v>
      </c>
      <c r="BI204" s="25">
        <v>45577</v>
      </c>
      <c r="BJ204">
        <v>45577</v>
      </c>
      <c r="BK204">
        <v>0.44534412955465585</v>
      </c>
      <c r="BL204">
        <v>0.44534412955465585</v>
      </c>
      <c r="BM204">
        <v>1.0506965944272446</v>
      </c>
      <c r="BN204" t="s">
        <v>160</v>
      </c>
    </row>
    <row r="205" spans="1:66" hidden="1" x14ac:dyDescent="0.25">
      <c r="A205" s="31"/>
      <c r="B20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05" s="32">
        <f>IF(EffortOutcomesAG1_1DayShiftEF[[#This Row],[Ein]]=0,3,  IF(EffortOutcomesAG1_1DayShiftEF[[#This Row],[Ein]]&lt;EFGoal,1,    IF(EffortOutcomesAG1_1DayShiftEF[[#This Row],[Ein]]&gt;=EFGoal,2,   "???")))</f>
        <v>2</v>
      </c>
      <c r="D20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0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0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05" s="34">
        <f t="shared" si="6"/>
        <v>12310</v>
      </c>
      <c r="H20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3.4601041373486963E-2</v>
      </c>
      <c r="I20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0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0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0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0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0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05" s="36" cm="1">
        <f t="array" ref="O20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0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05" s="38">
        <f xml:space="preserve">      IF(OR(EffortOutcomesAG1_1DayShiftEF[[#This Row],[Block]]=22221,EffortOutcomesAG1_1DayShiftEF[[#This Row],[Block]]=22222),1-EffortOutcomesAG1_1DayShiftEF[[#This Row],[Epn]],
0)</f>
        <v>0</v>
      </c>
      <c r="R20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0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0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0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0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0.66713661732288176</v>
      </c>
      <c r="W20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0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5" s="41" cm="1">
        <f t="array" ref="Z20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05" s="38">
        <f t="shared" si="7"/>
        <v>0.66713661732288176</v>
      </c>
      <c r="AC205" s="3">
        <f>EffortOutcomesAG1_1DayShiftEF[[#This Row],[Cs]]*H205</f>
        <v>0.13148395721925046</v>
      </c>
      <c r="AD205" s="3">
        <f>EffortOutcomesAG1_1DayShiftEF[[#This Row],[Cs]]*I205</f>
        <v>0</v>
      </c>
      <c r="AE205" s="3">
        <f>EffortOutcomesAG1_1DayShiftEF[[#This Row],[Cs]]*J205</f>
        <v>0</v>
      </c>
      <c r="AF205" s="3">
        <f>EffortOutcomesAG1_1DayShiftEF[[#This Row],[Cs]]*K205</f>
        <v>0</v>
      </c>
      <c r="AG205" s="3">
        <f>EffortOutcomesAG1_1DayShiftEF[[#This Row],[Cs]]*L205</f>
        <v>0</v>
      </c>
      <c r="AH205" s="3">
        <f>EffortOutcomesAG1_1DayShiftEF[[#This Row],[Cs]]*M205</f>
        <v>0</v>
      </c>
      <c r="AI205" s="3">
        <f>EffortOutcomesAG1_1DayShiftEF[[#This Row],[Cs]]*N205</f>
        <v>0</v>
      </c>
      <c r="AJ205" s="3">
        <f>EffortOutcomesAG1_1DayShiftEF[[#This Row],[Cs]]*O205</f>
        <v>0</v>
      </c>
      <c r="AK205" s="3">
        <f>EffortOutcomesAG1_1DayShiftEF[[#This Row],[Cs]]*P205</f>
        <v>0</v>
      </c>
      <c r="AL205" s="3">
        <f>EffortOutcomesAG1_1DayShiftEF[[#This Row],[Cs]]*Q205</f>
        <v>0</v>
      </c>
      <c r="AM205" s="3">
        <f>EffortOutcomesAG1_1DayShiftEF[[#This Row],[Cs]]*R205</f>
        <v>0</v>
      </c>
      <c r="AN205" s="3">
        <f>EffortOutcomesAG1_1DayShiftEF[[#This Row],[Cs]]*S205</f>
        <v>0</v>
      </c>
      <c r="AO205" s="3">
        <f>EffortOutcomesAG1_1DayShiftEF[[#This Row],[Cs]]*T205</f>
        <v>0</v>
      </c>
      <c r="AP205" s="3">
        <f>EffortOutcomesAG1_1DayShiftEF[[#This Row],[Cs]]*U205</f>
        <v>0</v>
      </c>
      <c r="AQ205" s="3">
        <f>EffortOutcomesAG1_1DayShiftEF[[#This Row],[Cs]]*V205</f>
        <v>2.5351191458269504</v>
      </c>
      <c r="AR205" s="3">
        <f>EffortOutcomesAG1_1DayShiftEF[[#This Row],[Cs]]*W205</f>
        <v>0</v>
      </c>
      <c r="AS205" s="3">
        <f>EffortOutcomesAG1_1DayShiftIN[[#This Row],[A]]*X205</f>
        <v>0</v>
      </c>
      <c r="AT205" s="3">
        <f>EffortOutcomesAG1_1DayShiftIN[[#This Row],[A]]*Y205</f>
        <v>0</v>
      </c>
      <c r="AU205" s="3">
        <f>EffortOutcomesAG1_1DayShiftIN[[#This Row],[A]]*Z205</f>
        <v>0</v>
      </c>
      <c r="AV205" s="3">
        <f>EffortOutcomesAG1_1DayShiftIN[[#This Row],[A]]*AA205</f>
        <v>0</v>
      </c>
      <c r="AW205" s="3">
        <f>EffortOutcomesAG1_1DayShiftIN[[#This Row],[A]]*AB205</f>
        <v>2.622836908278428</v>
      </c>
      <c r="AX205" s="3"/>
      <c r="AY205" t="s">
        <v>217</v>
      </c>
      <c r="AZ205" t="s">
        <v>215</v>
      </c>
      <c r="BA205" t="s">
        <v>70</v>
      </c>
      <c r="BB205">
        <v>2.5351191458269504</v>
      </c>
      <c r="BC205">
        <v>3.8</v>
      </c>
      <c r="BD205">
        <v>10</v>
      </c>
      <c r="BE205">
        <v>3.8</v>
      </c>
      <c r="BF205">
        <v>3.9314839572192506</v>
      </c>
      <c r="BG205" t="s">
        <v>190</v>
      </c>
      <c r="BI205" s="25">
        <v>45577</v>
      </c>
      <c r="BJ205">
        <v>45577</v>
      </c>
      <c r="BK205">
        <v>0.66713661732288176</v>
      </c>
      <c r="BL205">
        <v>0.66713661732288176</v>
      </c>
      <c r="BM205">
        <v>1.034601041373487</v>
      </c>
      <c r="BN205" t="s">
        <v>160</v>
      </c>
    </row>
    <row r="206" spans="1:66" hidden="1" x14ac:dyDescent="0.25">
      <c r="A206" s="31"/>
      <c r="B20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06" s="32">
        <f>IF(EffortOutcomesAG1_1DayShiftEF[[#This Row],[Ein]]=0,3,  IF(EffortOutcomesAG1_1DayShiftEF[[#This Row],[Ein]]&lt;EFGoal,1,    IF(EffortOutcomesAG1_1DayShiftEF[[#This Row],[Ein]]&gt;=EFGoal,2,   "???")))</f>
        <v>1</v>
      </c>
      <c r="D20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0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0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06" s="34">
        <f t="shared" si="6"/>
        <v>31111</v>
      </c>
      <c r="H20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0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0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0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0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0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0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06" s="36" cm="1">
        <f t="array" ref="O20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0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1.0420788814140547E-2</v>
      </c>
      <c r="Q206" s="38">
        <f xml:space="preserve">      IF(OR(EffortOutcomesAG1_1DayShiftEF[[#This Row],[Block]]=22221,EffortOutcomesAG1_1DayShiftEF[[#This Row],[Block]]=22222),1-EffortOutcomesAG1_1DayShiftEF[[#This Row],[Epn]],
0)</f>
        <v>0</v>
      </c>
      <c r="R20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0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0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0.52230536595861665</v>
      </c>
      <c r="U20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0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0.47769463404138335</v>
      </c>
      <c r="W20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0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6" s="41" cm="1">
        <f t="array" ref="Z20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06" s="38">
        <f t="shared" si="7"/>
        <v>1</v>
      </c>
      <c r="AC206" s="3">
        <f>EffortOutcomesAG1_1DayShiftEF[[#This Row],[Cs]]*H206</f>
        <v>0</v>
      </c>
      <c r="AD206" s="3">
        <f>EffortOutcomesAG1_1DayShiftEF[[#This Row],[Cs]]*I206</f>
        <v>0</v>
      </c>
      <c r="AE206" s="3">
        <f>EffortOutcomesAG1_1DayShiftEF[[#This Row],[Cs]]*J206</f>
        <v>0</v>
      </c>
      <c r="AF206" s="3">
        <f>EffortOutcomesAG1_1DayShiftEF[[#This Row],[Cs]]*K206</f>
        <v>0</v>
      </c>
      <c r="AG206" s="3">
        <f>EffortOutcomesAG1_1DayShiftEF[[#This Row],[Cs]]*L206</f>
        <v>0</v>
      </c>
      <c r="AH206" s="3">
        <f>EffortOutcomesAG1_1DayShiftEF[[#This Row],[Cs]]*M206</f>
        <v>0</v>
      </c>
      <c r="AI206" s="3">
        <f>EffortOutcomesAG1_1DayShiftEF[[#This Row],[Cs]]*N206</f>
        <v>0</v>
      </c>
      <c r="AJ206" s="3">
        <f>EffortOutcomesAG1_1DayShiftEF[[#This Row],[Cs]]*O206</f>
        <v>0</v>
      </c>
      <c r="AK206" s="3">
        <f>EffortOutcomesAG1_1DayShiftEF[[#This Row],[Cs]]*P206</f>
        <v>5.939849624060111E-2</v>
      </c>
      <c r="AL206" s="3">
        <f>EffortOutcomesAG1_1DayShiftEF[[#This Row],[Cs]]*Q206</f>
        <v>0</v>
      </c>
      <c r="AM206" s="3">
        <f>EffortOutcomesAG1_1DayShiftEF[[#This Row],[Cs]]*R206</f>
        <v>0</v>
      </c>
      <c r="AN206" s="3">
        <f>EffortOutcomesAG1_1DayShiftEF[[#This Row],[Cs]]*S206</f>
        <v>0</v>
      </c>
      <c r="AO206" s="3">
        <f>EffortOutcomesAG1_1DayShiftEF[[#This Row],[Cs]]*T206</f>
        <v>2.9771405859641145</v>
      </c>
      <c r="AP206" s="3">
        <f>EffortOutcomesAG1_1DayShiftEF[[#This Row],[Cs]]*U206</f>
        <v>0</v>
      </c>
      <c r="AQ206" s="3">
        <f>EffortOutcomesAG1_1DayShiftEF[[#This Row],[Cs]]*V206</f>
        <v>2.7228594140358848</v>
      </c>
      <c r="AR206" s="3">
        <f>EffortOutcomesAG1_1DayShiftEF[[#This Row],[Cs]]*W206</f>
        <v>0</v>
      </c>
      <c r="AS206" s="3">
        <f>EffortOutcomesAG1_1DayShiftIN[[#This Row],[A]]*X206</f>
        <v>0</v>
      </c>
      <c r="AT206" s="3">
        <f>EffortOutcomesAG1_1DayShiftIN[[#This Row],[A]]*Y206</f>
        <v>0</v>
      </c>
      <c r="AU206" s="3">
        <f>EffortOutcomesAG1_1DayShiftIN[[#This Row],[A]]*Z206</f>
        <v>0</v>
      </c>
      <c r="AV206" s="3">
        <f>EffortOutcomesAG1_1DayShiftIN[[#This Row],[A]]*AA206</f>
        <v>0</v>
      </c>
      <c r="AW206" s="3">
        <f>EffortOutcomesAG1_1DayShiftIN[[#This Row],[A]]*AB206</f>
        <v>2.7228594140358848</v>
      </c>
      <c r="AX206" s="3"/>
      <c r="AY206" t="s">
        <v>170</v>
      </c>
      <c r="AZ206" t="s">
        <v>215</v>
      </c>
      <c r="BA206" t="s">
        <v>68</v>
      </c>
      <c r="BB206">
        <v>5.7593984962406006</v>
      </c>
      <c r="BC206">
        <v>5.6999999999999993</v>
      </c>
      <c r="BD206">
        <v>10</v>
      </c>
      <c r="BE206">
        <v>5.6999999999999993</v>
      </c>
      <c r="BF206">
        <v>2.7228594140358848</v>
      </c>
      <c r="BG206" t="s">
        <v>193</v>
      </c>
      <c r="BH206">
        <v>1</v>
      </c>
      <c r="BI206" s="25">
        <v>45578</v>
      </c>
      <c r="BJ206">
        <v>45578</v>
      </c>
      <c r="BK206">
        <v>1.0104207888141405</v>
      </c>
      <c r="BL206">
        <v>1.0104207888141405</v>
      </c>
      <c r="BM206">
        <v>0.47769463404138335</v>
      </c>
      <c r="BN206" t="s">
        <v>160</v>
      </c>
    </row>
    <row r="207" spans="1:66" x14ac:dyDescent="0.25">
      <c r="A207" s="31"/>
      <c r="B20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07" s="32">
        <f>IF(EffortOutcomesAG1_1DayShiftEF[[#This Row],[Ein]]=0,3,  IF(EffortOutcomesAG1_1DayShiftEF[[#This Row],[Ein]]&lt;EFGoal,1,    IF(EffortOutcomesAG1_1DayShiftEF[[#This Row],[Ein]]&gt;=EFGoal,2,   "???")))</f>
        <v>3</v>
      </c>
      <c r="D20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0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0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07" s="34">
        <f t="shared" si="6"/>
        <v>13110</v>
      </c>
      <c r="H20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0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0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0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0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0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0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07" s="36" cm="1">
        <f t="array" ref="O20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0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07" s="38">
        <f xml:space="preserve">      IF(OR(EffortOutcomesAG1_1DayShiftEF[[#This Row],[Block]]=22221,EffortOutcomesAG1_1DayShiftEF[[#This Row],[Block]]=22222),1-EffortOutcomesAG1_1DayShiftEF[[#This Row],[Epn]],
0)</f>
        <v>0</v>
      </c>
      <c r="R20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0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0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0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0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20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0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7" s="41" cm="1">
        <f t="array" ref="Z20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207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207" s="38">
        <f t="shared" si="7"/>
        <v>2</v>
      </c>
      <c r="AC207" s="3">
        <f>EffortOutcomesAG1_1DayShiftEF[[#This Row],[Cs]]*H207</f>
        <v>0</v>
      </c>
      <c r="AD207" s="3">
        <f>EffortOutcomesAG1_1DayShiftEF[[#This Row],[Cs]]*I207</f>
        <v>0</v>
      </c>
      <c r="AE207" s="3">
        <f>EffortOutcomesAG1_1DayShiftEF[[#This Row],[Cs]]*J207</f>
        <v>0</v>
      </c>
      <c r="AF207" s="3">
        <f>EffortOutcomesAG1_1DayShiftEF[[#This Row],[Cs]]*K207</f>
        <v>0</v>
      </c>
      <c r="AG207" s="3">
        <f>EffortOutcomesAG1_1DayShiftEF[[#This Row],[Cs]]*L207</f>
        <v>0</v>
      </c>
      <c r="AH207" s="3">
        <f>EffortOutcomesAG1_1DayShiftEF[[#This Row],[Cs]]*M207</f>
        <v>0</v>
      </c>
      <c r="AI207" s="3">
        <f>EffortOutcomesAG1_1DayShiftEF[[#This Row],[Cs]]*N207</f>
        <v>0</v>
      </c>
      <c r="AJ207" s="3">
        <f>EffortOutcomesAG1_1DayShiftEF[[#This Row],[Cs]]*O207</f>
        <v>0</v>
      </c>
      <c r="AK207" s="3">
        <f>EffortOutcomesAG1_1DayShiftEF[[#This Row],[Cs]]*P207</f>
        <v>0</v>
      </c>
      <c r="AL207" s="3">
        <f>EffortOutcomesAG1_1DayShiftEF[[#This Row],[Cs]]*Q207</f>
        <v>0</v>
      </c>
      <c r="AM207" s="3">
        <f>EffortOutcomesAG1_1DayShiftEF[[#This Row],[Cs]]*R207</f>
        <v>0</v>
      </c>
      <c r="AN207" s="3">
        <f>EffortOutcomesAG1_1DayShiftEF[[#This Row],[Cs]]*S207</f>
        <v>0</v>
      </c>
      <c r="AO207" s="3">
        <f>EffortOutcomesAG1_1DayShiftEF[[#This Row],[Cs]]*T207</f>
        <v>0</v>
      </c>
      <c r="AP207" s="3">
        <f>EffortOutcomesAG1_1DayShiftEF[[#This Row],[Cs]]*U207</f>
        <v>0</v>
      </c>
      <c r="AQ207" s="3">
        <f>EffortOutcomesAG1_1DayShiftEF[[#This Row],[Cs]]*V207</f>
        <v>0</v>
      </c>
      <c r="AR207" s="3">
        <f>EffortOutcomesAG1_1DayShiftEF[[#This Row],[Cs]]*W207</f>
        <v>0</v>
      </c>
      <c r="AS207" s="3">
        <f>EffortOutcomesAG1_1DayShiftIN[[#This Row],[A]]*X207</f>
        <v>0</v>
      </c>
      <c r="AT207" s="3">
        <f>EffortOutcomesAG1_1DayShiftIN[[#This Row],[A]]*Y207</f>
        <v>0</v>
      </c>
      <c r="AU207" s="3">
        <f>EffortOutcomesAG1_1DayShiftIN[[#This Row],[A]]*Z207</f>
        <v>1.1401127252520442</v>
      </c>
      <c r="AV207" s="3">
        <f>EffortOutcomesAG1_1DayShiftIN[[#This Row],[A]]*AA207</f>
        <v>1.1401127252520442</v>
      </c>
      <c r="AW207" s="3">
        <f>EffortOutcomesAG1_1DayShiftIN[[#This Row],[A]]*AB207</f>
        <v>2.2802254505040884</v>
      </c>
      <c r="AX207" s="3"/>
      <c r="AY207" t="s">
        <v>170</v>
      </c>
      <c r="AZ207" t="s">
        <v>215</v>
      </c>
      <c r="BA207" t="s">
        <v>69</v>
      </c>
      <c r="BB207">
        <v>1</v>
      </c>
      <c r="BC207">
        <v>0</v>
      </c>
      <c r="BD207">
        <v>10</v>
      </c>
      <c r="BE207">
        <v>0</v>
      </c>
      <c r="BF207">
        <v>1.1401127252520442</v>
      </c>
      <c r="BG207" t="s">
        <v>192</v>
      </c>
      <c r="BH207">
        <v>1</v>
      </c>
      <c r="BI207" s="25">
        <v>45578</v>
      </c>
      <c r="BJ207">
        <v>45578</v>
      </c>
      <c r="BN207" t="s">
        <v>160</v>
      </c>
    </row>
    <row r="208" spans="1:66" x14ac:dyDescent="0.25">
      <c r="A208" s="31"/>
      <c r="B20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08" s="32">
        <f>IF(EffortOutcomesAG1_1DayShiftEF[[#This Row],[Ein]]=0,3,  IF(EffortOutcomesAG1_1DayShiftEF[[#This Row],[Ein]]&lt;EFGoal,1,    IF(EffortOutcomesAG1_1DayShiftEF[[#This Row],[Ein]]&gt;=EFGoal,2,   "???")))</f>
        <v>2</v>
      </c>
      <c r="D20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08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0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2</v>
      </c>
      <c r="G208" s="34" t="e">
        <f t="shared" si="6"/>
        <v>#VALUE!</v>
      </c>
      <c r="H208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08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08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08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08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08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08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08" s="36" t="e" cm="1">
        <f t="array" ref="O20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Row],[Block]]=21222),EFCap-M209:Z9EFGoal,IF(OR(EffortOutcomesAG1_1DayShiftEF[[#This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08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08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08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08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08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08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08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08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0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8" s="41" cm="1">
        <f t="array" ref="Z20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8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08" s="38" t="e">
        <f t="shared" si="7"/>
        <v>#VALUE!</v>
      </c>
      <c r="AC208" s="3" t="e">
        <f>EffortOutcomesAG1_1DayShiftEF[[#This Row],[Cs]]*H208</f>
        <v>#VALUE!</v>
      </c>
      <c r="AD208" s="3" t="e">
        <f>EffortOutcomesAG1_1DayShiftEF[[#This Row],[Cs]]*I208</f>
        <v>#VALUE!</v>
      </c>
      <c r="AE208" s="3" t="e">
        <f>EffortOutcomesAG1_1DayShiftEF[[#This Row],[Cs]]*J208</f>
        <v>#VALUE!</v>
      </c>
      <c r="AF208" s="3" t="e">
        <f>EffortOutcomesAG1_1DayShiftEF[[#This Row],[Cs]]*K208</f>
        <v>#VALUE!</v>
      </c>
      <c r="AG208" s="3" t="e">
        <f>EffortOutcomesAG1_1DayShiftEF[[#This Row],[Cs]]*L208</f>
        <v>#VALUE!</v>
      </c>
      <c r="AH208" s="3" t="e">
        <f>EffortOutcomesAG1_1DayShiftEF[[#This Row],[Cs]]*M208</f>
        <v>#VALUE!</v>
      </c>
      <c r="AI208" s="3" t="e">
        <f>EffortOutcomesAG1_1DayShiftEF[[#This Row],[Cs]]*N208</f>
        <v>#VALUE!</v>
      </c>
      <c r="AJ208" s="3" t="e">
        <f>EffortOutcomesAG1_1DayShiftEF[[#This Row],[Cs]]*O208</f>
        <v>#VALUE!</v>
      </c>
      <c r="AK208" s="3" t="e">
        <f>EffortOutcomesAG1_1DayShiftEF[[#This Row],[Cs]]*P208</f>
        <v>#VALUE!</v>
      </c>
      <c r="AL208" s="3" t="e">
        <f>EffortOutcomesAG1_1DayShiftEF[[#This Row],[Cs]]*Q208</f>
        <v>#VALUE!</v>
      </c>
      <c r="AM208" s="3" t="e">
        <f>EffortOutcomesAG1_1DayShiftEF[[#This Row],[Cs]]*R208</f>
        <v>#VALUE!</v>
      </c>
      <c r="AN208" s="3" t="e">
        <f>EffortOutcomesAG1_1DayShiftEF[[#This Row],[Cs]]*S208</f>
        <v>#VALUE!</v>
      </c>
      <c r="AO208" s="3" t="e">
        <f>EffortOutcomesAG1_1DayShiftEF[[#This Row],[Cs]]*T208</f>
        <v>#VALUE!</v>
      </c>
      <c r="AP208" s="3" t="e">
        <f>EffortOutcomesAG1_1DayShiftEF[[#This Row],[Cs]]*U208</f>
        <v>#VALUE!</v>
      </c>
      <c r="AQ208" s="3" t="e">
        <f>EffortOutcomesAG1_1DayShiftEF[[#This Row],[Cs]]*V208</f>
        <v>#VALUE!</v>
      </c>
      <c r="AR208" s="3" t="e">
        <f>EffortOutcomesAG1_1DayShiftEF[[#This Row],[Cs]]*W208</f>
        <v>#VALUE!</v>
      </c>
      <c r="AS208" s="3">
        <f>EffortOutcomesAG1_1DayShiftIN[[#This Row],[A]]*X208</f>
        <v>0</v>
      </c>
      <c r="AT208" s="3">
        <f>EffortOutcomesAG1_1DayShiftIN[[#This Row],[A]]*Y208</f>
        <v>0</v>
      </c>
      <c r="AU208" s="3">
        <f>EffortOutcomesAG1_1DayShiftIN[[#This Row],[A]]*Z208</f>
        <v>0</v>
      </c>
      <c r="AV208" s="3" t="e">
        <f>EffortOutcomesAG1_1DayShiftIN[[#This Row],[A]]*AA208</f>
        <v>#VALUE!</v>
      </c>
      <c r="AW208" s="3" t="e">
        <f>EffortOutcomesAG1_1DayShiftIN[[#This Row],[A]]*AB208</f>
        <v>#VALUE!</v>
      </c>
      <c r="AX208" s="3"/>
      <c r="AY208" t="s">
        <v>170</v>
      </c>
      <c r="AZ208" t="s">
        <v>215</v>
      </c>
      <c r="BA208" t="s">
        <v>70</v>
      </c>
      <c r="BB208">
        <v>2.8796992481203003</v>
      </c>
      <c r="BC208">
        <v>0.95</v>
      </c>
      <c r="BD208">
        <v>10</v>
      </c>
      <c r="BE208">
        <v>0.95</v>
      </c>
      <c r="BF208">
        <v>2.5963488843813378</v>
      </c>
      <c r="BG208" t="s">
        <v>191</v>
      </c>
      <c r="BH208">
        <v>1</v>
      </c>
      <c r="BI208" s="25">
        <v>45578</v>
      </c>
      <c r="BJ208">
        <v>45578</v>
      </c>
      <c r="BK208">
        <v>3.0312623664424216</v>
      </c>
      <c r="BL208">
        <v>3.0312623664424216</v>
      </c>
      <c r="BM208">
        <v>2.7329988256645663</v>
      </c>
      <c r="BN208" t="s">
        <v>160</v>
      </c>
    </row>
    <row r="209" spans="1:66" x14ac:dyDescent="0.25">
      <c r="A209" s="31"/>
      <c r="B20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09" s="32">
        <f>IF(EffortOutcomesAG1_1DayShiftEF[[#This Row],[Ein]]=0,3,  IF(EffortOutcomesAG1_1DayShiftEF[[#This Row],[Ein]]&lt;EFGoal,1,    IF(EffortOutcomesAG1_1DayShiftEF[[#This Row],[Ein]]&gt;=EFGoal,2,   "???")))</f>
        <v>2</v>
      </c>
      <c r="D20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09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0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09" s="34" t="e">
        <f t="shared" si="6"/>
        <v>#VALUE!</v>
      </c>
      <c r="H209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09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09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09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09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09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09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09" s="36" t="e" cm="1">
        <f t="array" ref="O20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09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09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09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09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09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09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09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09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0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0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09" s="41" cm="1">
        <f t="array" ref="Z20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09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09" s="38" t="e">
        <f t="shared" si="7"/>
        <v>#VALUE!</v>
      </c>
      <c r="AC209" s="3" t="e">
        <f>EffortOutcomesAG1_1DayShiftEF[[#This Row],[Cs]]*H209</f>
        <v>#VALUE!</v>
      </c>
      <c r="AD209" s="3" t="e">
        <f>EffortOutcomesAG1_1DayShiftEF[[#This Row],[Cs]]*I209</f>
        <v>#VALUE!</v>
      </c>
      <c r="AE209" s="3" t="e">
        <f>EffortOutcomesAG1_1DayShiftEF[[#This Row],[Cs]]*J209</f>
        <v>#VALUE!</v>
      </c>
      <c r="AF209" s="3" t="e">
        <f>EffortOutcomesAG1_1DayShiftEF[[#This Row],[Cs]]*K209</f>
        <v>#VALUE!</v>
      </c>
      <c r="AG209" s="3" t="e">
        <f>EffortOutcomesAG1_1DayShiftEF[[#This Row],[Cs]]*L209</f>
        <v>#VALUE!</v>
      </c>
      <c r="AH209" s="3" t="e">
        <f>EffortOutcomesAG1_1DayShiftEF[[#This Row],[Cs]]*M209</f>
        <v>#VALUE!</v>
      </c>
      <c r="AI209" s="3" t="e">
        <f>EffortOutcomesAG1_1DayShiftEF[[#This Row],[Cs]]*N209</f>
        <v>#VALUE!</v>
      </c>
      <c r="AJ209" s="3" t="e">
        <f>EffortOutcomesAG1_1DayShiftEF[[#This Row],[Cs]]*O209</f>
        <v>#VALUE!</v>
      </c>
      <c r="AK209" s="3" t="e">
        <f>EffortOutcomesAG1_1DayShiftEF[[#This Row],[Cs]]*P209</f>
        <v>#VALUE!</v>
      </c>
      <c r="AL209" s="3" t="e">
        <f>EffortOutcomesAG1_1DayShiftEF[[#This Row],[Cs]]*Q209</f>
        <v>#VALUE!</v>
      </c>
      <c r="AM209" s="3" t="e">
        <f>EffortOutcomesAG1_1DayShiftEF[[#This Row],[Cs]]*R209</f>
        <v>#VALUE!</v>
      </c>
      <c r="AN209" s="3" t="e">
        <f>EffortOutcomesAG1_1DayShiftEF[[#This Row],[Cs]]*S209</f>
        <v>#VALUE!</v>
      </c>
      <c r="AO209" s="3" t="e">
        <f>EffortOutcomesAG1_1DayShiftEF[[#This Row],[Cs]]*T209</f>
        <v>#VALUE!</v>
      </c>
      <c r="AP209" s="3" t="e">
        <f>EffortOutcomesAG1_1DayShiftEF[[#This Row],[Cs]]*U209</f>
        <v>#VALUE!</v>
      </c>
      <c r="AQ209" s="3" t="e">
        <f>EffortOutcomesAG1_1DayShiftEF[[#This Row],[Cs]]*V209</f>
        <v>#VALUE!</v>
      </c>
      <c r="AR209" s="3" t="e">
        <f>EffortOutcomesAG1_1DayShiftEF[[#This Row],[Cs]]*W209</f>
        <v>#VALUE!</v>
      </c>
      <c r="AS209" s="3">
        <f>EffortOutcomesAG1_1DayShiftIN[[#This Row],[A]]*X209</f>
        <v>0</v>
      </c>
      <c r="AT209" s="3">
        <f>EffortOutcomesAG1_1DayShiftIN[[#This Row],[A]]*Y209</f>
        <v>0</v>
      </c>
      <c r="AU209" s="3">
        <f>EffortOutcomesAG1_1DayShiftIN[[#This Row],[A]]*Z209</f>
        <v>0</v>
      </c>
      <c r="AV209" s="3" t="e">
        <f>EffortOutcomesAG1_1DayShiftIN[[#This Row],[A]]*AA209</f>
        <v>#VALUE!</v>
      </c>
      <c r="AW209" s="3" t="e">
        <f>EffortOutcomesAG1_1DayShiftIN[[#This Row],[A]]*AB209</f>
        <v>#VALUE!</v>
      </c>
      <c r="AX209" s="3"/>
      <c r="AY209" t="s">
        <v>217</v>
      </c>
      <c r="AZ209" t="s">
        <v>215</v>
      </c>
      <c r="BA209" t="s">
        <v>68</v>
      </c>
      <c r="BB209">
        <v>6.8471096572600327</v>
      </c>
      <c r="BC209">
        <v>3.8</v>
      </c>
      <c r="BD209">
        <v>10</v>
      </c>
      <c r="BE209">
        <v>3.8</v>
      </c>
      <c r="BF209">
        <v>3.812745098039215</v>
      </c>
      <c r="BG209" t="s">
        <v>193</v>
      </c>
      <c r="BI209" s="25">
        <v>45578</v>
      </c>
      <c r="BJ209">
        <v>45578</v>
      </c>
      <c r="BK209">
        <v>1.8018709624368507</v>
      </c>
      <c r="BL209">
        <v>1.8018709624368507</v>
      </c>
      <c r="BM209">
        <v>1.0033539731682146</v>
      </c>
      <c r="BN209" t="s">
        <v>160</v>
      </c>
    </row>
    <row r="210" spans="1:66" hidden="1" x14ac:dyDescent="0.25">
      <c r="A210" s="31"/>
      <c r="B21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0" s="32">
        <f>IF(EffortOutcomesAG1_1DayShiftEF[[#This Row],[Ein]]=0,3,  IF(EffortOutcomesAG1_1DayShiftEF[[#This Row],[Ein]]&lt;EFGoal,1,    IF(EffortOutcomesAG1_1DayShiftEF[[#This Row],[Ein]]&gt;=EFGoal,2,   "???")))</f>
        <v>2</v>
      </c>
      <c r="D21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1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0" s="34">
        <f t="shared" si="6"/>
        <v>12310</v>
      </c>
      <c r="H21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5.0755230321793743E-2</v>
      </c>
      <c r="I21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0" s="36" cm="1">
        <f t="array" ref="O21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0" s="38">
        <f xml:space="preserve">      IF(OR(EffortOutcomesAG1_1DayShiftEF[[#This Row],[Block]]=22221,EffortOutcomesAG1_1DayShiftEF[[#This Row],[Block]]=22222),1-EffortOutcomesAG1_1DayShiftEF[[#This Row],[Epn]],
0)</f>
        <v>0</v>
      </c>
      <c r="R21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1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1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1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0" s="41" cm="1">
        <f t="array" ref="Z21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10" s="38">
        <f t="shared" si="7"/>
        <v>0.44534412955465585</v>
      </c>
      <c r="AC210" s="3">
        <f>EffortOutcomesAG1_1DayShiftEF[[#This Row],[Cs]]*H210</f>
        <v>9.6434937611408103E-2</v>
      </c>
      <c r="AD210" s="3">
        <f>EffortOutcomesAG1_1DayShiftEF[[#This Row],[Cs]]*I210</f>
        <v>0</v>
      </c>
      <c r="AE210" s="3">
        <f>EffortOutcomesAG1_1DayShiftEF[[#This Row],[Cs]]*J210</f>
        <v>0</v>
      </c>
      <c r="AF210" s="3">
        <f>EffortOutcomesAG1_1DayShiftEF[[#This Row],[Cs]]*K210</f>
        <v>0</v>
      </c>
      <c r="AG210" s="3">
        <f>EffortOutcomesAG1_1DayShiftEF[[#This Row],[Cs]]*L210</f>
        <v>0</v>
      </c>
      <c r="AH210" s="3">
        <f>EffortOutcomesAG1_1DayShiftEF[[#This Row],[Cs]]*M210</f>
        <v>0</v>
      </c>
      <c r="AI210" s="3">
        <f>EffortOutcomesAG1_1DayShiftEF[[#This Row],[Cs]]*N210</f>
        <v>0</v>
      </c>
      <c r="AJ210" s="3">
        <f>EffortOutcomesAG1_1DayShiftEF[[#This Row],[Cs]]*O210</f>
        <v>0</v>
      </c>
      <c r="AK210" s="3">
        <f>EffortOutcomesAG1_1DayShiftEF[[#This Row],[Cs]]*P210</f>
        <v>0</v>
      </c>
      <c r="AL210" s="3">
        <f>EffortOutcomesAG1_1DayShiftEF[[#This Row],[Cs]]*Q210</f>
        <v>0</v>
      </c>
      <c r="AM210" s="3">
        <f>EffortOutcomesAG1_1DayShiftEF[[#This Row],[Cs]]*R210</f>
        <v>0</v>
      </c>
      <c r="AN210" s="3">
        <f>EffortOutcomesAG1_1DayShiftEF[[#This Row],[Cs]]*S210</f>
        <v>0</v>
      </c>
      <c r="AO210" s="3">
        <f>EffortOutcomesAG1_1DayShiftEF[[#This Row],[Cs]]*T210</f>
        <v>0</v>
      </c>
      <c r="AP210" s="3">
        <f>EffortOutcomesAG1_1DayShiftEF[[#This Row],[Cs]]*U210</f>
        <v>0</v>
      </c>
      <c r="AQ210" s="3">
        <f>EffortOutcomesAG1_1DayShiftEF[[#This Row],[Cs]]*V210</f>
        <v>0.84615384615384603</v>
      </c>
      <c r="AR210" s="3">
        <f>EffortOutcomesAG1_1DayShiftEF[[#This Row],[Cs]]*W210</f>
        <v>0</v>
      </c>
      <c r="AS210" s="3">
        <f>EffortOutcomesAG1_1DayShiftIN[[#This Row],[A]]*X210</f>
        <v>0</v>
      </c>
      <c r="AT210" s="3">
        <f>EffortOutcomesAG1_1DayShiftIN[[#This Row],[A]]*Y210</f>
        <v>0</v>
      </c>
      <c r="AU210" s="3">
        <f>EffortOutcomesAG1_1DayShiftIN[[#This Row],[A]]*Z210</f>
        <v>0</v>
      </c>
      <c r="AV210" s="3">
        <f>EffortOutcomesAG1_1DayShiftIN[[#This Row],[A]]*AA210</f>
        <v>0</v>
      </c>
      <c r="AW210" s="3">
        <f>EffortOutcomesAG1_1DayShiftIN[[#This Row],[A]]*AB210</f>
        <v>0.8891005795030561</v>
      </c>
      <c r="AX210" s="3"/>
      <c r="AY210" t="s">
        <v>217</v>
      </c>
      <c r="AZ210" t="s">
        <v>215</v>
      </c>
      <c r="BA210" t="s">
        <v>69</v>
      </c>
      <c r="BB210">
        <v>0.84615384615384603</v>
      </c>
      <c r="BC210">
        <v>1.9</v>
      </c>
      <c r="BD210">
        <v>10</v>
      </c>
      <c r="BE210">
        <v>1.9</v>
      </c>
      <c r="BF210">
        <v>1.9964349376114079</v>
      </c>
      <c r="BG210" t="s">
        <v>192</v>
      </c>
      <c r="BI210" s="25">
        <v>45578</v>
      </c>
      <c r="BJ210">
        <v>45578</v>
      </c>
      <c r="BK210">
        <v>0.44534412955465585</v>
      </c>
      <c r="BL210">
        <v>0.44534412955465585</v>
      </c>
      <c r="BM210">
        <v>1.0507552303217937</v>
      </c>
      <c r="BN210" t="s">
        <v>160</v>
      </c>
    </row>
    <row r="211" spans="1:66" hidden="1" x14ac:dyDescent="0.25">
      <c r="A211" s="31"/>
      <c r="B21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1" s="32">
        <f>IF(EffortOutcomesAG1_1DayShiftEF[[#This Row],[Ein]]=0,3,  IF(EffortOutcomesAG1_1DayShiftEF[[#This Row],[Ein]]&lt;EFGoal,1,    IF(EffortOutcomesAG1_1DayShiftEF[[#This Row],[Ein]]&gt;=EFGoal,2,   "???")))</f>
        <v>1</v>
      </c>
      <c r="D21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1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1" s="34">
        <f t="shared" si="6"/>
        <v>11310</v>
      </c>
      <c r="H21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1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1" s="36" cm="1">
        <f t="array" ref="O21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1" s="38">
        <f xml:space="preserve">      IF(OR(EffortOutcomesAG1_1DayShiftEF[[#This Row],[Block]]=22221,EffortOutcomesAG1_1DayShiftEF[[#This Row],[Block]]=22222),1-EffortOutcomesAG1_1DayShiftEF[[#This Row],[Epn]],
0)</f>
        <v>0</v>
      </c>
      <c r="R21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0.29965287550426867</v>
      </c>
      <c r="S21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1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0.44475774488192116</v>
      </c>
      <c r="W21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1" s="41" cm="1">
        <f t="array" ref="Z21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11" s="38">
        <f t="shared" si="7"/>
        <v>0.74441062038618977</v>
      </c>
      <c r="AC211" s="3">
        <f>EffortOutcomesAG1_1DayShiftEF[[#This Row],[Cs]]*H211</f>
        <v>0</v>
      </c>
      <c r="AD211" s="3">
        <f>EffortOutcomesAG1_1DayShiftEF[[#This Row],[Cs]]*I211</f>
        <v>0</v>
      </c>
      <c r="AE211" s="3">
        <f>EffortOutcomesAG1_1DayShiftEF[[#This Row],[Cs]]*J211</f>
        <v>0</v>
      </c>
      <c r="AF211" s="3">
        <f>EffortOutcomesAG1_1DayShiftEF[[#This Row],[Cs]]*K211</f>
        <v>0</v>
      </c>
      <c r="AG211" s="3">
        <f>EffortOutcomesAG1_1DayShiftEF[[#This Row],[Cs]]*L211</f>
        <v>0</v>
      </c>
      <c r="AH211" s="3">
        <f>EffortOutcomesAG1_1DayShiftEF[[#This Row],[Cs]]*M211</f>
        <v>0</v>
      </c>
      <c r="AI211" s="3">
        <f>EffortOutcomesAG1_1DayShiftEF[[#This Row],[Cs]]*N211</f>
        <v>0</v>
      </c>
      <c r="AJ211" s="3">
        <f>EffortOutcomesAG1_1DayShiftEF[[#This Row],[Cs]]*O211</f>
        <v>0</v>
      </c>
      <c r="AK211" s="3">
        <f>EffortOutcomesAG1_1DayShiftEF[[#This Row],[Cs]]*P211</f>
        <v>0</v>
      </c>
      <c r="AL211" s="3">
        <f>EffortOutcomesAG1_1DayShiftEF[[#This Row],[Cs]]*Q211</f>
        <v>0</v>
      </c>
      <c r="AM211" s="3">
        <f>EffortOutcomesAG1_1DayShiftEF[[#This Row],[Cs]]*R211</f>
        <v>1.7080213903743311</v>
      </c>
      <c r="AN211" s="3">
        <f>EffortOutcomesAG1_1DayShiftEF[[#This Row],[Cs]]*S211</f>
        <v>0</v>
      </c>
      <c r="AO211" s="3">
        <f>EffortOutcomesAG1_1DayShiftEF[[#This Row],[Cs]]*T211</f>
        <v>0</v>
      </c>
      <c r="AP211" s="3">
        <f>EffortOutcomesAG1_1DayShiftEF[[#This Row],[Cs]]*U211</f>
        <v>0</v>
      </c>
      <c r="AQ211" s="3">
        <f>EffortOutcomesAG1_1DayShiftEF[[#This Row],[Cs]]*V211</f>
        <v>2.5351191458269504</v>
      </c>
      <c r="AR211" s="3">
        <f>EffortOutcomesAG1_1DayShiftEF[[#This Row],[Cs]]*W211</f>
        <v>0</v>
      </c>
      <c r="AS211" s="3">
        <f>EffortOutcomesAG1_1DayShiftIN[[#This Row],[A]]*X211</f>
        <v>0</v>
      </c>
      <c r="AT211" s="3">
        <f>EffortOutcomesAG1_1DayShiftIN[[#This Row],[A]]*Y211</f>
        <v>0</v>
      </c>
      <c r="AU211" s="3">
        <f>EffortOutcomesAG1_1DayShiftIN[[#This Row],[A]]*Z211</f>
        <v>0</v>
      </c>
      <c r="AV211" s="3">
        <f>EffortOutcomesAG1_1DayShiftIN[[#This Row],[A]]*AA211</f>
        <v>0</v>
      </c>
      <c r="AW211" s="3">
        <f>EffortOutcomesAG1_1DayShiftIN[[#This Row],[A]]*AB211</f>
        <v>2.9716712733598429</v>
      </c>
      <c r="AX211" s="3"/>
      <c r="AY211" t="s">
        <v>217</v>
      </c>
      <c r="AZ211" t="s">
        <v>215</v>
      </c>
      <c r="BA211" t="s">
        <v>70</v>
      </c>
      <c r="BB211">
        <v>2.5351191458269504</v>
      </c>
      <c r="BC211">
        <v>5.6999999999999993</v>
      </c>
      <c r="BD211">
        <v>10</v>
      </c>
      <c r="BE211">
        <v>5.6999999999999993</v>
      </c>
      <c r="BF211">
        <v>3.9919786096256682</v>
      </c>
      <c r="BG211" t="s">
        <v>191</v>
      </c>
      <c r="BI211" s="25">
        <v>45578</v>
      </c>
      <c r="BJ211">
        <v>45578</v>
      </c>
      <c r="BK211">
        <v>0.44475774488192116</v>
      </c>
      <c r="BL211">
        <v>0.44475774488192116</v>
      </c>
      <c r="BM211">
        <v>0.70034712449573133</v>
      </c>
      <c r="BN211" t="s">
        <v>160</v>
      </c>
    </row>
    <row r="212" spans="1:66" hidden="1" x14ac:dyDescent="0.25">
      <c r="A212" s="31"/>
      <c r="B21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12" s="32">
        <f>IF(EffortOutcomesAG1_1DayShiftEF[[#This Row],[Ein]]=0,3,  IF(EffortOutcomesAG1_1DayShiftEF[[#This Row],[Ein]]&lt;EFGoal,1,    IF(EffortOutcomesAG1_1DayShiftEF[[#This Row],[Ein]]&gt;=EFGoal,2,   "???")))</f>
        <v>1</v>
      </c>
      <c r="D21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1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12" s="34">
        <f t="shared" si="6"/>
        <v>31111</v>
      </c>
      <c r="H21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1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2" s="36" cm="1">
        <f t="array" ref="O21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0.21250494657696861</v>
      </c>
      <c r="Q212" s="38">
        <f xml:space="preserve">      IF(OR(EffortOutcomesAG1_1DayShiftEF[[#This Row],[Block]]=22221,EffortOutcomesAG1_1DayShiftEF[[#This Row],[Block]]=22222),1-EffortOutcomesAG1_1DayShiftEF[[#This Row],[Epn]],
0)</f>
        <v>0</v>
      </c>
      <c r="R21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1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0.21799855676342583</v>
      </c>
      <c r="U21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0.78200144323657417</v>
      </c>
      <c r="W21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2" s="41" cm="1">
        <f t="array" ref="Z21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12" s="38">
        <f t="shared" si="7"/>
        <v>1</v>
      </c>
      <c r="AC212" s="3">
        <f>EffortOutcomesAG1_1DayShiftEF[[#This Row],[Cs]]*H212</f>
        <v>0</v>
      </c>
      <c r="AD212" s="3">
        <f>EffortOutcomesAG1_1DayShiftEF[[#This Row],[Cs]]*I212</f>
        <v>0</v>
      </c>
      <c r="AE212" s="3">
        <f>EffortOutcomesAG1_1DayShiftEF[[#This Row],[Cs]]*J212</f>
        <v>0</v>
      </c>
      <c r="AF212" s="3">
        <f>EffortOutcomesAG1_1DayShiftEF[[#This Row],[Cs]]*K212</f>
        <v>0</v>
      </c>
      <c r="AG212" s="3">
        <f>EffortOutcomesAG1_1DayShiftEF[[#This Row],[Cs]]*L212</f>
        <v>0</v>
      </c>
      <c r="AH212" s="3">
        <f>EffortOutcomesAG1_1DayShiftEF[[#This Row],[Cs]]*M212</f>
        <v>0</v>
      </c>
      <c r="AI212" s="3">
        <f>EffortOutcomesAG1_1DayShiftEF[[#This Row],[Cs]]*N212</f>
        <v>0</v>
      </c>
      <c r="AJ212" s="3">
        <f>EffortOutcomesAG1_1DayShiftEF[[#This Row],[Cs]]*O212</f>
        <v>0</v>
      </c>
      <c r="AK212" s="3">
        <f>EffortOutcomesAG1_1DayShiftEF[[#This Row],[Cs]]*P212</f>
        <v>1.0093984962406009</v>
      </c>
      <c r="AL212" s="3">
        <f>EffortOutcomesAG1_1DayShiftEF[[#This Row],[Cs]]*Q212</f>
        <v>0</v>
      </c>
      <c r="AM212" s="3">
        <f>EffortOutcomesAG1_1DayShiftEF[[#This Row],[Cs]]*R212</f>
        <v>0</v>
      </c>
      <c r="AN212" s="3">
        <f>EffortOutcomesAG1_1DayShiftEF[[#This Row],[Cs]]*S212</f>
        <v>0</v>
      </c>
      <c r="AO212" s="3">
        <f>EffortOutcomesAG1_1DayShiftEF[[#This Row],[Cs]]*T212</f>
        <v>1.0354931446262727</v>
      </c>
      <c r="AP212" s="3">
        <f>EffortOutcomesAG1_1DayShiftEF[[#This Row],[Cs]]*U212</f>
        <v>0</v>
      </c>
      <c r="AQ212" s="3">
        <f>EffortOutcomesAG1_1DayShiftEF[[#This Row],[Cs]]*V212</f>
        <v>3.7145068553737275</v>
      </c>
      <c r="AR212" s="3">
        <f>EffortOutcomesAG1_1DayShiftEF[[#This Row],[Cs]]*W212</f>
        <v>0</v>
      </c>
      <c r="AS212" s="3">
        <f>EffortOutcomesAG1_1DayShiftIN[[#This Row],[A]]*X212</f>
        <v>0</v>
      </c>
      <c r="AT212" s="3">
        <f>EffortOutcomesAG1_1DayShiftIN[[#This Row],[A]]*Y212</f>
        <v>0</v>
      </c>
      <c r="AU212" s="3">
        <f>EffortOutcomesAG1_1DayShiftIN[[#This Row],[A]]*Z212</f>
        <v>0</v>
      </c>
      <c r="AV212" s="3">
        <f>EffortOutcomesAG1_1DayShiftIN[[#This Row],[A]]*AA212</f>
        <v>0</v>
      </c>
      <c r="AW212" s="3">
        <f>EffortOutcomesAG1_1DayShiftIN[[#This Row],[A]]*AB212</f>
        <v>3.714506855373727</v>
      </c>
      <c r="AX212" s="3"/>
      <c r="AY212" t="s">
        <v>170</v>
      </c>
      <c r="AZ212" t="s">
        <v>215</v>
      </c>
      <c r="BA212" t="s">
        <v>68</v>
      </c>
      <c r="BB212">
        <v>5.7593984962406006</v>
      </c>
      <c r="BC212">
        <v>4.75</v>
      </c>
      <c r="BD212">
        <v>10</v>
      </c>
      <c r="BE212">
        <v>4.75</v>
      </c>
      <c r="BF212">
        <v>3.714506855373727</v>
      </c>
      <c r="BG212" t="s">
        <v>194</v>
      </c>
      <c r="BH212">
        <v>1</v>
      </c>
      <c r="BI212" s="25">
        <v>45579</v>
      </c>
      <c r="BJ212">
        <v>45579</v>
      </c>
      <c r="BK212">
        <v>1.2125049465769686</v>
      </c>
      <c r="BL212">
        <v>1.2125049465769686</v>
      </c>
      <c r="BM212">
        <v>0.78200144323657417</v>
      </c>
      <c r="BN212" t="s">
        <v>160</v>
      </c>
    </row>
    <row r="213" spans="1:66" x14ac:dyDescent="0.25">
      <c r="A213" s="31"/>
      <c r="B21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3" s="32">
        <f>IF(EffortOutcomesAG1_1DayShiftEF[[#This Row],[Ein]]=0,3,  IF(EffortOutcomesAG1_1DayShiftEF[[#This Row],[Ein]]&lt;EFGoal,1,    IF(EffortOutcomesAG1_1DayShiftEF[[#This Row],[Ein]]&gt;=EFGoal,2,   "???")))</f>
        <v>3</v>
      </c>
      <c r="D21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1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3" s="34">
        <f t="shared" si="6"/>
        <v>13110</v>
      </c>
      <c r="H21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1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3" s="36" cm="1">
        <f t="array" ref="O21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3" s="38">
        <f xml:space="preserve">      IF(OR(EffortOutcomesAG1_1DayShiftEF[[#This Row],[Block]]=22221,EffortOutcomesAG1_1DayShiftEF[[#This Row],[Block]]=22222),1-EffortOutcomesAG1_1DayShiftEF[[#This Row],[Epn]],
0)</f>
        <v>0</v>
      </c>
      <c r="R21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1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1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21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3" s="41" cm="1">
        <f t="array" ref="Z21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213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213" s="38">
        <f t="shared" si="7"/>
        <v>2</v>
      </c>
      <c r="AC213" s="3">
        <f>EffortOutcomesAG1_1DayShiftEF[[#This Row],[Cs]]*H213</f>
        <v>0</v>
      </c>
      <c r="AD213" s="3">
        <f>EffortOutcomesAG1_1DayShiftEF[[#This Row],[Cs]]*I213</f>
        <v>0</v>
      </c>
      <c r="AE213" s="3">
        <f>EffortOutcomesAG1_1DayShiftEF[[#This Row],[Cs]]*J213</f>
        <v>0</v>
      </c>
      <c r="AF213" s="3">
        <f>EffortOutcomesAG1_1DayShiftEF[[#This Row],[Cs]]*K213</f>
        <v>0</v>
      </c>
      <c r="AG213" s="3">
        <f>EffortOutcomesAG1_1DayShiftEF[[#This Row],[Cs]]*L213</f>
        <v>0</v>
      </c>
      <c r="AH213" s="3">
        <f>EffortOutcomesAG1_1DayShiftEF[[#This Row],[Cs]]*M213</f>
        <v>0</v>
      </c>
      <c r="AI213" s="3">
        <f>EffortOutcomesAG1_1DayShiftEF[[#This Row],[Cs]]*N213</f>
        <v>0</v>
      </c>
      <c r="AJ213" s="3">
        <f>EffortOutcomesAG1_1DayShiftEF[[#This Row],[Cs]]*O213</f>
        <v>0</v>
      </c>
      <c r="AK213" s="3">
        <f>EffortOutcomesAG1_1DayShiftEF[[#This Row],[Cs]]*P213</f>
        <v>0</v>
      </c>
      <c r="AL213" s="3">
        <f>EffortOutcomesAG1_1DayShiftEF[[#This Row],[Cs]]*Q213</f>
        <v>0</v>
      </c>
      <c r="AM213" s="3">
        <f>EffortOutcomesAG1_1DayShiftEF[[#This Row],[Cs]]*R213</f>
        <v>0</v>
      </c>
      <c r="AN213" s="3">
        <f>EffortOutcomesAG1_1DayShiftEF[[#This Row],[Cs]]*S213</f>
        <v>0</v>
      </c>
      <c r="AO213" s="3">
        <f>EffortOutcomesAG1_1DayShiftEF[[#This Row],[Cs]]*T213</f>
        <v>0</v>
      </c>
      <c r="AP213" s="3">
        <f>EffortOutcomesAG1_1DayShiftEF[[#This Row],[Cs]]*U213</f>
        <v>0</v>
      </c>
      <c r="AQ213" s="3">
        <f>EffortOutcomesAG1_1DayShiftEF[[#This Row],[Cs]]*V213</f>
        <v>0</v>
      </c>
      <c r="AR213" s="3">
        <f>EffortOutcomesAG1_1DayShiftEF[[#This Row],[Cs]]*W213</f>
        <v>0</v>
      </c>
      <c r="AS213" s="3">
        <f>EffortOutcomesAG1_1DayShiftIN[[#This Row],[A]]*X213</f>
        <v>0</v>
      </c>
      <c r="AT213" s="3">
        <f>EffortOutcomesAG1_1DayShiftIN[[#This Row],[A]]*Y213</f>
        <v>0</v>
      </c>
      <c r="AU213" s="3">
        <f>EffortOutcomesAG1_1DayShiftIN[[#This Row],[A]]*Z213</f>
        <v>1.1401127252520442</v>
      </c>
      <c r="AV213" s="3">
        <f>EffortOutcomesAG1_1DayShiftIN[[#This Row],[A]]*AA213</f>
        <v>1.1401127252520442</v>
      </c>
      <c r="AW213" s="3">
        <f>EffortOutcomesAG1_1DayShiftIN[[#This Row],[A]]*AB213</f>
        <v>2.2802254505040884</v>
      </c>
      <c r="AX213" s="3"/>
      <c r="AY213" t="s">
        <v>170</v>
      </c>
      <c r="AZ213" t="s">
        <v>215</v>
      </c>
      <c r="BA213" t="s">
        <v>69</v>
      </c>
      <c r="BB213">
        <v>1</v>
      </c>
      <c r="BC213">
        <v>0</v>
      </c>
      <c r="BD213">
        <v>10</v>
      </c>
      <c r="BE213">
        <v>0</v>
      </c>
      <c r="BF213">
        <v>1.1401127252520442</v>
      </c>
      <c r="BG213" t="s">
        <v>195</v>
      </c>
      <c r="BH213">
        <v>1</v>
      </c>
      <c r="BI213" s="25">
        <v>45579</v>
      </c>
      <c r="BJ213">
        <v>45579</v>
      </c>
      <c r="BN213" t="s">
        <v>160</v>
      </c>
    </row>
    <row r="214" spans="1:66" hidden="1" x14ac:dyDescent="0.25">
      <c r="A214" s="31"/>
      <c r="B21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4" s="32">
        <f>IF(EffortOutcomesAG1_1DayShiftEF[[#This Row],[Ein]]=0,3,  IF(EffortOutcomesAG1_1DayShiftEF[[#This Row],[Ein]]&lt;EFGoal,1,    IF(EffortOutcomesAG1_1DayShiftEF[[#This Row],[Ein]]&gt;=EFGoal,2,   "???")))</f>
        <v>1</v>
      </c>
      <c r="D21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1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4" s="34">
        <f t="shared" si="6"/>
        <v>11110</v>
      </c>
      <c r="H21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1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4" s="36" cm="1">
        <f t="array" ref="O21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4" s="38">
        <f xml:space="preserve">      IF(OR(EffortOutcomesAG1_1DayShiftEF[[#This Row],[Block]]=22221,EffortOutcomesAG1_1DayShiftEF[[#This Row],[Block]]=22222),1-EffortOutcomesAG1_1DayShiftEF[[#This Row],[Epn]],
0)</f>
        <v>0</v>
      </c>
      <c r="R21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0.24218440838939459</v>
      </c>
      <c r="S21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0.10872837051527062</v>
      </c>
      <c r="U21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0.64908722109533479</v>
      </c>
      <c r="W21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4" s="41" cm="1">
        <f t="array" ref="Z21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14" s="38">
        <f t="shared" si="7"/>
        <v>1</v>
      </c>
      <c r="AC214" s="3">
        <f>EffortOutcomesAG1_1DayShiftEF[[#This Row],[Cs]]*H214</f>
        <v>0</v>
      </c>
      <c r="AD214" s="3">
        <f>EffortOutcomesAG1_1DayShiftEF[[#This Row],[Cs]]*I214</f>
        <v>0</v>
      </c>
      <c r="AE214" s="3">
        <f>EffortOutcomesAG1_1DayShiftEF[[#This Row],[Cs]]*J214</f>
        <v>0</v>
      </c>
      <c r="AF214" s="3">
        <f>EffortOutcomesAG1_1DayShiftEF[[#This Row],[Cs]]*K214</f>
        <v>0</v>
      </c>
      <c r="AG214" s="3">
        <f>EffortOutcomesAG1_1DayShiftEF[[#This Row],[Cs]]*L214</f>
        <v>0</v>
      </c>
      <c r="AH214" s="3">
        <f>EffortOutcomesAG1_1DayShiftEF[[#This Row],[Cs]]*M214</f>
        <v>0</v>
      </c>
      <c r="AI214" s="3">
        <f>EffortOutcomesAG1_1DayShiftEF[[#This Row],[Cs]]*N214</f>
        <v>0</v>
      </c>
      <c r="AJ214" s="3">
        <f>EffortOutcomesAG1_1DayShiftEF[[#This Row],[Cs]]*O214</f>
        <v>0</v>
      </c>
      <c r="AK214" s="3">
        <f>EffortOutcomesAG1_1DayShiftEF[[#This Row],[Cs]]*P214</f>
        <v>0</v>
      </c>
      <c r="AL214" s="3">
        <f>EffortOutcomesAG1_1DayShiftEF[[#This Row],[Cs]]*Q214</f>
        <v>0</v>
      </c>
      <c r="AM214" s="3">
        <f>EffortOutcomesAG1_1DayShiftEF[[#This Row],[Cs]]*R214</f>
        <v>0.9203007518796994</v>
      </c>
      <c r="AN214" s="3">
        <f>EffortOutcomesAG1_1DayShiftEF[[#This Row],[Cs]]*S214</f>
        <v>0</v>
      </c>
      <c r="AO214" s="3">
        <f>EffortOutcomesAG1_1DayShiftEF[[#This Row],[Cs]]*T214</f>
        <v>0.41316780795802832</v>
      </c>
      <c r="AP214" s="3">
        <f>EffortOutcomesAG1_1DayShiftEF[[#This Row],[Cs]]*U214</f>
        <v>0</v>
      </c>
      <c r="AQ214" s="3">
        <f>EffortOutcomesAG1_1DayShiftEF[[#This Row],[Cs]]*V214</f>
        <v>2.4665314401622722</v>
      </c>
      <c r="AR214" s="3">
        <f>EffortOutcomesAG1_1DayShiftEF[[#This Row],[Cs]]*W214</f>
        <v>0</v>
      </c>
      <c r="AS214" s="3">
        <f>EffortOutcomesAG1_1DayShiftIN[[#This Row],[A]]*X214</f>
        <v>0</v>
      </c>
      <c r="AT214" s="3">
        <f>EffortOutcomesAG1_1DayShiftIN[[#This Row],[A]]*Y214</f>
        <v>0</v>
      </c>
      <c r="AU214" s="3">
        <f>EffortOutcomesAG1_1DayShiftIN[[#This Row],[A]]*Z214</f>
        <v>0</v>
      </c>
      <c r="AV214" s="3">
        <f>EffortOutcomesAG1_1DayShiftIN[[#This Row],[A]]*AA214</f>
        <v>0</v>
      </c>
      <c r="AW214" s="3">
        <f>EffortOutcomesAG1_1DayShiftIN[[#This Row],[A]]*AB214</f>
        <v>2.4665314401622722</v>
      </c>
      <c r="AX214" s="3"/>
      <c r="AY214" t="s">
        <v>170</v>
      </c>
      <c r="AZ214" t="s">
        <v>215</v>
      </c>
      <c r="BA214" t="s">
        <v>70</v>
      </c>
      <c r="BB214">
        <v>2.8796992481203003</v>
      </c>
      <c r="BC214">
        <v>3.8</v>
      </c>
      <c r="BD214">
        <v>10</v>
      </c>
      <c r="BE214">
        <v>3.8</v>
      </c>
      <c r="BF214">
        <v>2.4665314401622722</v>
      </c>
      <c r="BG214" t="s">
        <v>196</v>
      </c>
      <c r="BH214">
        <v>1</v>
      </c>
      <c r="BI214" s="25">
        <v>45579</v>
      </c>
      <c r="BJ214">
        <v>45579</v>
      </c>
      <c r="BK214">
        <v>0.75781559161060541</v>
      </c>
      <c r="BL214">
        <v>0.75781559161060541</v>
      </c>
      <c r="BM214">
        <v>0.64908722109533479</v>
      </c>
      <c r="BN214" t="s">
        <v>160</v>
      </c>
    </row>
    <row r="215" spans="1:66" x14ac:dyDescent="0.25">
      <c r="A215" s="31"/>
      <c r="B21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15" s="32">
        <f>IF(EffortOutcomesAG1_1DayShiftEF[[#This Row],[Ein]]=0,3,  IF(EffortOutcomesAG1_1DayShiftEF[[#This Row],[Ein]]&lt;EFGoal,1,    IF(EffortOutcomesAG1_1DayShiftEF[[#This Row],[Ein]]&gt;=EFGoal,2,   "???")))</f>
        <v>1</v>
      </c>
      <c r="D21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15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1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15" s="34" t="e">
        <f t="shared" si="6"/>
        <v>#VALUE!</v>
      </c>
      <c r="H215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15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15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15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15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15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15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15" s="36" t="e" cm="1">
        <f t="array" ref="O21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15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15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15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15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15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15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15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15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1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5" s="41" cm="1">
        <f t="array" ref="Z21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5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15" s="38" t="e">
        <f t="shared" si="7"/>
        <v>#VALUE!</v>
      </c>
      <c r="AC215" s="3" t="e">
        <f>EffortOutcomesAG1_1DayShiftEF[[#This Row],[Cs]]*H215</f>
        <v>#VALUE!</v>
      </c>
      <c r="AD215" s="3" t="e">
        <f>EffortOutcomesAG1_1DayShiftEF[[#This Row],[Cs]]*I215</f>
        <v>#VALUE!</v>
      </c>
      <c r="AE215" s="3" t="e">
        <f>EffortOutcomesAG1_1DayShiftEF[[#This Row],[Cs]]*J215</f>
        <v>#VALUE!</v>
      </c>
      <c r="AF215" s="3" t="e">
        <f>EffortOutcomesAG1_1DayShiftEF[[#This Row],[Cs]]*K215</f>
        <v>#VALUE!</v>
      </c>
      <c r="AG215" s="3" t="e">
        <f>EffortOutcomesAG1_1DayShiftEF[[#This Row],[Cs]]*L215</f>
        <v>#VALUE!</v>
      </c>
      <c r="AH215" s="3" t="e">
        <f>EffortOutcomesAG1_1DayShiftEF[[#This Row],[Cs]]*M215</f>
        <v>#VALUE!</v>
      </c>
      <c r="AI215" s="3" t="e">
        <f>EffortOutcomesAG1_1DayShiftEF[[#This Row],[Cs]]*N215</f>
        <v>#VALUE!</v>
      </c>
      <c r="AJ215" s="3" t="e">
        <f>EffortOutcomesAG1_1DayShiftEF[[#This Row],[Cs]]*O215</f>
        <v>#VALUE!</v>
      </c>
      <c r="AK215" s="3" t="e">
        <f>EffortOutcomesAG1_1DayShiftEF[[#This Row],[Cs]]*P215</f>
        <v>#VALUE!</v>
      </c>
      <c r="AL215" s="3" t="e">
        <f>EffortOutcomesAG1_1DayShiftEF[[#This Row],[Cs]]*Q215</f>
        <v>#VALUE!</v>
      </c>
      <c r="AM215" s="3" t="e">
        <f>EffortOutcomesAG1_1DayShiftEF[[#This Row],[Cs]]*R215</f>
        <v>#VALUE!</v>
      </c>
      <c r="AN215" s="3" t="e">
        <f>EffortOutcomesAG1_1DayShiftEF[[#This Row],[Cs]]*S215</f>
        <v>#VALUE!</v>
      </c>
      <c r="AO215" s="3" t="e">
        <f>EffortOutcomesAG1_1DayShiftEF[[#This Row],[Cs]]*T215</f>
        <v>#VALUE!</v>
      </c>
      <c r="AP215" s="3" t="e">
        <f>EffortOutcomesAG1_1DayShiftEF[[#This Row],[Cs]]*U215</f>
        <v>#VALUE!</v>
      </c>
      <c r="AQ215" s="3" t="e">
        <f>EffortOutcomesAG1_1DayShiftEF[[#This Row],[Cs]]*V215</f>
        <v>#VALUE!</v>
      </c>
      <c r="AR215" s="3" t="e">
        <f>EffortOutcomesAG1_1DayShiftEF[[#This Row],[Cs]]*W215</f>
        <v>#VALUE!</v>
      </c>
      <c r="AS215" s="3">
        <f>EffortOutcomesAG1_1DayShiftIN[[#This Row],[A]]*X215</f>
        <v>0</v>
      </c>
      <c r="AT215" s="3">
        <f>EffortOutcomesAG1_1DayShiftIN[[#This Row],[A]]*Y215</f>
        <v>0</v>
      </c>
      <c r="AU215" s="3">
        <f>EffortOutcomesAG1_1DayShiftIN[[#This Row],[A]]*Z215</f>
        <v>0</v>
      </c>
      <c r="AV215" s="3" t="e">
        <f>EffortOutcomesAG1_1DayShiftIN[[#This Row],[A]]*AA215</f>
        <v>#VALUE!</v>
      </c>
      <c r="AW215" s="3" t="e">
        <f>EffortOutcomesAG1_1DayShiftIN[[#This Row],[A]]*AB215</f>
        <v>#VALUE!</v>
      </c>
      <c r="AX215" s="3"/>
      <c r="AY215" t="s">
        <v>217</v>
      </c>
      <c r="AZ215" t="s">
        <v>215</v>
      </c>
      <c r="BA215" t="s">
        <v>68</v>
      </c>
      <c r="BB215">
        <v>6.8471096572600345</v>
      </c>
      <c r="BC215">
        <v>3.8</v>
      </c>
      <c r="BD215">
        <v>10</v>
      </c>
      <c r="BE215">
        <v>3.8</v>
      </c>
      <c r="BF215">
        <v>2.2407754010695187</v>
      </c>
      <c r="BG215" t="s">
        <v>194</v>
      </c>
      <c r="BI215" s="25">
        <v>45579</v>
      </c>
      <c r="BJ215">
        <v>45579</v>
      </c>
      <c r="BK215">
        <v>1.8018709624368512</v>
      </c>
      <c r="BL215">
        <v>1.8018709624368512</v>
      </c>
      <c r="BM215">
        <v>0.58967773712355753</v>
      </c>
      <c r="BN215" t="s">
        <v>160</v>
      </c>
    </row>
    <row r="216" spans="1:66" hidden="1" x14ac:dyDescent="0.25">
      <c r="A216" s="31"/>
      <c r="B21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6" s="32">
        <f>IF(EffortOutcomesAG1_1DayShiftEF[[#This Row],[Ein]]=0,3,  IF(EffortOutcomesAG1_1DayShiftEF[[#This Row],[Ein]]&lt;EFGoal,1,    IF(EffortOutcomesAG1_1DayShiftEF[[#This Row],[Ein]]&gt;=EFGoal,2,   "???")))</f>
        <v>2</v>
      </c>
      <c r="D21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1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6" s="34">
        <f t="shared" si="6"/>
        <v>12310</v>
      </c>
      <c r="H21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1.4844580295968024E-2</v>
      </c>
      <c r="I21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6" s="36" cm="1">
        <f t="array" ref="O21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6" s="38">
        <f xml:space="preserve">      IF(OR(EffortOutcomesAG1_1DayShiftEF[[#This Row],[Block]]=22221,EffortOutcomesAG1_1DayShiftEF[[#This Row],[Block]]=22222),1-EffortOutcomesAG1_1DayShiftEF[[#This Row],[Epn]],
0)</f>
        <v>0</v>
      </c>
      <c r="R21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1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1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1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6" s="41" cm="1">
        <f t="array" ref="Z21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16" s="38">
        <f t="shared" si="7"/>
        <v>0.44534412955465585</v>
      </c>
      <c r="AC216" s="3">
        <f>EffortOutcomesAG1_1DayShiftEF[[#This Row],[Cs]]*H216</f>
        <v>2.8204702562339243E-2</v>
      </c>
      <c r="AD216" s="3">
        <f>EffortOutcomesAG1_1DayShiftEF[[#This Row],[Cs]]*I216</f>
        <v>0</v>
      </c>
      <c r="AE216" s="3">
        <f>EffortOutcomesAG1_1DayShiftEF[[#This Row],[Cs]]*J216</f>
        <v>0</v>
      </c>
      <c r="AF216" s="3">
        <f>EffortOutcomesAG1_1DayShiftEF[[#This Row],[Cs]]*K216</f>
        <v>0</v>
      </c>
      <c r="AG216" s="3">
        <f>EffortOutcomesAG1_1DayShiftEF[[#This Row],[Cs]]*L216</f>
        <v>0</v>
      </c>
      <c r="AH216" s="3">
        <f>EffortOutcomesAG1_1DayShiftEF[[#This Row],[Cs]]*M216</f>
        <v>0</v>
      </c>
      <c r="AI216" s="3">
        <f>EffortOutcomesAG1_1DayShiftEF[[#This Row],[Cs]]*N216</f>
        <v>0</v>
      </c>
      <c r="AJ216" s="3">
        <f>EffortOutcomesAG1_1DayShiftEF[[#This Row],[Cs]]*O216</f>
        <v>0</v>
      </c>
      <c r="AK216" s="3">
        <f>EffortOutcomesAG1_1DayShiftEF[[#This Row],[Cs]]*P216</f>
        <v>0</v>
      </c>
      <c r="AL216" s="3">
        <f>EffortOutcomesAG1_1DayShiftEF[[#This Row],[Cs]]*Q216</f>
        <v>0</v>
      </c>
      <c r="AM216" s="3">
        <f>EffortOutcomesAG1_1DayShiftEF[[#This Row],[Cs]]*R216</f>
        <v>0</v>
      </c>
      <c r="AN216" s="3">
        <f>EffortOutcomesAG1_1DayShiftEF[[#This Row],[Cs]]*S216</f>
        <v>0</v>
      </c>
      <c r="AO216" s="3">
        <f>EffortOutcomesAG1_1DayShiftEF[[#This Row],[Cs]]*T216</f>
        <v>0</v>
      </c>
      <c r="AP216" s="3">
        <f>EffortOutcomesAG1_1DayShiftEF[[#This Row],[Cs]]*U216</f>
        <v>0</v>
      </c>
      <c r="AQ216" s="3">
        <f>EffortOutcomesAG1_1DayShiftEF[[#This Row],[Cs]]*V216</f>
        <v>0.84615384615384603</v>
      </c>
      <c r="AR216" s="3">
        <f>EffortOutcomesAG1_1DayShiftEF[[#This Row],[Cs]]*W216</f>
        <v>0</v>
      </c>
      <c r="AS216" s="3">
        <f>EffortOutcomesAG1_1DayShiftIN[[#This Row],[A]]*X216</f>
        <v>0</v>
      </c>
      <c r="AT216" s="3">
        <f>EffortOutcomesAG1_1DayShiftIN[[#This Row],[A]]*Y216</f>
        <v>0</v>
      </c>
      <c r="AU216" s="3">
        <f>EffortOutcomesAG1_1DayShiftIN[[#This Row],[A]]*Z216</f>
        <v>0</v>
      </c>
      <c r="AV216" s="3">
        <f>EffortOutcomesAG1_1DayShiftIN[[#This Row],[A]]*AA216</f>
        <v>0</v>
      </c>
      <c r="AW216" s="3">
        <f>EffortOutcomesAG1_1DayShiftIN[[#This Row],[A]]*AB216</f>
        <v>0.85871464486581905</v>
      </c>
      <c r="AX216" s="3"/>
      <c r="AY216" t="s">
        <v>217</v>
      </c>
      <c r="AZ216" t="s">
        <v>215</v>
      </c>
      <c r="BA216" t="s">
        <v>69</v>
      </c>
      <c r="BB216">
        <v>0.84615384615384603</v>
      </c>
      <c r="BC216">
        <v>1.9</v>
      </c>
      <c r="BD216">
        <v>10</v>
      </c>
      <c r="BE216">
        <v>1.9</v>
      </c>
      <c r="BF216">
        <v>1.9282047025623392</v>
      </c>
      <c r="BG216" t="s">
        <v>195</v>
      </c>
      <c r="BI216" s="25">
        <v>45579</v>
      </c>
      <c r="BJ216">
        <v>45579</v>
      </c>
      <c r="BK216">
        <v>0.44534412955465585</v>
      </c>
      <c r="BL216">
        <v>0.44534412955465585</v>
      </c>
      <c r="BM216">
        <v>1.014844580295968</v>
      </c>
      <c r="BN216" t="s">
        <v>160</v>
      </c>
    </row>
    <row r="217" spans="1:66" hidden="1" x14ac:dyDescent="0.25">
      <c r="A217" s="31"/>
      <c r="B21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7" s="32">
        <f>IF(EffortOutcomesAG1_1DayShiftEF[[#This Row],[Ein]]=0,3,  IF(EffortOutcomesAG1_1DayShiftEF[[#This Row],[Ein]]&lt;EFGoal,1,    IF(EffortOutcomesAG1_1DayShiftEF[[#This Row],[Ein]]&gt;=EFGoal,2,   "???")))</f>
        <v>1</v>
      </c>
      <c r="D21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1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7" s="34">
        <f t="shared" si="6"/>
        <v>11310</v>
      </c>
      <c r="H21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1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7" s="36" cm="1">
        <f t="array" ref="O21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7" s="38">
        <f xml:space="preserve">      IF(OR(EffortOutcomesAG1_1DayShiftEF[[#This Row],[Block]]=22221,EffortOutcomesAG1_1DayShiftEF[[#This Row],[Block]]=22222),1-EffortOutcomesAG1_1DayShiftEF[[#This Row],[Epn]],
0)</f>
        <v>0</v>
      </c>
      <c r="R21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0.18512982273081968</v>
      </c>
      <c r="S21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1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0.66713661732288176</v>
      </c>
      <c r="W21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7" s="41" cm="1">
        <f t="array" ref="Z21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17" s="38">
        <f t="shared" si="7"/>
        <v>0.85226644005370145</v>
      </c>
      <c r="AC217" s="3">
        <f>EffortOutcomesAG1_1DayShiftEF[[#This Row],[Cs]]*H217</f>
        <v>0</v>
      </c>
      <c r="AD217" s="3">
        <f>EffortOutcomesAG1_1DayShiftEF[[#This Row],[Cs]]*I217</f>
        <v>0</v>
      </c>
      <c r="AE217" s="3">
        <f>EffortOutcomesAG1_1DayShiftEF[[#This Row],[Cs]]*J217</f>
        <v>0</v>
      </c>
      <c r="AF217" s="3">
        <f>EffortOutcomesAG1_1DayShiftEF[[#This Row],[Cs]]*K217</f>
        <v>0</v>
      </c>
      <c r="AG217" s="3">
        <f>EffortOutcomesAG1_1DayShiftEF[[#This Row],[Cs]]*L217</f>
        <v>0</v>
      </c>
      <c r="AH217" s="3">
        <f>EffortOutcomesAG1_1DayShiftEF[[#This Row],[Cs]]*M217</f>
        <v>0</v>
      </c>
      <c r="AI217" s="3">
        <f>EffortOutcomesAG1_1DayShiftEF[[#This Row],[Cs]]*N217</f>
        <v>0</v>
      </c>
      <c r="AJ217" s="3">
        <f>EffortOutcomesAG1_1DayShiftEF[[#This Row],[Cs]]*O217</f>
        <v>0</v>
      </c>
      <c r="AK217" s="3">
        <f>EffortOutcomesAG1_1DayShiftEF[[#This Row],[Cs]]*P217</f>
        <v>0</v>
      </c>
      <c r="AL217" s="3">
        <f>EffortOutcomesAG1_1DayShiftEF[[#This Row],[Cs]]*Q217</f>
        <v>0</v>
      </c>
      <c r="AM217" s="3">
        <f>EffortOutcomesAG1_1DayShiftEF[[#This Row],[Cs]]*R217</f>
        <v>0.70349332637711481</v>
      </c>
      <c r="AN217" s="3">
        <f>EffortOutcomesAG1_1DayShiftEF[[#This Row],[Cs]]*S217</f>
        <v>0</v>
      </c>
      <c r="AO217" s="3">
        <f>EffortOutcomesAG1_1DayShiftEF[[#This Row],[Cs]]*T217</f>
        <v>0</v>
      </c>
      <c r="AP217" s="3">
        <f>EffortOutcomesAG1_1DayShiftEF[[#This Row],[Cs]]*U217</f>
        <v>0</v>
      </c>
      <c r="AQ217" s="3">
        <f>EffortOutcomesAG1_1DayShiftEF[[#This Row],[Cs]]*V217</f>
        <v>2.5351191458269504</v>
      </c>
      <c r="AR217" s="3">
        <f>EffortOutcomesAG1_1DayShiftEF[[#This Row],[Cs]]*W217</f>
        <v>0</v>
      </c>
      <c r="AS217" s="3">
        <f>EffortOutcomesAG1_1DayShiftIN[[#This Row],[A]]*X217</f>
        <v>0</v>
      </c>
      <c r="AT217" s="3">
        <f>EffortOutcomesAG1_1DayShiftIN[[#This Row],[A]]*Y217</f>
        <v>0</v>
      </c>
      <c r="AU217" s="3">
        <f>EffortOutcomesAG1_1DayShiftIN[[#This Row],[A]]*Z217</f>
        <v>0</v>
      </c>
      <c r="AV217" s="3">
        <f>EffortOutcomesAG1_1DayShiftIN[[#This Row],[A]]*AA217</f>
        <v>0</v>
      </c>
      <c r="AW217" s="3">
        <f>EffortOutcomesAG1_1DayShiftIN[[#This Row],[A]]*AB217</f>
        <v>2.6390487193311052</v>
      </c>
      <c r="AX217" s="3"/>
      <c r="AY217" t="s">
        <v>217</v>
      </c>
      <c r="AZ217" t="s">
        <v>215</v>
      </c>
      <c r="BA217" t="s">
        <v>70</v>
      </c>
      <c r="BB217">
        <v>2.5351191458269504</v>
      </c>
      <c r="BC217">
        <v>3.8</v>
      </c>
      <c r="BD217">
        <v>10</v>
      </c>
      <c r="BE217">
        <v>3.8</v>
      </c>
      <c r="BF217">
        <v>3.0965066736228852</v>
      </c>
      <c r="BG217" t="s">
        <v>196</v>
      </c>
      <c r="BI217" s="25">
        <v>45579</v>
      </c>
      <c r="BJ217">
        <v>45579</v>
      </c>
      <c r="BK217">
        <v>0.66713661732288176</v>
      </c>
      <c r="BL217">
        <v>0.66713661732288176</v>
      </c>
      <c r="BM217">
        <v>0.81487017726918032</v>
      </c>
      <c r="BN217" t="s">
        <v>160</v>
      </c>
    </row>
    <row r="218" spans="1:66" x14ac:dyDescent="0.25">
      <c r="A218" s="31"/>
      <c r="B21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18" s="32">
        <f>IF(EffortOutcomesAG1_1DayShiftEF[[#This Row],[Ein]]=0,3,  IF(EffortOutcomesAG1_1DayShiftEF[[#This Row],[Ein]]&lt;EFGoal,1,    IF(EffortOutcomesAG1_1DayShiftEF[[#This Row],[Ein]]&gt;=EFGoal,2,   "???")))</f>
        <v>1</v>
      </c>
      <c r="D21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18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1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18" s="34" t="e">
        <f t="shared" si="6"/>
        <v>#VALUE!</v>
      </c>
      <c r="H218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18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18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18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18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18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18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18" s="36" t="e" cm="1">
        <f t="array" ref="O21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Row],[Block]]=21222),EFCap-M219:Z9EFGoal,IF(OR(EffortOutcomesAG1_1DayShiftEF[[#This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18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18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18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18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18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18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18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18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1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1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8" s="41" cm="1">
        <f t="array" ref="Z21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8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18" s="38" t="e">
        <f t="shared" si="7"/>
        <v>#VALUE!</v>
      </c>
      <c r="AC218" s="3" t="e">
        <f>EffortOutcomesAG1_1DayShiftEF[[#This Row],[Cs]]*H218</f>
        <v>#VALUE!</v>
      </c>
      <c r="AD218" s="3" t="e">
        <f>EffortOutcomesAG1_1DayShiftEF[[#This Row],[Cs]]*I218</f>
        <v>#VALUE!</v>
      </c>
      <c r="AE218" s="3" t="e">
        <f>EffortOutcomesAG1_1DayShiftEF[[#This Row],[Cs]]*J218</f>
        <v>#VALUE!</v>
      </c>
      <c r="AF218" s="3" t="e">
        <f>EffortOutcomesAG1_1DayShiftEF[[#This Row],[Cs]]*K218</f>
        <v>#VALUE!</v>
      </c>
      <c r="AG218" s="3" t="e">
        <f>EffortOutcomesAG1_1DayShiftEF[[#This Row],[Cs]]*L218</f>
        <v>#VALUE!</v>
      </c>
      <c r="AH218" s="3" t="e">
        <f>EffortOutcomesAG1_1DayShiftEF[[#This Row],[Cs]]*M218</f>
        <v>#VALUE!</v>
      </c>
      <c r="AI218" s="3" t="e">
        <f>EffortOutcomesAG1_1DayShiftEF[[#This Row],[Cs]]*N218</f>
        <v>#VALUE!</v>
      </c>
      <c r="AJ218" s="3" t="e">
        <f>EffortOutcomesAG1_1DayShiftEF[[#This Row],[Cs]]*O218</f>
        <v>#VALUE!</v>
      </c>
      <c r="AK218" s="3" t="e">
        <f>EffortOutcomesAG1_1DayShiftEF[[#This Row],[Cs]]*P218</f>
        <v>#VALUE!</v>
      </c>
      <c r="AL218" s="3" t="e">
        <f>EffortOutcomesAG1_1DayShiftEF[[#This Row],[Cs]]*Q218</f>
        <v>#VALUE!</v>
      </c>
      <c r="AM218" s="3" t="e">
        <f>EffortOutcomesAG1_1DayShiftEF[[#This Row],[Cs]]*R218</f>
        <v>#VALUE!</v>
      </c>
      <c r="AN218" s="3" t="e">
        <f>EffortOutcomesAG1_1DayShiftEF[[#This Row],[Cs]]*S218</f>
        <v>#VALUE!</v>
      </c>
      <c r="AO218" s="3" t="e">
        <f>EffortOutcomesAG1_1DayShiftEF[[#This Row],[Cs]]*T218</f>
        <v>#VALUE!</v>
      </c>
      <c r="AP218" s="3" t="e">
        <f>EffortOutcomesAG1_1DayShiftEF[[#This Row],[Cs]]*U218</f>
        <v>#VALUE!</v>
      </c>
      <c r="AQ218" s="3" t="e">
        <f>EffortOutcomesAG1_1DayShiftEF[[#This Row],[Cs]]*V218</f>
        <v>#VALUE!</v>
      </c>
      <c r="AR218" s="3" t="e">
        <f>EffortOutcomesAG1_1DayShiftEF[[#This Row],[Cs]]*W218</f>
        <v>#VALUE!</v>
      </c>
      <c r="AS218" s="3">
        <f>EffortOutcomesAG1_1DayShiftIN[[#This Row],[A]]*X218</f>
        <v>0</v>
      </c>
      <c r="AT218" s="3">
        <f>EffortOutcomesAG1_1DayShiftIN[[#This Row],[A]]*Y218</f>
        <v>0</v>
      </c>
      <c r="AU218" s="3">
        <f>EffortOutcomesAG1_1DayShiftIN[[#This Row],[A]]*Z218</f>
        <v>0</v>
      </c>
      <c r="AV218" s="3" t="e">
        <f>EffortOutcomesAG1_1DayShiftIN[[#This Row],[A]]*AA218</f>
        <v>#VALUE!</v>
      </c>
      <c r="AW218" s="3" t="e">
        <f>EffortOutcomesAG1_1DayShiftIN[[#This Row],[A]]*AB218</f>
        <v>#VALUE!</v>
      </c>
      <c r="AX218" s="3"/>
      <c r="AY218" t="s">
        <v>170</v>
      </c>
      <c r="AZ218" t="s">
        <v>215</v>
      </c>
      <c r="BA218" t="s">
        <v>68</v>
      </c>
      <c r="BB218">
        <v>5.7593984962406006</v>
      </c>
      <c r="BC218">
        <v>3.8</v>
      </c>
      <c r="BD218">
        <v>10</v>
      </c>
      <c r="BE218">
        <v>3.8</v>
      </c>
      <c r="BF218">
        <v>2.8447589562140649</v>
      </c>
      <c r="BG218" t="s">
        <v>199</v>
      </c>
      <c r="BH218">
        <v>1</v>
      </c>
      <c r="BI218" s="25">
        <v>45580</v>
      </c>
      <c r="BJ218">
        <v>45580</v>
      </c>
      <c r="BK218">
        <v>1.5156311832212108</v>
      </c>
      <c r="BL218">
        <v>1.5156311832212108</v>
      </c>
      <c r="BM218">
        <v>0.74862077795106974</v>
      </c>
      <c r="BN218" t="s">
        <v>160</v>
      </c>
    </row>
    <row r="219" spans="1:66" x14ac:dyDescent="0.25">
      <c r="A219" s="31"/>
      <c r="B21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19" s="32">
        <f>IF(EffortOutcomesAG1_1DayShiftEF[[#This Row],[Ein]]=0,3,  IF(EffortOutcomesAG1_1DayShiftEF[[#This Row],[Ein]]&lt;EFGoal,1,    IF(EffortOutcomesAG1_1DayShiftEF[[#This Row],[Ein]]&gt;=EFGoal,2,   "???")))</f>
        <v>3</v>
      </c>
      <c r="D21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1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1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19" s="34">
        <f t="shared" si="6"/>
        <v>13110</v>
      </c>
      <c r="H21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1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1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1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1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1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1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19" s="36" cm="1">
        <f t="array" ref="O21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1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19" s="38">
        <f xml:space="preserve">      IF(OR(EffortOutcomesAG1_1DayShiftEF[[#This Row],[Block]]=22221,EffortOutcomesAG1_1DayShiftEF[[#This Row],[Block]]=22222),1-EffortOutcomesAG1_1DayShiftEF[[#This Row],[Epn]],
0)</f>
        <v>0</v>
      </c>
      <c r="R21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1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1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1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1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21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19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21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19" s="41" cm="1">
        <f t="array" ref="Z21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19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219" s="38" t="e">
        <f t="shared" si="7"/>
        <v>#DIV/0!</v>
      </c>
      <c r="AC219" s="3">
        <f>EffortOutcomesAG1_1DayShiftEF[[#This Row],[Cs]]*H219</f>
        <v>0</v>
      </c>
      <c r="AD219" s="3">
        <f>EffortOutcomesAG1_1DayShiftEF[[#This Row],[Cs]]*I219</f>
        <v>0</v>
      </c>
      <c r="AE219" s="3">
        <f>EffortOutcomesAG1_1DayShiftEF[[#This Row],[Cs]]*J219</f>
        <v>0</v>
      </c>
      <c r="AF219" s="3">
        <f>EffortOutcomesAG1_1DayShiftEF[[#This Row],[Cs]]*K219</f>
        <v>0</v>
      </c>
      <c r="AG219" s="3">
        <f>EffortOutcomesAG1_1DayShiftEF[[#This Row],[Cs]]*L219</f>
        <v>0</v>
      </c>
      <c r="AH219" s="3">
        <f>EffortOutcomesAG1_1DayShiftEF[[#This Row],[Cs]]*M219</f>
        <v>0</v>
      </c>
      <c r="AI219" s="3">
        <f>EffortOutcomesAG1_1DayShiftEF[[#This Row],[Cs]]*N219</f>
        <v>0</v>
      </c>
      <c r="AJ219" s="3">
        <f>EffortOutcomesAG1_1DayShiftEF[[#This Row],[Cs]]*O219</f>
        <v>0</v>
      </c>
      <c r="AK219" s="3">
        <f>EffortOutcomesAG1_1DayShiftEF[[#This Row],[Cs]]*P219</f>
        <v>0</v>
      </c>
      <c r="AL219" s="3">
        <f>EffortOutcomesAG1_1DayShiftEF[[#This Row],[Cs]]*Q219</f>
        <v>0</v>
      </c>
      <c r="AM219" s="3">
        <f>EffortOutcomesAG1_1DayShiftEF[[#This Row],[Cs]]*R219</f>
        <v>0</v>
      </c>
      <c r="AN219" s="3">
        <f>EffortOutcomesAG1_1DayShiftEF[[#This Row],[Cs]]*S219</f>
        <v>0</v>
      </c>
      <c r="AO219" s="3">
        <f>EffortOutcomesAG1_1DayShiftEF[[#This Row],[Cs]]*T219</f>
        <v>0</v>
      </c>
      <c r="AP219" s="3">
        <f>EffortOutcomesAG1_1DayShiftEF[[#This Row],[Cs]]*U219</f>
        <v>0</v>
      </c>
      <c r="AQ219" s="3">
        <f>EffortOutcomesAG1_1DayShiftEF[[#This Row],[Cs]]*V219</f>
        <v>0</v>
      </c>
      <c r="AR219" s="3">
        <f>EffortOutcomesAG1_1DayShiftEF[[#This Row],[Cs]]*W219</f>
        <v>0</v>
      </c>
      <c r="AS219" s="3" t="e">
        <f>EffortOutcomesAG1_1DayShiftIN[[#This Row],[A]]*X219</f>
        <v>#DIV/0!</v>
      </c>
      <c r="AT219" s="3">
        <f>EffortOutcomesAG1_1DayShiftIN[[#This Row],[A]]*Y219</f>
        <v>0</v>
      </c>
      <c r="AU219" s="3">
        <f>EffortOutcomesAG1_1DayShiftIN[[#This Row],[A]]*Z219</f>
        <v>0</v>
      </c>
      <c r="AV219" s="3" t="e">
        <f>EffortOutcomesAG1_1DayShiftIN[[#This Row],[A]]*AA219</f>
        <v>#DIV/0!</v>
      </c>
      <c r="AW219" s="3" t="e">
        <f>EffortOutcomesAG1_1DayShiftIN[[#This Row],[A]]*AB219</f>
        <v>#DIV/0!</v>
      </c>
      <c r="AX219" s="3"/>
      <c r="AY219" t="s">
        <v>170</v>
      </c>
      <c r="AZ219" t="s">
        <v>215</v>
      </c>
      <c r="BA219" t="s">
        <v>69</v>
      </c>
      <c r="BB219">
        <v>1</v>
      </c>
      <c r="BC219">
        <v>0</v>
      </c>
      <c r="BD219">
        <v>10</v>
      </c>
      <c r="BE219">
        <v>0</v>
      </c>
      <c r="BF219">
        <v>0.24132730015082957</v>
      </c>
      <c r="BG219" t="s">
        <v>198</v>
      </c>
      <c r="BH219">
        <v>1</v>
      </c>
      <c r="BI219" s="25">
        <v>45580</v>
      </c>
      <c r="BJ219">
        <v>45580</v>
      </c>
      <c r="BN219" t="s">
        <v>160</v>
      </c>
    </row>
    <row r="220" spans="1:66" hidden="1" x14ac:dyDescent="0.25">
      <c r="A220" s="31"/>
      <c r="B22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20" s="32">
        <f>IF(EffortOutcomesAG1_1DayShiftEF[[#This Row],[Ein]]=0,3,  IF(EffortOutcomesAG1_1DayShiftEF[[#This Row],[Ein]]&lt;EFGoal,1,    IF(EffortOutcomesAG1_1DayShiftEF[[#This Row],[Ein]]&gt;=EFGoal,2,   "???")))</f>
        <v>2</v>
      </c>
      <c r="D22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2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20" s="34">
        <f t="shared" si="6"/>
        <v>32311</v>
      </c>
      <c r="H22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0.10128342100045717</v>
      </c>
      <c r="I22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1.0420788814140547E-2</v>
      </c>
      <c r="O220" s="36" cm="1">
        <f t="array" ref="O22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0" s="38">
        <f xml:space="preserve">      IF(OR(EffortOutcomesAG1_1DayShiftEF[[#This Row],[Block]]=22221,EffortOutcomesAG1_1DayShiftEF[[#This Row],[Block]]=22222),1-EffortOutcomesAG1_1DayShiftEF[[#This Row],[Epn]],
0)</f>
        <v>0</v>
      </c>
      <c r="R22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2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2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22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0" s="41" cm="1">
        <f t="array" ref="Z22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20" s="38">
        <f t="shared" si="7"/>
        <v>1</v>
      </c>
      <c r="AC220" s="3">
        <f>EffortOutcomesAG1_1DayShiftEF[[#This Row],[Cs]]*H220</f>
        <v>0.28865774985130294</v>
      </c>
      <c r="AD220" s="3">
        <f>EffortOutcomesAG1_1DayShiftEF[[#This Row],[Cs]]*I220</f>
        <v>0</v>
      </c>
      <c r="AE220" s="3">
        <f>EffortOutcomesAG1_1DayShiftEF[[#This Row],[Cs]]*J220</f>
        <v>0</v>
      </c>
      <c r="AF220" s="3">
        <f>EffortOutcomesAG1_1DayShiftEF[[#This Row],[Cs]]*K220</f>
        <v>0</v>
      </c>
      <c r="AG220" s="3">
        <f>EffortOutcomesAG1_1DayShiftEF[[#This Row],[Cs]]*L220</f>
        <v>0</v>
      </c>
      <c r="AH220" s="3">
        <f>EffortOutcomesAG1_1DayShiftEF[[#This Row],[Cs]]*M220</f>
        <v>0</v>
      </c>
      <c r="AI220" s="3">
        <f>EffortOutcomesAG1_1DayShiftEF[[#This Row],[Cs]]*N220</f>
        <v>2.9699248120300555E-2</v>
      </c>
      <c r="AJ220" s="3">
        <f>EffortOutcomesAG1_1DayShiftEF[[#This Row],[Cs]]*O220</f>
        <v>0</v>
      </c>
      <c r="AK220" s="3">
        <f>EffortOutcomesAG1_1DayShiftEF[[#This Row],[Cs]]*P220</f>
        <v>0</v>
      </c>
      <c r="AL220" s="3">
        <f>EffortOutcomesAG1_1DayShiftEF[[#This Row],[Cs]]*Q220</f>
        <v>0</v>
      </c>
      <c r="AM220" s="3">
        <f>EffortOutcomesAG1_1DayShiftEF[[#This Row],[Cs]]*R220</f>
        <v>0</v>
      </c>
      <c r="AN220" s="3">
        <f>EffortOutcomesAG1_1DayShiftEF[[#This Row],[Cs]]*S220</f>
        <v>0</v>
      </c>
      <c r="AO220" s="3">
        <f>EffortOutcomesAG1_1DayShiftEF[[#This Row],[Cs]]*T220</f>
        <v>0</v>
      </c>
      <c r="AP220" s="3">
        <f>EffortOutcomesAG1_1DayShiftEF[[#This Row],[Cs]]*U220</f>
        <v>0</v>
      </c>
      <c r="AQ220" s="3">
        <f>EffortOutcomesAG1_1DayShiftEF[[#This Row],[Cs]]*V220</f>
        <v>2.8499999999999996</v>
      </c>
      <c r="AR220" s="3">
        <f>EffortOutcomesAG1_1DayShiftEF[[#This Row],[Cs]]*W220</f>
        <v>0</v>
      </c>
      <c r="AS220" s="3">
        <f>EffortOutcomesAG1_1DayShiftIN[[#This Row],[A]]*X220</f>
        <v>0</v>
      </c>
      <c r="AT220" s="3">
        <f>EffortOutcomesAG1_1DayShiftIN[[#This Row],[A]]*Y220</f>
        <v>0</v>
      </c>
      <c r="AU220" s="3">
        <f>EffortOutcomesAG1_1DayShiftIN[[#This Row],[A]]*Z220</f>
        <v>0</v>
      </c>
      <c r="AV220" s="3">
        <f>EffortOutcomesAG1_1DayShiftIN[[#This Row],[A]]*AA220</f>
        <v>0</v>
      </c>
      <c r="AW220" s="3">
        <f>EffortOutcomesAG1_1DayShiftIN[[#This Row],[A]]*AB220</f>
        <v>3.1683569979716029</v>
      </c>
      <c r="AX220" s="3"/>
      <c r="AY220" t="s">
        <v>170</v>
      </c>
      <c r="AZ220" t="s">
        <v>215</v>
      </c>
      <c r="BA220" t="s">
        <v>70</v>
      </c>
      <c r="BB220">
        <v>2.8796992481203003</v>
      </c>
      <c r="BC220">
        <v>2.8499999999999996</v>
      </c>
      <c r="BD220">
        <v>10</v>
      </c>
      <c r="BE220">
        <v>2.8499999999999996</v>
      </c>
      <c r="BF220">
        <v>3.1683569979716029</v>
      </c>
      <c r="BG220" t="s">
        <v>197</v>
      </c>
      <c r="BH220">
        <v>1</v>
      </c>
      <c r="BI220" s="25">
        <v>45580</v>
      </c>
      <c r="BJ220">
        <v>45580</v>
      </c>
      <c r="BK220">
        <v>1.0104207888141405</v>
      </c>
      <c r="BL220">
        <v>1.0104207888141405</v>
      </c>
      <c r="BM220">
        <v>1.1117042098145977</v>
      </c>
      <c r="BN220" t="s">
        <v>160</v>
      </c>
    </row>
    <row r="221" spans="1:66" x14ac:dyDescent="0.25">
      <c r="A221" s="31"/>
      <c r="B22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21" s="32">
        <f>IF(EffortOutcomesAG1_1DayShiftEF[[#This Row],[Ein]]=0,3,  IF(EffortOutcomesAG1_1DayShiftEF[[#This Row],[Ein]]&lt;EFGoal,1,    IF(EffortOutcomesAG1_1DayShiftEF[[#This Row],[Ein]]&gt;=EFGoal,2,   "???")))</f>
        <v>1</v>
      </c>
      <c r="D22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21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2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21" s="34" t="e">
        <f t="shared" si="6"/>
        <v>#VALUE!</v>
      </c>
      <c r="H221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21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21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21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21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21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21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21" s="36" t="e" cm="1">
        <f t="array" ref="O22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21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21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21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21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21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21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21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21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2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1" s="41" cm="1">
        <f t="array" ref="Z22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1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21" s="38" t="e">
        <f t="shared" si="7"/>
        <v>#VALUE!</v>
      </c>
      <c r="AC221" s="3" t="e">
        <f>EffortOutcomesAG1_1DayShiftEF[[#This Row],[Cs]]*H221</f>
        <v>#VALUE!</v>
      </c>
      <c r="AD221" s="3" t="e">
        <f>EffortOutcomesAG1_1DayShiftEF[[#This Row],[Cs]]*I221</f>
        <v>#VALUE!</v>
      </c>
      <c r="AE221" s="3" t="e">
        <f>EffortOutcomesAG1_1DayShiftEF[[#This Row],[Cs]]*J221</f>
        <v>#VALUE!</v>
      </c>
      <c r="AF221" s="3" t="e">
        <f>EffortOutcomesAG1_1DayShiftEF[[#This Row],[Cs]]*K221</f>
        <v>#VALUE!</v>
      </c>
      <c r="AG221" s="3" t="e">
        <f>EffortOutcomesAG1_1DayShiftEF[[#This Row],[Cs]]*L221</f>
        <v>#VALUE!</v>
      </c>
      <c r="AH221" s="3" t="e">
        <f>EffortOutcomesAG1_1DayShiftEF[[#This Row],[Cs]]*M221</f>
        <v>#VALUE!</v>
      </c>
      <c r="AI221" s="3" t="e">
        <f>EffortOutcomesAG1_1DayShiftEF[[#This Row],[Cs]]*N221</f>
        <v>#VALUE!</v>
      </c>
      <c r="AJ221" s="3" t="e">
        <f>EffortOutcomesAG1_1DayShiftEF[[#This Row],[Cs]]*O221</f>
        <v>#VALUE!</v>
      </c>
      <c r="AK221" s="3" t="e">
        <f>EffortOutcomesAG1_1DayShiftEF[[#This Row],[Cs]]*P221</f>
        <v>#VALUE!</v>
      </c>
      <c r="AL221" s="3" t="e">
        <f>EffortOutcomesAG1_1DayShiftEF[[#This Row],[Cs]]*Q221</f>
        <v>#VALUE!</v>
      </c>
      <c r="AM221" s="3" t="e">
        <f>EffortOutcomesAG1_1DayShiftEF[[#This Row],[Cs]]*R221</f>
        <v>#VALUE!</v>
      </c>
      <c r="AN221" s="3" t="e">
        <f>EffortOutcomesAG1_1DayShiftEF[[#This Row],[Cs]]*S221</f>
        <v>#VALUE!</v>
      </c>
      <c r="AO221" s="3" t="e">
        <f>EffortOutcomesAG1_1DayShiftEF[[#This Row],[Cs]]*T221</f>
        <v>#VALUE!</v>
      </c>
      <c r="AP221" s="3" t="e">
        <f>EffortOutcomesAG1_1DayShiftEF[[#This Row],[Cs]]*U221</f>
        <v>#VALUE!</v>
      </c>
      <c r="AQ221" s="3" t="e">
        <f>EffortOutcomesAG1_1DayShiftEF[[#This Row],[Cs]]*V221</f>
        <v>#VALUE!</v>
      </c>
      <c r="AR221" s="3" t="e">
        <f>EffortOutcomesAG1_1DayShiftEF[[#This Row],[Cs]]*W221</f>
        <v>#VALUE!</v>
      </c>
      <c r="AS221" s="3">
        <f>EffortOutcomesAG1_1DayShiftIN[[#This Row],[A]]*X221</f>
        <v>0</v>
      </c>
      <c r="AT221" s="3">
        <f>EffortOutcomesAG1_1DayShiftIN[[#This Row],[A]]*Y221</f>
        <v>0</v>
      </c>
      <c r="AU221" s="3">
        <f>EffortOutcomesAG1_1DayShiftIN[[#This Row],[A]]*Z221</f>
        <v>0</v>
      </c>
      <c r="AV221" s="3" t="e">
        <f>EffortOutcomesAG1_1DayShiftIN[[#This Row],[A]]*AA221</f>
        <v>#VALUE!</v>
      </c>
      <c r="AW221" s="3" t="e">
        <f>EffortOutcomesAG1_1DayShiftIN[[#This Row],[A]]*AB221</f>
        <v>#VALUE!</v>
      </c>
      <c r="AX221" s="3"/>
      <c r="AY221" t="s">
        <v>217</v>
      </c>
      <c r="AZ221" t="s">
        <v>215</v>
      </c>
      <c r="BA221" t="s">
        <v>68</v>
      </c>
      <c r="BB221">
        <v>6.8471096572600336</v>
      </c>
      <c r="BC221">
        <v>3.8</v>
      </c>
      <c r="BD221">
        <v>10</v>
      </c>
      <c r="BE221">
        <v>3.8</v>
      </c>
      <c r="BF221">
        <v>0.99895384983261604</v>
      </c>
      <c r="BG221" t="s">
        <v>199</v>
      </c>
      <c r="BI221" s="25">
        <v>45580</v>
      </c>
      <c r="BJ221">
        <v>45580</v>
      </c>
      <c r="BK221">
        <v>1.801870962436851</v>
      </c>
      <c r="BL221">
        <v>1.801870962436851</v>
      </c>
      <c r="BM221">
        <v>0.26288259206121478</v>
      </c>
      <c r="BN221" t="s">
        <v>160</v>
      </c>
    </row>
    <row r="222" spans="1:66" hidden="1" x14ac:dyDescent="0.25">
      <c r="A222" s="31"/>
      <c r="B22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22" s="32">
        <f>IF(EffortOutcomesAG1_1DayShiftEF[[#This Row],[Ein]]=0,3,  IF(EffortOutcomesAG1_1DayShiftEF[[#This Row],[Ein]]&lt;EFGoal,1,    IF(EffortOutcomesAG1_1DayShiftEF[[#This Row],[Ein]]&gt;=EFGoal,2,   "???")))</f>
        <v>2</v>
      </c>
      <c r="D22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2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22" s="34">
        <f t="shared" si="6"/>
        <v>12310</v>
      </c>
      <c r="H22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5.0755230321793743E-2</v>
      </c>
      <c r="I22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22" s="36" cm="1">
        <f t="array" ref="O22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2" s="38">
        <f xml:space="preserve">      IF(OR(EffortOutcomesAG1_1DayShiftEF[[#This Row],[Block]]=22221,EffortOutcomesAG1_1DayShiftEF[[#This Row],[Block]]=22222),1-EffortOutcomesAG1_1DayShiftEF[[#This Row],[Epn]],
0)</f>
        <v>0</v>
      </c>
      <c r="R22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2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2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2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2" s="41" cm="1">
        <f t="array" ref="Z22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22" s="38">
        <f t="shared" si="7"/>
        <v>0.44534412955465585</v>
      </c>
      <c r="AC222" s="3">
        <f>EffortOutcomesAG1_1DayShiftEF[[#This Row],[Cs]]*H222</f>
        <v>9.6434937611408103E-2</v>
      </c>
      <c r="AD222" s="3">
        <f>EffortOutcomesAG1_1DayShiftEF[[#This Row],[Cs]]*I222</f>
        <v>0</v>
      </c>
      <c r="AE222" s="3">
        <f>EffortOutcomesAG1_1DayShiftEF[[#This Row],[Cs]]*J222</f>
        <v>0</v>
      </c>
      <c r="AF222" s="3">
        <f>EffortOutcomesAG1_1DayShiftEF[[#This Row],[Cs]]*K222</f>
        <v>0</v>
      </c>
      <c r="AG222" s="3">
        <f>EffortOutcomesAG1_1DayShiftEF[[#This Row],[Cs]]*L222</f>
        <v>0</v>
      </c>
      <c r="AH222" s="3">
        <f>EffortOutcomesAG1_1DayShiftEF[[#This Row],[Cs]]*M222</f>
        <v>0</v>
      </c>
      <c r="AI222" s="3">
        <f>EffortOutcomesAG1_1DayShiftEF[[#This Row],[Cs]]*N222</f>
        <v>0</v>
      </c>
      <c r="AJ222" s="3">
        <f>EffortOutcomesAG1_1DayShiftEF[[#This Row],[Cs]]*O222</f>
        <v>0</v>
      </c>
      <c r="AK222" s="3">
        <f>EffortOutcomesAG1_1DayShiftEF[[#This Row],[Cs]]*P222</f>
        <v>0</v>
      </c>
      <c r="AL222" s="3">
        <f>EffortOutcomesAG1_1DayShiftEF[[#This Row],[Cs]]*Q222</f>
        <v>0</v>
      </c>
      <c r="AM222" s="3">
        <f>EffortOutcomesAG1_1DayShiftEF[[#This Row],[Cs]]*R222</f>
        <v>0</v>
      </c>
      <c r="AN222" s="3">
        <f>EffortOutcomesAG1_1DayShiftEF[[#This Row],[Cs]]*S222</f>
        <v>0</v>
      </c>
      <c r="AO222" s="3">
        <f>EffortOutcomesAG1_1DayShiftEF[[#This Row],[Cs]]*T222</f>
        <v>0</v>
      </c>
      <c r="AP222" s="3">
        <f>EffortOutcomesAG1_1DayShiftEF[[#This Row],[Cs]]*U222</f>
        <v>0</v>
      </c>
      <c r="AQ222" s="3">
        <f>EffortOutcomesAG1_1DayShiftEF[[#This Row],[Cs]]*V222</f>
        <v>0.84615384615384603</v>
      </c>
      <c r="AR222" s="3">
        <f>EffortOutcomesAG1_1DayShiftEF[[#This Row],[Cs]]*W222</f>
        <v>0</v>
      </c>
      <c r="AS222" s="3">
        <f>EffortOutcomesAG1_1DayShiftIN[[#This Row],[A]]*X222</f>
        <v>0</v>
      </c>
      <c r="AT222" s="3">
        <f>EffortOutcomesAG1_1DayShiftIN[[#This Row],[A]]*Y222</f>
        <v>0</v>
      </c>
      <c r="AU222" s="3">
        <f>EffortOutcomesAG1_1DayShiftIN[[#This Row],[A]]*Z222</f>
        <v>0</v>
      </c>
      <c r="AV222" s="3">
        <f>EffortOutcomesAG1_1DayShiftIN[[#This Row],[A]]*AA222</f>
        <v>0</v>
      </c>
      <c r="AW222" s="3">
        <f>EffortOutcomesAG1_1DayShiftIN[[#This Row],[A]]*AB222</f>
        <v>0.8891005795030561</v>
      </c>
      <c r="AX222" s="3"/>
      <c r="AY222" t="s">
        <v>217</v>
      </c>
      <c r="AZ222" t="s">
        <v>215</v>
      </c>
      <c r="BA222" t="s">
        <v>69</v>
      </c>
      <c r="BB222">
        <v>0.84615384615384603</v>
      </c>
      <c r="BC222">
        <v>1.9</v>
      </c>
      <c r="BD222">
        <v>10</v>
      </c>
      <c r="BE222">
        <v>1.9</v>
      </c>
      <c r="BF222">
        <v>1.9964349376114079</v>
      </c>
      <c r="BG222" t="s">
        <v>198</v>
      </c>
      <c r="BI222" s="25">
        <v>45580</v>
      </c>
      <c r="BJ222">
        <v>45580</v>
      </c>
      <c r="BK222">
        <v>0.44534412955465585</v>
      </c>
      <c r="BL222">
        <v>0.44534412955465585</v>
      </c>
      <c r="BM222">
        <v>1.0507552303217937</v>
      </c>
      <c r="BN222" t="s">
        <v>160</v>
      </c>
    </row>
    <row r="223" spans="1:66" hidden="1" x14ac:dyDescent="0.25">
      <c r="A223" s="31"/>
      <c r="B22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23" s="32">
        <f>IF(EffortOutcomesAG1_1DayShiftEF[[#This Row],[Ein]]=0,3,  IF(EffortOutcomesAG1_1DayShiftEF[[#This Row],[Ein]]&lt;EFGoal,1,    IF(EffortOutcomesAG1_1DayShiftEF[[#This Row],[Ein]]&gt;=EFGoal,2,   "???")))</f>
        <v>2</v>
      </c>
      <c r="D22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2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23" s="34">
        <f t="shared" si="6"/>
        <v>12310</v>
      </c>
      <c r="H22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5.6642274134532933E-3</v>
      </c>
      <c r="I22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23" s="36" cm="1">
        <f t="array" ref="O22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3" s="38">
        <f xml:space="preserve">      IF(OR(EffortOutcomesAG1_1DayShiftEF[[#This Row],[Block]]=22221,EffortOutcomesAG1_1DayShiftEF[[#This Row],[Block]]=22222),1-EffortOutcomesAG1_1DayShiftEF[[#This Row],[Epn]],
0)</f>
        <v>0</v>
      </c>
      <c r="R22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2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2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0.66713661732288176</v>
      </c>
      <c r="W22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3" s="41" cm="1">
        <f t="array" ref="Z22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23" s="38">
        <f t="shared" si="7"/>
        <v>0.66713661732288176</v>
      </c>
      <c r="AC223" s="3">
        <f>EffortOutcomesAG1_1DayShiftEF[[#This Row],[Cs]]*H223</f>
        <v>2.1524064171122514E-2</v>
      </c>
      <c r="AD223" s="3">
        <f>EffortOutcomesAG1_1DayShiftEF[[#This Row],[Cs]]*I223</f>
        <v>0</v>
      </c>
      <c r="AE223" s="3">
        <f>EffortOutcomesAG1_1DayShiftEF[[#This Row],[Cs]]*J223</f>
        <v>0</v>
      </c>
      <c r="AF223" s="3">
        <f>EffortOutcomesAG1_1DayShiftEF[[#This Row],[Cs]]*K223</f>
        <v>0</v>
      </c>
      <c r="AG223" s="3">
        <f>EffortOutcomesAG1_1DayShiftEF[[#This Row],[Cs]]*L223</f>
        <v>0</v>
      </c>
      <c r="AH223" s="3">
        <f>EffortOutcomesAG1_1DayShiftEF[[#This Row],[Cs]]*M223</f>
        <v>0</v>
      </c>
      <c r="AI223" s="3">
        <f>EffortOutcomesAG1_1DayShiftEF[[#This Row],[Cs]]*N223</f>
        <v>0</v>
      </c>
      <c r="AJ223" s="3">
        <f>EffortOutcomesAG1_1DayShiftEF[[#This Row],[Cs]]*O223</f>
        <v>0</v>
      </c>
      <c r="AK223" s="3">
        <f>EffortOutcomesAG1_1DayShiftEF[[#This Row],[Cs]]*P223</f>
        <v>0</v>
      </c>
      <c r="AL223" s="3">
        <f>EffortOutcomesAG1_1DayShiftEF[[#This Row],[Cs]]*Q223</f>
        <v>0</v>
      </c>
      <c r="AM223" s="3">
        <f>EffortOutcomesAG1_1DayShiftEF[[#This Row],[Cs]]*R223</f>
        <v>0</v>
      </c>
      <c r="AN223" s="3">
        <f>EffortOutcomesAG1_1DayShiftEF[[#This Row],[Cs]]*S223</f>
        <v>0</v>
      </c>
      <c r="AO223" s="3">
        <f>EffortOutcomesAG1_1DayShiftEF[[#This Row],[Cs]]*T223</f>
        <v>0</v>
      </c>
      <c r="AP223" s="3">
        <f>EffortOutcomesAG1_1DayShiftEF[[#This Row],[Cs]]*U223</f>
        <v>0</v>
      </c>
      <c r="AQ223" s="3">
        <f>EffortOutcomesAG1_1DayShiftEF[[#This Row],[Cs]]*V223</f>
        <v>2.5351191458269504</v>
      </c>
      <c r="AR223" s="3">
        <f>EffortOutcomesAG1_1DayShiftEF[[#This Row],[Cs]]*W223</f>
        <v>0</v>
      </c>
      <c r="AS223" s="3">
        <f>EffortOutcomesAG1_1DayShiftIN[[#This Row],[A]]*X223</f>
        <v>0</v>
      </c>
      <c r="AT223" s="3">
        <f>EffortOutcomesAG1_1DayShiftIN[[#This Row],[A]]*Y223</f>
        <v>0</v>
      </c>
      <c r="AU223" s="3">
        <f>EffortOutcomesAG1_1DayShiftIN[[#This Row],[A]]*Z223</f>
        <v>0</v>
      </c>
      <c r="AV223" s="3">
        <f>EffortOutcomesAG1_1DayShiftIN[[#This Row],[A]]*AA223</f>
        <v>0</v>
      </c>
      <c r="AW223" s="3">
        <f>EffortOutcomesAG1_1DayShiftIN[[#This Row],[A]]*AB223</f>
        <v>2.549478637189114</v>
      </c>
      <c r="AX223" s="3"/>
      <c r="AY223" t="s">
        <v>217</v>
      </c>
      <c r="AZ223" t="s">
        <v>215</v>
      </c>
      <c r="BA223" t="s">
        <v>70</v>
      </c>
      <c r="BB223">
        <v>2.5351191458269504</v>
      </c>
      <c r="BC223">
        <v>3.8</v>
      </c>
      <c r="BD223">
        <v>10</v>
      </c>
      <c r="BE223">
        <v>3.8</v>
      </c>
      <c r="BF223">
        <v>3.8215240641711223</v>
      </c>
      <c r="BG223" t="s">
        <v>197</v>
      </c>
      <c r="BI223" s="25">
        <v>45580</v>
      </c>
      <c r="BJ223">
        <v>45580</v>
      </c>
      <c r="BK223">
        <v>0.66713661732288176</v>
      </c>
      <c r="BL223">
        <v>0.66713661732288176</v>
      </c>
      <c r="BM223">
        <v>1.0056642274134533</v>
      </c>
      <c r="BN223" t="s">
        <v>160</v>
      </c>
    </row>
    <row r="224" spans="1:66" hidden="1" x14ac:dyDescent="0.25">
      <c r="A224" s="31"/>
      <c r="B22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24" s="32">
        <f>IF(EffortOutcomesAG1_1DayShiftEF[[#This Row],[Ein]]=0,3,  IF(EffortOutcomesAG1_1DayShiftEF[[#This Row],[Ein]]&lt;EFGoal,1,    IF(EffortOutcomesAG1_1DayShiftEF[[#This Row],[Ein]]&gt;=EFGoal,2,   "???")))</f>
        <v>1</v>
      </c>
      <c r="D22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2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24" s="34">
        <f t="shared" si="6"/>
        <v>11110</v>
      </c>
      <c r="H22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2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24" s="36" cm="1">
        <f t="array" ref="O22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4" s="38">
        <f xml:space="preserve">      IF(OR(EffortOutcomesAG1_1DayShiftEF[[#This Row],[Block]]=22221,EffortOutcomesAG1_1DayShiftEF[[#This Row],[Block]]=22222),1-EffortOutcomesAG1_1DayShiftEF[[#This Row],[Epn]],
0)</f>
        <v>0</v>
      </c>
      <c r="R22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0.39374752671151569</v>
      </c>
      <c r="S22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0.28512511127289769</v>
      </c>
      <c r="U22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0.32112736201558661</v>
      </c>
      <c r="W22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4" s="41" cm="1">
        <f t="array" ref="Z22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24" s="38">
        <f t="shared" si="7"/>
        <v>1</v>
      </c>
      <c r="AC224" s="3">
        <f>EffortOutcomesAG1_1DayShiftEF[[#This Row],[Cs]]*H224</f>
        <v>0</v>
      </c>
      <c r="AD224" s="3">
        <f>EffortOutcomesAG1_1DayShiftEF[[#This Row],[Cs]]*I224</f>
        <v>0</v>
      </c>
      <c r="AE224" s="3">
        <f>EffortOutcomesAG1_1DayShiftEF[[#This Row],[Cs]]*J224</f>
        <v>0</v>
      </c>
      <c r="AF224" s="3">
        <f>EffortOutcomesAG1_1DayShiftEF[[#This Row],[Cs]]*K224</f>
        <v>0</v>
      </c>
      <c r="AG224" s="3">
        <f>EffortOutcomesAG1_1DayShiftEF[[#This Row],[Cs]]*L224</f>
        <v>0</v>
      </c>
      <c r="AH224" s="3">
        <f>EffortOutcomesAG1_1DayShiftEF[[#This Row],[Cs]]*M224</f>
        <v>0</v>
      </c>
      <c r="AI224" s="3">
        <f>EffortOutcomesAG1_1DayShiftEF[[#This Row],[Cs]]*N224</f>
        <v>0</v>
      </c>
      <c r="AJ224" s="3">
        <f>EffortOutcomesAG1_1DayShiftEF[[#This Row],[Cs]]*O224</f>
        <v>0</v>
      </c>
      <c r="AK224" s="3">
        <f>EffortOutcomesAG1_1DayShiftEF[[#This Row],[Cs]]*P224</f>
        <v>0</v>
      </c>
      <c r="AL224" s="3">
        <f>EffortOutcomesAG1_1DayShiftEF[[#This Row],[Cs]]*Q224</f>
        <v>0</v>
      </c>
      <c r="AM224" s="3">
        <f>EffortOutcomesAG1_1DayShiftEF[[#This Row],[Cs]]*R224</f>
        <v>1.8703007518796995</v>
      </c>
      <c r="AN224" s="3">
        <f>EffortOutcomesAG1_1DayShiftEF[[#This Row],[Cs]]*S224</f>
        <v>0</v>
      </c>
      <c r="AO224" s="3">
        <f>EffortOutcomesAG1_1DayShiftEF[[#This Row],[Cs]]*T224</f>
        <v>1.354344278546264</v>
      </c>
      <c r="AP224" s="3">
        <f>EffortOutcomesAG1_1DayShiftEF[[#This Row],[Cs]]*U224</f>
        <v>0</v>
      </c>
      <c r="AQ224" s="3">
        <f>EffortOutcomesAG1_1DayShiftEF[[#This Row],[Cs]]*V224</f>
        <v>1.5253549695740365</v>
      </c>
      <c r="AR224" s="3">
        <f>EffortOutcomesAG1_1DayShiftEF[[#This Row],[Cs]]*W224</f>
        <v>0</v>
      </c>
      <c r="AS224" s="3">
        <f>EffortOutcomesAG1_1DayShiftIN[[#This Row],[A]]*X224</f>
        <v>0</v>
      </c>
      <c r="AT224" s="3">
        <f>EffortOutcomesAG1_1DayShiftIN[[#This Row],[A]]*Y224</f>
        <v>0</v>
      </c>
      <c r="AU224" s="3">
        <f>EffortOutcomesAG1_1DayShiftIN[[#This Row],[A]]*Z224</f>
        <v>0</v>
      </c>
      <c r="AV224" s="3">
        <f>EffortOutcomesAG1_1DayShiftIN[[#This Row],[A]]*AA224</f>
        <v>0</v>
      </c>
      <c r="AW224" s="3">
        <f>EffortOutcomesAG1_1DayShiftIN[[#This Row],[A]]*AB224</f>
        <v>1.5253549695740365</v>
      </c>
      <c r="AX224" s="3"/>
      <c r="AY224" t="s">
        <v>170</v>
      </c>
      <c r="AZ224" t="s">
        <v>215</v>
      </c>
      <c r="BA224" t="s">
        <v>70</v>
      </c>
      <c r="BB224">
        <v>2.8796992481203003</v>
      </c>
      <c r="BC224">
        <v>4.75</v>
      </c>
      <c r="BD224">
        <v>10</v>
      </c>
      <c r="BE224">
        <v>4.75</v>
      </c>
      <c r="BF224">
        <v>1.5253549695740365</v>
      </c>
      <c r="BG224" t="s">
        <v>200</v>
      </c>
      <c r="BH224">
        <v>1</v>
      </c>
      <c r="BI224" s="25">
        <v>45581</v>
      </c>
      <c r="BJ224">
        <v>45581</v>
      </c>
      <c r="BK224">
        <v>0.60625247328848431</v>
      </c>
      <c r="BL224">
        <v>0.60625247328848431</v>
      </c>
      <c r="BM224">
        <v>0.32112736201558661</v>
      </c>
      <c r="BN224" t="s">
        <v>160</v>
      </c>
    </row>
    <row r="225" spans="1:66" x14ac:dyDescent="0.25">
      <c r="A225" s="31"/>
      <c r="B22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25" s="32">
        <f>IF(EffortOutcomesAG1_1DayShiftEF[[#This Row],[Ein]]=0,3,  IF(EffortOutcomesAG1_1DayShiftEF[[#This Row],[Ein]]&lt;EFGoal,1,    IF(EffortOutcomesAG1_1DayShiftEF[[#This Row],[Ein]]&gt;=EFGoal,2,   "???")))</f>
        <v>1</v>
      </c>
      <c r="D22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25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2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25" s="34" t="e">
        <f t="shared" si="6"/>
        <v>#VALUE!</v>
      </c>
      <c r="H225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25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25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25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25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25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25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25" s="36" t="e" cm="1">
        <f t="array" ref="O22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25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25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25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25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25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25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25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25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2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5" s="41" cm="1">
        <f t="array" ref="Z22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5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25" s="38" t="e">
        <f t="shared" si="7"/>
        <v>#VALUE!</v>
      </c>
      <c r="AC225" s="3" t="e">
        <f>EffortOutcomesAG1_1DayShiftEF[[#This Row],[Cs]]*H225</f>
        <v>#VALUE!</v>
      </c>
      <c r="AD225" s="3" t="e">
        <f>EffortOutcomesAG1_1DayShiftEF[[#This Row],[Cs]]*I225</f>
        <v>#VALUE!</v>
      </c>
      <c r="AE225" s="3" t="e">
        <f>EffortOutcomesAG1_1DayShiftEF[[#This Row],[Cs]]*J225</f>
        <v>#VALUE!</v>
      </c>
      <c r="AF225" s="3" t="e">
        <f>EffortOutcomesAG1_1DayShiftEF[[#This Row],[Cs]]*K225</f>
        <v>#VALUE!</v>
      </c>
      <c r="AG225" s="3" t="e">
        <f>EffortOutcomesAG1_1DayShiftEF[[#This Row],[Cs]]*L225</f>
        <v>#VALUE!</v>
      </c>
      <c r="AH225" s="3" t="e">
        <f>EffortOutcomesAG1_1DayShiftEF[[#This Row],[Cs]]*M225</f>
        <v>#VALUE!</v>
      </c>
      <c r="AI225" s="3" t="e">
        <f>EffortOutcomesAG1_1DayShiftEF[[#This Row],[Cs]]*N225</f>
        <v>#VALUE!</v>
      </c>
      <c r="AJ225" s="3" t="e">
        <f>EffortOutcomesAG1_1DayShiftEF[[#This Row],[Cs]]*O225</f>
        <v>#VALUE!</v>
      </c>
      <c r="AK225" s="3" t="e">
        <f>EffortOutcomesAG1_1DayShiftEF[[#This Row],[Cs]]*P225</f>
        <v>#VALUE!</v>
      </c>
      <c r="AL225" s="3" t="e">
        <f>EffortOutcomesAG1_1DayShiftEF[[#This Row],[Cs]]*Q225</f>
        <v>#VALUE!</v>
      </c>
      <c r="AM225" s="3" t="e">
        <f>EffortOutcomesAG1_1DayShiftEF[[#This Row],[Cs]]*R225</f>
        <v>#VALUE!</v>
      </c>
      <c r="AN225" s="3" t="e">
        <f>EffortOutcomesAG1_1DayShiftEF[[#This Row],[Cs]]*S225</f>
        <v>#VALUE!</v>
      </c>
      <c r="AO225" s="3" t="e">
        <f>EffortOutcomesAG1_1DayShiftEF[[#This Row],[Cs]]*T225</f>
        <v>#VALUE!</v>
      </c>
      <c r="AP225" s="3" t="e">
        <f>EffortOutcomesAG1_1DayShiftEF[[#This Row],[Cs]]*U225</f>
        <v>#VALUE!</v>
      </c>
      <c r="AQ225" s="3" t="e">
        <f>EffortOutcomesAG1_1DayShiftEF[[#This Row],[Cs]]*V225</f>
        <v>#VALUE!</v>
      </c>
      <c r="AR225" s="3" t="e">
        <f>EffortOutcomesAG1_1DayShiftEF[[#This Row],[Cs]]*W225</f>
        <v>#VALUE!</v>
      </c>
      <c r="AS225" s="3">
        <f>EffortOutcomesAG1_1DayShiftIN[[#This Row],[A]]*X225</f>
        <v>0</v>
      </c>
      <c r="AT225" s="3">
        <f>EffortOutcomesAG1_1DayShiftIN[[#This Row],[A]]*Y225</f>
        <v>0</v>
      </c>
      <c r="AU225" s="3">
        <f>EffortOutcomesAG1_1DayShiftIN[[#This Row],[A]]*Z225</f>
        <v>0</v>
      </c>
      <c r="AV225" s="3" t="e">
        <f>EffortOutcomesAG1_1DayShiftIN[[#This Row],[A]]*AA225</f>
        <v>#VALUE!</v>
      </c>
      <c r="AW225" s="3" t="e">
        <f>EffortOutcomesAG1_1DayShiftIN[[#This Row],[A]]*AB225</f>
        <v>#VALUE!</v>
      </c>
      <c r="AX225" s="3"/>
      <c r="AY225" t="s">
        <v>170</v>
      </c>
      <c r="AZ225" t="s">
        <v>215</v>
      </c>
      <c r="BA225" t="s">
        <v>68</v>
      </c>
      <c r="BB225">
        <v>5.7593984962406006</v>
      </c>
      <c r="BC225">
        <v>3.8</v>
      </c>
      <c r="BD225">
        <v>10</v>
      </c>
      <c r="BE225">
        <v>3.8</v>
      </c>
      <c r="BF225">
        <v>3.6806722689075615</v>
      </c>
      <c r="BG225" t="s">
        <v>202</v>
      </c>
      <c r="BH225">
        <v>1</v>
      </c>
      <c r="BI225" s="25">
        <v>45581</v>
      </c>
      <c r="BJ225">
        <v>45581</v>
      </c>
      <c r="BK225">
        <v>1.5156311832212108</v>
      </c>
      <c r="BL225">
        <v>1.5156311832212108</v>
      </c>
      <c r="BM225">
        <v>0.96859796550198995</v>
      </c>
      <c r="BN225" t="s">
        <v>160</v>
      </c>
    </row>
    <row r="226" spans="1:66" x14ac:dyDescent="0.25">
      <c r="A226" s="31"/>
      <c r="B22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26" s="32">
        <f>IF(EffortOutcomesAG1_1DayShiftEF[[#This Row],[Ein]]=0,3,  IF(EffortOutcomesAG1_1DayShiftEF[[#This Row],[Ein]]&lt;EFGoal,1,    IF(EffortOutcomesAG1_1DayShiftEF[[#This Row],[Ein]]&gt;=EFGoal,2,   "???")))</f>
        <v>3</v>
      </c>
      <c r="D22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2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26" s="34">
        <f t="shared" si="6"/>
        <v>13110</v>
      </c>
      <c r="H22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2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26" s="36" cm="1">
        <f t="array" ref="O22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6" s="38">
        <f xml:space="preserve">      IF(OR(EffortOutcomesAG1_1DayShiftEF[[#This Row],[Block]]=22221,EffortOutcomesAG1_1DayShiftEF[[#This Row],[Block]]=22222),1-EffortOutcomesAG1_1DayShiftEF[[#This Row],[Epn]],
0)</f>
        <v>0</v>
      </c>
      <c r="R22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2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2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22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6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22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6" s="41" cm="1">
        <f t="array" ref="Z22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6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226" s="38" t="e">
        <f t="shared" si="7"/>
        <v>#DIV/0!</v>
      </c>
      <c r="AC226" s="3">
        <f>EffortOutcomesAG1_1DayShiftEF[[#This Row],[Cs]]*H226</f>
        <v>0</v>
      </c>
      <c r="AD226" s="3">
        <f>EffortOutcomesAG1_1DayShiftEF[[#This Row],[Cs]]*I226</f>
        <v>0</v>
      </c>
      <c r="AE226" s="3">
        <f>EffortOutcomesAG1_1DayShiftEF[[#This Row],[Cs]]*J226</f>
        <v>0</v>
      </c>
      <c r="AF226" s="3">
        <f>EffortOutcomesAG1_1DayShiftEF[[#This Row],[Cs]]*K226</f>
        <v>0</v>
      </c>
      <c r="AG226" s="3">
        <f>EffortOutcomesAG1_1DayShiftEF[[#This Row],[Cs]]*L226</f>
        <v>0</v>
      </c>
      <c r="AH226" s="3">
        <f>EffortOutcomesAG1_1DayShiftEF[[#This Row],[Cs]]*M226</f>
        <v>0</v>
      </c>
      <c r="AI226" s="3">
        <f>EffortOutcomesAG1_1DayShiftEF[[#This Row],[Cs]]*N226</f>
        <v>0</v>
      </c>
      <c r="AJ226" s="3">
        <f>EffortOutcomesAG1_1DayShiftEF[[#This Row],[Cs]]*O226</f>
        <v>0</v>
      </c>
      <c r="AK226" s="3">
        <f>EffortOutcomesAG1_1DayShiftEF[[#This Row],[Cs]]*P226</f>
        <v>0</v>
      </c>
      <c r="AL226" s="3">
        <f>EffortOutcomesAG1_1DayShiftEF[[#This Row],[Cs]]*Q226</f>
        <v>0</v>
      </c>
      <c r="AM226" s="3">
        <f>EffortOutcomesAG1_1DayShiftEF[[#This Row],[Cs]]*R226</f>
        <v>0</v>
      </c>
      <c r="AN226" s="3">
        <f>EffortOutcomesAG1_1DayShiftEF[[#This Row],[Cs]]*S226</f>
        <v>0</v>
      </c>
      <c r="AO226" s="3">
        <f>EffortOutcomesAG1_1DayShiftEF[[#This Row],[Cs]]*T226</f>
        <v>0</v>
      </c>
      <c r="AP226" s="3">
        <f>EffortOutcomesAG1_1DayShiftEF[[#This Row],[Cs]]*U226</f>
        <v>0</v>
      </c>
      <c r="AQ226" s="3">
        <f>EffortOutcomesAG1_1DayShiftEF[[#This Row],[Cs]]*V226</f>
        <v>0</v>
      </c>
      <c r="AR226" s="3">
        <f>EffortOutcomesAG1_1DayShiftEF[[#This Row],[Cs]]*W226</f>
        <v>0</v>
      </c>
      <c r="AS226" s="3" t="e">
        <f>EffortOutcomesAG1_1DayShiftIN[[#This Row],[A]]*X226</f>
        <v>#DIV/0!</v>
      </c>
      <c r="AT226" s="3">
        <f>EffortOutcomesAG1_1DayShiftIN[[#This Row],[A]]*Y226</f>
        <v>0</v>
      </c>
      <c r="AU226" s="3">
        <f>EffortOutcomesAG1_1DayShiftIN[[#This Row],[A]]*Z226</f>
        <v>0</v>
      </c>
      <c r="AV226" s="3" t="e">
        <f>EffortOutcomesAG1_1DayShiftIN[[#This Row],[A]]*AA226</f>
        <v>#DIV/0!</v>
      </c>
      <c r="AW226" s="3" t="e">
        <f>EffortOutcomesAG1_1DayShiftIN[[#This Row],[A]]*AB226</f>
        <v>#DIV/0!</v>
      </c>
      <c r="AX226" s="3"/>
      <c r="AY226" t="s">
        <v>170</v>
      </c>
      <c r="AZ226" t="s">
        <v>215</v>
      </c>
      <c r="BA226" t="s">
        <v>69</v>
      </c>
      <c r="BB226">
        <v>1</v>
      </c>
      <c r="BC226">
        <v>0</v>
      </c>
      <c r="BD226">
        <v>10</v>
      </c>
      <c r="BE226">
        <v>0</v>
      </c>
      <c r="BF226">
        <v>0.12066365007541478</v>
      </c>
      <c r="BG226" t="s">
        <v>201</v>
      </c>
      <c r="BH226">
        <v>1</v>
      </c>
      <c r="BI226" s="25">
        <v>45581</v>
      </c>
      <c r="BJ226">
        <v>45581</v>
      </c>
      <c r="BN226" t="s">
        <v>160</v>
      </c>
    </row>
    <row r="227" spans="1:66" hidden="1" x14ac:dyDescent="0.25">
      <c r="A227" s="31"/>
      <c r="B22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27" s="32">
        <f>IF(EffortOutcomesAG1_1DayShiftEF[[#This Row],[Ein]]=0,3,  IF(EffortOutcomesAG1_1DayShiftEF[[#This Row],[Ein]]&lt;EFGoal,1,    IF(EffortOutcomesAG1_1DayShiftEF[[#This Row],[Ein]]&gt;=EFGoal,2,   "???")))</f>
        <v>2</v>
      </c>
      <c r="D22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2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27" s="34">
        <f t="shared" si="6"/>
        <v>12310</v>
      </c>
      <c r="H22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3.0584482596866414E-2</v>
      </c>
      <c r="I22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27" s="36" cm="1">
        <f t="array" ref="O22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7" s="38">
        <f xml:space="preserve">      IF(OR(EffortOutcomesAG1_1DayShiftEF[[#This Row],[Block]]=22221,EffortOutcomesAG1_1DayShiftEF[[#This Row],[Block]]=22222),1-EffortOutcomesAG1_1DayShiftEF[[#This Row],[Epn]],
0)</f>
        <v>0</v>
      </c>
      <c r="R22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2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2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0.88951548976384232</v>
      </c>
      <c r="W22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7" s="41" cm="1">
        <f t="array" ref="Z22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7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27" s="38">
        <f t="shared" si="7"/>
        <v>0.88951548976384232</v>
      </c>
      <c r="AC227" s="3">
        <f>EffortOutcomesAG1_1DayShiftEF[[#This Row],[Cs]]*H227</f>
        <v>8.7165775401069262E-2</v>
      </c>
      <c r="AD227" s="3">
        <f>EffortOutcomesAG1_1DayShiftEF[[#This Row],[Cs]]*I227</f>
        <v>0</v>
      </c>
      <c r="AE227" s="3">
        <f>EffortOutcomesAG1_1DayShiftEF[[#This Row],[Cs]]*J227</f>
        <v>0</v>
      </c>
      <c r="AF227" s="3">
        <f>EffortOutcomesAG1_1DayShiftEF[[#This Row],[Cs]]*K227</f>
        <v>0</v>
      </c>
      <c r="AG227" s="3">
        <f>EffortOutcomesAG1_1DayShiftEF[[#This Row],[Cs]]*L227</f>
        <v>0</v>
      </c>
      <c r="AH227" s="3">
        <f>EffortOutcomesAG1_1DayShiftEF[[#This Row],[Cs]]*M227</f>
        <v>0</v>
      </c>
      <c r="AI227" s="3">
        <f>EffortOutcomesAG1_1DayShiftEF[[#This Row],[Cs]]*N227</f>
        <v>0</v>
      </c>
      <c r="AJ227" s="3">
        <f>EffortOutcomesAG1_1DayShiftEF[[#This Row],[Cs]]*O227</f>
        <v>0</v>
      </c>
      <c r="AK227" s="3">
        <f>EffortOutcomesAG1_1DayShiftEF[[#This Row],[Cs]]*P227</f>
        <v>0</v>
      </c>
      <c r="AL227" s="3">
        <f>EffortOutcomesAG1_1DayShiftEF[[#This Row],[Cs]]*Q227</f>
        <v>0</v>
      </c>
      <c r="AM227" s="3">
        <f>EffortOutcomesAG1_1DayShiftEF[[#This Row],[Cs]]*R227</f>
        <v>0</v>
      </c>
      <c r="AN227" s="3">
        <f>EffortOutcomesAG1_1DayShiftEF[[#This Row],[Cs]]*S227</f>
        <v>0</v>
      </c>
      <c r="AO227" s="3">
        <f>EffortOutcomesAG1_1DayShiftEF[[#This Row],[Cs]]*T227</f>
        <v>0</v>
      </c>
      <c r="AP227" s="3">
        <f>EffortOutcomesAG1_1DayShiftEF[[#This Row],[Cs]]*U227</f>
        <v>0</v>
      </c>
      <c r="AQ227" s="3">
        <f>EffortOutcomesAG1_1DayShiftEF[[#This Row],[Cs]]*V227</f>
        <v>2.5351191458269504</v>
      </c>
      <c r="AR227" s="3">
        <f>EffortOutcomesAG1_1DayShiftEF[[#This Row],[Cs]]*W227</f>
        <v>0</v>
      </c>
      <c r="AS227" s="3">
        <f>EffortOutcomesAG1_1DayShiftIN[[#This Row],[A]]*X227</f>
        <v>0</v>
      </c>
      <c r="AT227" s="3">
        <f>EffortOutcomesAG1_1DayShiftIN[[#This Row],[A]]*Y227</f>
        <v>0</v>
      </c>
      <c r="AU227" s="3">
        <f>EffortOutcomesAG1_1DayShiftIN[[#This Row],[A]]*Z227</f>
        <v>0</v>
      </c>
      <c r="AV227" s="3">
        <f>EffortOutcomesAG1_1DayShiftIN[[#This Row],[A]]*AA227</f>
        <v>0</v>
      </c>
      <c r="AW227" s="3">
        <f>EffortOutcomesAG1_1DayShiftIN[[#This Row],[A]]*AB227</f>
        <v>2.6126544532234774</v>
      </c>
      <c r="AX227" s="3"/>
      <c r="AY227" t="s">
        <v>217</v>
      </c>
      <c r="AZ227" t="s">
        <v>215</v>
      </c>
      <c r="BA227" t="s">
        <v>70</v>
      </c>
      <c r="BB227">
        <v>2.5351191458269504</v>
      </c>
      <c r="BC227">
        <v>2.8499999999999996</v>
      </c>
      <c r="BD227">
        <v>10</v>
      </c>
      <c r="BE227">
        <v>2.8499999999999996</v>
      </c>
      <c r="BF227">
        <v>2.9371657754010689</v>
      </c>
      <c r="BG227" t="s">
        <v>200</v>
      </c>
      <c r="BI227" s="25">
        <v>45581</v>
      </c>
      <c r="BJ227">
        <v>45581</v>
      </c>
      <c r="BK227">
        <v>0.88951548976384232</v>
      </c>
      <c r="BL227">
        <v>0.88951548976384232</v>
      </c>
      <c r="BM227">
        <v>1.0305844825968664</v>
      </c>
      <c r="BN227" t="s">
        <v>160</v>
      </c>
    </row>
    <row r="228" spans="1:66" x14ac:dyDescent="0.25">
      <c r="A228" s="31"/>
      <c r="B22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28" s="32">
        <f>IF(EffortOutcomesAG1_1DayShiftEF[[#This Row],[Ein]]=0,3,  IF(EffortOutcomesAG1_1DayShiftEF[[#This Row],[Ein]]&lt;EFGoal,1,    IF(EffortOutcomesAG1_1DayShiftEF[[#This Row],[Ein]]&gt;=EFGoal,2,   "???")))</f>
        <v>1</v>
      </c>
      <c r="D22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28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2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28" s="34" t="e">
        <f t="shared" si="6"/>
        <v>#VALUE!</v>
      </c>
      <c r="H228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28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28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28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28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28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28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28" s="36" t="e" cm="1">
        <f t="array" ref="O22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Row],[Block]]=21222),EFCap-M229:Z9EFGoal,IF(OR(EffortOutcomesAG1_1DayShiftEF[[#This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28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28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28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28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28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28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28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28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2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8" s="41" cm="1">
        <f t="array" ref="Z22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8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28" s="38" t="e">
        <f t="shared" si="7"/>
        <v>#VALUE!</v>
      </c>
      <c r="AC228" s="3" t="e">
        <f>EffortOutcomesAG1_1DayShiftEF[[#This Row],[Cs]]*H228</f>
        <v>#VALUE!</v>
      </c>
      <c r="AD228" s="3" t="e">
        <f>EffortOutcomesAG1_1DayShiftEF[[#This Row],[Cs]]*I228</f>
        <v>#VALUE!</v>
      </c>
      <c r="AE228" s="3" t="e">
        <f>EffortOutcomesAG1_1DayShiftEF[[#This Row],[Cs]]*J228</f>
        <v>#VALUE!</v>
      </c>
      <c r="AF228" s="3" t="e">
        <f>EffortOutcomesAG1_1DayShiftEF[[#This Row],[Cs]]*K228</f>
        <v>#VALUE!</v>
      </c>
      <c r="AG228" s="3" t="e">
        <f>EffortOutcomesAG1_1DayShiftEF[[#This Row],[Cs]]*L228</f>
        <v>#VALUE!</v>
      </c>
      <c r="AH228" s="3" t="e">
        <f>EffortOutcomesAG1_1DayShiftEF[[#This Row],[Cs]]*M228</f>
        <v>#VALUE!</v>
      </c>
      <c r="AI228" s="3" t="e">
        <f>EffortOutcomesAG1_1DayShiftEF[[#This Row],[Cs]]*N228</f>
        <v>#VALUE!</v>
      </c>
      <c r="AJ228" s="3" t="e">
        <f>EffortOutcomesAG1_1DayShiftEF[[#This Row],[Cs]]*O228</f>
        <v>#VALUE!</v>
      </c>
      <c r="AK228" s="3" t="e">
        <f>EffortOutcomesAG1_1DayShiftEF[[#This Row],[Cs]]*P228</f>
        <v>#VALUE!</v>
      </c>
      <c r="AL228" s="3" t="e">
        <f>EffortOutcomesAG1_1DayShiftEF[[#This Row],[Cs]]*Q228</f>
        <v>#VALUE!</v>
      </c>
      <c r="AM228" s="3" t="e">
        <f>EffortOutcomesAG1_1DayShiftEF[[#This Row],[Cs]]*R228</f>
        <v>#VALUE!</v>
      </c>
      <c r="AN228" s="3" t="e">
        <f>EffortOutcomesAG1_1DayShiftEF[[#This Row],[Cs]]*S228</f>
        <v>#VALUE!</v>
      </c>
      <c r="AO228" s="3" t="e">
        <f>EffortOutcomesAG1_1DayShiftEF[[#This Row],[Cs]]*T228</f>
        <v>#VALUE!</v>
      </c>
      <c r="AP228" s="3" t="e">
        <f>EffortOutcomesAG1_1DayShiftEF[[#This Row],[Cs]]*U228</f>
        <v>#VALUE!</v>
      </c>
      <c r="AQ228" s="3" t="e">
        <f>EffortOutcomesAG1_1DayShiftEF[[#This Row],[Cs]]*V228</f>
        <v>#VALUE!</v>
      </c>
      <c r="AR228" s="3" t="e">
        <f>EffortOutcomesAG1_1DayShiftEF[[#This Row],[Cs]]*W228</f>
        <v>#VALUE!</v>
      </c>
      <c r="AS228" s="3">
        <f>EffortOutcomesAG1_1DayShiftIN[[#This Row],[A]]*X228</f>
        <v>0</v>
      </c>
      <c r="AT228" s="3">
        <f>EffortOutcomesAG1_1DayShiftIN[[#This Row],[A]]*Y228</f>
        <v>0</v>
      </c>
      <c r="AU228" s="3">
        <f>EffortOutcomesAG1_1DayShiftIN[[#This Row],[A]]*Z228</f>
        <v>0</v>
      </c>
      <c r="AV228" s="3" t="e">
        <f>EffortOutcomesAG1_1DayShiftIN[[#This Row],[A]]*AA228</f>
        <v>#VALUE!</v>
      </c>
      <c r="AW228" s="3" t="e">
        <f>EffortOutcomesAG1_1DayShiftIN[[#This Row],[A]]*AB228</f>
        <v>#VALUE!</v>
      </c>
      <c r="AX228" s="3"/>
      <c r="AY228" t="s">
        <v>217</v>
      </c>
      <c r="AZ228" t="s">
        <v>215</v>
      </c>
      <c r="BA228" t="s">
        <v>68</v>
      </c>
      <c r="BB228">
        <v>6.8471096572600336</v>
      </c>
      <c r="BC228">
        <v>3.8</v>
      </c>
      <c r="BD228">
        <v>10</v>
      </c>
      <c r="BE228">
        <v>3.8</v>
      </c>
      <c r="BF228">
        <v>1.9377450980392157</v>
      </c>
      <c r="BG228" t="s">
        <v>202</v>
      </c>
      <c r="BI228" s="25">
        <v>45581</v>
      </c>
      <c r="BJ228">
        <v>45581</v>
      </c>
      <c r="BK228">
        <v>1.801870962436851</v>
      </c>
      <c r="BL228">
        <v>1.801870962436851</v>
      </c>
      <c r="BM228">
        <v>0.50993292053663575</v>
      </c>
      <c r="BN228" t="s">
        <v>160</v>
      </c>
    </row>
    <row r="229" spans="1:66" hidden="1" x14ac:dyDescent="0.25">
      <c r="A229" s="31"/>
      <c r="B22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29" s="32">
        <f>IF(EffortOutcomesAG1_1DayShiftEF[[#This Row],[Ein]]=0,3,  IF(EffortOutcomesAG1_1DayShiftEF[[#This Row],[Ein]]&lt;EFGoal,1,    IF(EffortOutcomesAG1_1DayShiftEF[[#This Row],[Ein]]&gt;=EFGoal,2,   "???")))</f>
        <v>2</v>
      </c>
      <c r="D22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29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2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29" s="34">
        <f t="shared" si="6"/>
        <v>12310</v>
      </c>
      <c r="H229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3.5744441317196785E-2</v>
      </c>
      <c r="I229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29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29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29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29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29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29" s="36" cm="1">
        <f t="array" ref="O22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29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29" s="38">
        <f xml:space="preserve">      IF(OR(EffortOutcomesAG1_1DayShiftEF[[#This Row],[Block]]=22221,EffortOutcomesAG1_1DayShiftEF[[#This Row],[Block]]=22222),1-EffortOutcomesAG1_1DayShiftEF[[#This Row],[Epn]],
0)</f>
        <v>0</v>
      </c>
      <c r="R229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29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29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29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29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29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2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2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29" s="41" cm="1">
        <f t="array" ref="Z22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29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29" s="38">
        <f t="shared" si="7"/>
        <v>0.44534412955465585</v>
      </c>
      <c r="AC229" s="3">
        <f>EffortOutcomesAG1_1DayShiftEF[[#This Row],[Cs]]*H229</f>
        <v>6.7914438502673882E-2</v>
      </c>
      <c r="AD229" s="3">
        <f>EffortOutcomesAG1_1DayShiftEF[[#This Row],[Cs]]*I229</f>
        <v>0</v>
      </c>
      <c r="AE229" s="3">
        <f>EffortOutcomesAG1_1DayShiftEF[[#This Row],[Cs]]*J229</f>
        <v>0</v>
      </c>
      <c r="AF229" s="3">
        <f>EffortOutcomesAG1_1DayShiftEF[[#This Row],[Cs]]*K229</f>
        <v>0</v>
      </c>
      <c r="AG229" s="3">
        <f>EffortOutcomesAG1_1DayShiftEF[[#This Row],[Cs]]*L229</f>
        <v>0</v>
      </c>
      <c r="AH229" s="3">
        <f>EffortOutcomesAG1_1DayShiftEF[[#This Row],[Cs]]*M229</f>
        <v>0</v>
      </c>
      <c r="AI229" s="3">
        <f>EffortOutcomesAG1_1DayShiftEF[[#This Row],[Cs]]*N229</f>
        <v>0</v>
      </c>
      <c r="AJ229" s="3">
        <f>EffortOutcomesAG1_1DayShiftEF[[#This Row],[Cs]]*O229</f>
        <v>0</v>
      </c>
      <c r="AK229" s="3">
        <f>EffortOutcomesAG1_1DayShiftEF[[#This Row],[Cs]]*P229</f>
        <v>0</v>
      </c>
      <c r="AL229" s="3">
        <f>EffortOutcomesAG1_1DayShiftEF[[#This Row],[Cs]]*Q229</f>
        <v>0</v>
      </c>
      <c r="AM229" s="3">
        <f>EffortOutcomesAG1_1DayShiftEF[[#This Row],[Cs]]*R229</f>
        <v>0</v>
      </c>
      <c r="AN229" s="3">
        <f>EffortOutcomesAG1_1DayShiftEF[[#This Row],[Cs]]*S229</f>
        <v>0</v>
      </c>
      <c r="AO229" s="3">
        <f>EffortOutcomesAG1_1DayShiftEF[[#This Row],[Cs]]*T229</f>
        <v>0</v>
      </c>
      <c r="AP229" s="3">
        <f>EffortOutcomesAG1_1DayShiftEF[[#This Row],[Cs]]*U229</f>
        <v>0</v>
      </c>
      <c r="AQ229" s="3">
        <f>EffortOutcomesAG1_1DayShiftEF[[#This Row],[Cs]]*V229</f>
        <v>0.84615384615384603</v>
      </c>
      <c r="AR229" s="3">
        <f>EffortOutcomesAG1_1DayShiftEF[[#This Row],[Cs]]*W229</f>
        <v>0</v>
      </c>
      <c r="AS229" s="3">
        <f>EffortOutcomesAG1_1DayShiftIN[[#This Row],[A]]*X229</f>
        <v>0</v>
      </c>
      <c r="AT229" s="3">
        <f>EffortOutcomesAG1_1DayShiftIN[[#This Row],[A]]*Y229</f>
        <v>0</v>
      </c>
      <c r="AU229" s="3">
        <f>EffortOutcomesAG1_1DayShiftIN[[#This Row],[A]]*Z229</f>
        <v>0</v>
      </c>
      <c r="AV229" s="3">
        <f>EffortOutcomesAG1_1DayShiftIN[[#This Row],[A]]*AA229</f>
        <v>0</v>
      </c>
      <c r="AW229" s="3">
        <f>EffortOutcomesAG1_1DayShiftIN[[#This Row],[A]]*AB229</f>
        <v>0.87639914265301255</v>
      </c>
      <c r="AX229" s="3"/>
      <c r="AY229" t="s">
        <v>217</v>
      </c>
      <c r="AZ229" t="s">
        <v>215</v>
      </c>
      <c r="BA229" t="s">
        <v>69</v>
      </c>
      <c r="BB229">
        <v>0.84615384615384603</v>
      </c>
      <c r="BC229">
        <v>1.9</v>
      </c>
      <c r="BD229">
        <v>10</v>
      </c>
      <c r="BE229">
        <v>1.9</v>
      </c>
      <c r="BF229">
        <v>1.9679144385026737</v>
      </c>
      <c r="BG229" t="s">
        <v>201</v>
      </c>
      <c r="BI229" s="25">
        <v>45581</v>
      </c>
      <c r="BJ229">
        <v>45581</v>
      </c>
      <c r="BK229">
        <v>0.44534412955465585</v>
      </c>
      <c r="BL229">
        <v>0.44534412955465585</v>
      </c>
      <c r="BM229">
        <v>1.0357444413171968</v>
      </c>
      <c r="BN229" t="s">
        <v>160</v>
      </c>
    </row>
    <row r="230" spans="1:66" hidden="1" x14ac:dyDescent="0.25">
      <c r="A230" s="31"/>
      <c r="B23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30" s="32">
        <f>IF(EffortOutcomesAG1_1DayShiftEF[[#This Row],[Ein]]=0,3,  IF(EffortOutcomesAG1_1DayShiftEF[[#This Row],[Ein]]&lt;EFGoal,1,    IF(EffortOutcomesAG1_1DayShiftEF[[#This Row],[Ein]]&gt;=EFGoal,2,   "???")))</f>
        <v>1</v>
      </c>
      <c r="D23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3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3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30" s="34">
        <f t="shared" si="6"/>
        <v>11310</v>
      </c>
      <c r="H23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3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3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3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3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3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3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30" s="36" cm="1">
        <f t="array" ref="O23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3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30" s="38">
        <f xml:space="preserve">      IF(OR(EffortOutcomesAG1_1DayShiftEF[[#This Row],[Block]]=22221,EffortOutcomesAG1_1DayShiftEF[[#This Row],[Block]]=22222),1-EffortOutcomesAG1_1DayShiftEF[[#This Row],[Epn]],
0)</f>
        <v>0</v>
      </c>
      <c r="R23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0.40315520857368159</v>
      </c>
      <c r="S23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3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3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3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0.50521039440707027</v>
      </c>
      <c r="W23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3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0" s="41" cm="1">
        <f t="array" ref="Z23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30" s="38">
        <f t="shared" si="7"/>
        <v>0.90836560298075186</v>
      </c>
      <c r="AC230" s="3">
        <f>EffortOutcomesAG1_1DayShiftEF[[#This Row],[Cs]]*H230</f>
        <v>0</v>
      </c>
      <c r="AD230" s="3">
        <f>EffortOutcomesAG1_1DayShiftEF[[#This Row],[Cs]]*I230</f>
        <v>0</v>
      </c>
      <c r="AE230" s="3">
        <f>EffortOutcomesAG1_1DayShiftEF[[#This Row],[Cs]]*J230</f>
        <v>0</v>
      </c>
      <c r="AF230" s="3">
        <f>EffortOutcomesAG1_1DayShiftEF[[#This Row],[Cs]]*K230</f>
        <v>0</v>
      </c>
      <c r="AG230" s="3">
        <f>EffortOutcomesAG1_1DayShiftEF[[#This Row],[Cs]]*L230</f>
        <v>0</v>
      </c>
      <c r="AH230" s="3">
        <f>EffortOutcomesAG1_1DayShiftEF[[#This Row],[Cs]]*M230</f>
        <v>0</v>
      </c>
      <c r="AI230" s="3">
        <f>EffortOutcomesAG1_1DayShiftEF[[#This Row],[Cs]]*N230</f>
        <v>0</v>
      </c>
      <c r="AJ230" s="3">
        <f>EffortOutcomesAG1_1DayShiftEF[[#This Row],[Cs]]*O230</f>
        <v>0</v>
      </c>
      <c r="AK230" s="3">
        <f>EffortOutcomesAG1_1DayShiftEF[[#This Row],[Cs]]*P230</f>
        <v>0</v>
      </c>
      <c r="AL230" s="3">
        <f>EffortOutcomesAG1_1DayShiftEF[[#This Row],[Cs]]*Q230</f>
        <v>0</v>
      </c>
      <c r="AM230" s="3">
        <f>EffortOutcomesAG1_1DayShiftEF[[#This Row],[Cs]]*R230</f>
        <v>2.2979846888699846</v>
      </c>
      <c r="AN230" s="3">
        <f>EffortOutcomesAG1_1DayShiftEF[[#This Row],[Cs]]*S230</f>
        <v>0</v>
      </c>
      <c r="AO230" s="3">
        <f>EffortOutcomesAG1_1DayShiftEF[[#This Row],[Cs]]*T230</f>
        <v>0</v>
      </c>
      <c r="AP230" s="3">
        <f>EffortOutcomesAG1_1DayShiftEF[[#This Row],[Cs]]*U230</f>
        <v>0</v>
      </c>
      <c r="AQ230" s="3">
        <f>EffortOutcomesAG1_1DayShiftEF[[#This Row],[Cs]]*V230</f>
        <v>2.8796992481203003</v>
      </c>
      <c r="AR230" s="3">
        <f>EffortOutcomesAG1_1DayShiftEF[[#This Row],[Cs]]*W230</f>
        <v>0</v>
      </c>
      <c r="AS230" s="3">
        <f>EffortOutcomesAG1_1DayShiftIN[[#This Row],[A]]*X230</f>
        <v>0</v>
      </c>
      <c r="AT230" s="3">
        <f>EffortOutcomesAG1_1DayShiftIN[[#This Row],[A]]*Y230</f>
        <v>0</v>
      </c>
      <c r="AU230" s="3">
        <f>EffortOutcomesAG1_1DayShiftIN[[#This Row],[A]]*Z230</f>
        <v>0</v>
      </c>
      <c r="AV230" s="3">
        <f>EffortOutcomesAG1_1DayShiftIN[[#This Row],[A]]*AA230</f>
        <v>0</v>
      </c>
      <c r="AW230" s="3">
        <f>EffortOutcomesAG1_1DayShiftIN[[#This Row],[A]]*AB230</f>
        <v>3.0902736894443654</v>
      </c>
      <c r="AX230" s="3"/>
      <c r="AY230" t="s">
        <v>170</v>
      </c>
      <c r="AZ230" t="s">
        <v>215</v>
      </c>
      <c r="BA230" t="s">
        <v>70</v>
      </c>
      <c r="BB230">
        <v>2.8796992481203003</v>
      </c>
      <c r="BC230">
        <v>5.6999999999999993</v>
      </c>
      <c r="BD230">
        <v>10</v>
      </c>
      <c r="BE230">
        <v>5.6999999999999993</v>
      </c>
      <c r="BF230">
        <v>3.4020153111300142</v>
      </c>
      <c r="BG230" t="s">
        <v>204</v>
      </c>
      <c r="BH230">
        <v>1</v>
      </c>
      <c r="BI230" s="25">
        <v>45582</v>
      </c>
      <c r="BJ230">
        <v>45582</v>
      </c>
      <c r="BK230">
        <v>0.50521039440707027</v>
      </c>
      <c r="BL230">
        <v>0.50521039440707027</v>
      </c>
      <c r="BM230">
        <v>0.59684479142631841</v>
      </c>
      <c r="BN230" t="s">
        <v>160</v>
      </c>
    </row>
    <row r="231" spans="1:66" x14ac:dyDescent="0.25">
      <c r="A231" s="31"/>
      <c r="B23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31" s="32">
        <f>IF(EffortOutcomesAG1_1DayShiftEF[[#This Row],[Ein]]=0,3,  IF(EffortOutcomesAG1_1DayShiftEF[[#This Row],[Ein]]&lt;EFGoal,1,    IF(EffortOutcomesAG1_1DayShiftEF[[#This Row],[Ein]]&gt;=EFGoal,2,   "???")))</f>
        <v>3</v>
      </c>
      <c r="D23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3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3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31" s="34">
        <f t="shared" si="6"/>
        <v>13110</v>
      </c>
      <c r="H23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3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3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3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3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3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3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31" s="36" cm="1">
        <f t="array" ref="O23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3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31" s="38">
        <f xml:space="preserve">      IF(OR(EffortOutcomesAG1_1DayShiftEF[[#This Row],[Block]]=22221,EffortOutcomesAG1_1DayShiftEF[[#This Row],[Block]]=22222),1-EffortOutcomesAG1_1DayShiftEF[[#This Row],[Epn]],
0)</f>
        <v>0</v>
      </c>
      <c r="R23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3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3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3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3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23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3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1" s="41" cm="1">
        <f t="array" ref="Z23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231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231" s="38">
        <f t="shared" si="7"/>
        <v>2</v>
      </c>
      <c r="AC231" s="3">
        <f>EffortOutcomesAG1_1DayShiftEF[[#This Row],[Cs]]*H231</f>
        <v>0</v>
      </c>
      <c r="AD231" s="3">
        <f>EffortOutcomesAG1_1DayShiftEF[[#This Row],[Cs]]*I231</f>
        <v>0</v>
      </c>
      <c r="AE231" s="3">
        <f>EffortOutcomesAG1_1DayShiftEF[[#This Row],[Cs]]*J231</f>
        <v>0</v>
      </c>
      <c r="AF231" s="3">
        <f>EffortOutcomesAG1_1DayShiftEF[[#This Row],[Cs]]*K231</f>
        <v>0</v>
      </c>
      <c r="AG231" s="3">
        <f>EffortOutcomesAG1_1DayShiftEF[[#This Row],[Cs]]*L231</f>
        <v>0</v>
      </c>
      <c r="AH231" s="3">
        <f>EffortOutcomesAG1_1DayShiftEF[[#This Row],[Cs]]*M231</f>
        <v>0</v>
      </c>
      <c r="AI231" s="3">
        <f>EffortOutcomesAG1_1DayShiftEF[[#This Row],[Cs]]*N231</f>
        <v>0</v>
      </c>
      <c r="AJ231" s="3">
        <f>EffortOutcomesAG1_1DayShiftEF[[#This Row],[Cs]]*O231</f>
        <v>0</v>
      </c>
      <c r="AK231" s="3">
        <f>EffortOutcomesAG1_1DayShiftEF[[#This Row],[Cs]]*P231</f>
        <v>0</v>
      </c>
      <c r="AL231" s="3">
        <f>EffortOutcomesAG1_1DayShiftEF[[#This Row],[Cs]]*Q231</f>
        <v>0</v>
      </c>
      <c r="AM231" s="3">
        <f>EffortOutcomesAG1_1DayShiftEF[[#This Row],[Cs]]*R231</f>
        <v>0</v>
      </c>
      <c r="AN231" s="3">
        <f>EffortOutcomesAG1_1DayShiftEF[[#This Row],[Cs]]*S231</f>
        <v>0</v>
      </c>
      <c r="AO231" s="3">
        <f>EffortOutcomesAG1_1DayShiftEF[[#This Row],[Cs]]*T231</f>
        <v>0</v>
      </c>
      <c r="AP231" s="3">
        <f>EffortOutcomesAG1_1DayShiftEF[[#This Row],[Cs]]*U231</f>
        <v>0</v>
      </c>
      <c r="AQ231" s="3">
        <f>EffortOutcomesAG1_1DayShiftEF[[#This Row],[Cs]]*V231</f>
        <v>0</v>
      </c>
      <c r="AR231" s="3">
        <f>EffortOutcomesAG1_1DayShiftEF[[#This Row],[Cs]]*W231</f>
        <v>0</v>
      </c>
      <c r="AS231" s="3">
        <f>EffortOutcomesAG1_1DayShiftIN[[#This Row],[A]]*X231</f>
        <v>0</v>
      </c>
      <c r="AT231" s="3">
        <f>EffortOutcomesAG1_1DayShiftIN[[#This Row],[A]]*Y231</f>
        <v>0</v>
      </c>
      <c r="AU231" s="3">
        <f>EffortOutcomesAG1_1DayShiftIN[[#This Row],[A]]*Z231</f>
        <v>1.2600465548632931</v>
      </c>
      <c r="AV231" s="3">
        <f>EffortOutcomesAG1_1DayShiftIN[[#This Row],[A]]*AA231</f>
        <v>1.2600465548632931</v>
      </c>
      <c r="AW231" s="3">
        <f>EffortOutcomesAG1_1DayShiftIN[[#This Row],[A]]*AB231</f>
        <v>2.5200931097265862</v>
      </c>
      <c r="AX231" s="3"/>
      <c r="AY231" t="s">
        <v>170</v>
      </c>
      <c r="AZ231" t="s">
        <v>215</v>
      </c>
      <c r="BA231" t="s">
        <v>69</v>
      </c>
      <c r="BB231">
        <v>1</v>
      </c>
      <c r="BC231">
        <v>0</v>
      </c>
      <c r="BD231">
        <v>10</v>
      </c>
      <c r="BE231">
        <v>0</v>
      </c>
      <c r="BF231">
        <v>1.2600465548632931</v>
      </c>
      <c r="BG231" t="s">
        <v>203</v>
      </c>
      <c r="BH231">
        <v>1</v>
      </c>
      <c r="BI231" s="25">
        <v>45582</v>
      </c>
      <c r="BJ231">
        <v>45582</v>
      </c>
      <c r="BN231" t="s">
        <v>160</v>
      </c>
    </row>
    <row r="232" spans="1:66" x14ac:dyDescent="0.25">
      <c r="A232" s="31"/>
      <c r="B23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32" s="32">
        <f>IF(EffortOutcomesAG1_1DayShiftEF[[#This Row],[Ein]]=0,3,  IF(EffortOutcomesAG1_1DayShiftEF[[#This Row],[Ein]]&lt;EFGoal,1,    IF(EffortOutcomesAG1_1DayShiftEF[[#This Row],[Ein]]&gt;=EFGoal,2,   "???")))</f>
        <v>2</v>
      </c>
      <c r="D23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32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3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2</v>
      </c>
      <c r="G232" s="34" t="e">
        <f t="shared" si="6"/>
        <v>#VALUE!</v>
      </c>
      <c r="H232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32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32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32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32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32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32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32" s="36" t="e" cm="1">
        <f t="array" ref="O23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32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32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32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32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32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32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32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32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3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2" s="41" cm="1">
        <f t="array" ref="Z23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2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32" s="38" t="e">
        <f t="shared" si="7"/>
        <v>#VALUE!</v>
      </c>
      <c r="AC232" s="3" t="e">
        <f>EffortOutcomesAG1_1DayShiftEF[[#This Row],[Cs]]*H232</f>
        <v>#VALUE!</v>
      </c>
      <c r="AD232" s="3" t="e">
        <f>EffortOutcomesAG1_1DayShiftEF[[#This Row],[Cs]]*I232</f>
        <v>#VALUE!</v>
      </c>
      <c r="AE232" s="3" t="e">
        <f>EffortOutcomesAG1_1DayShiftEF[[#This Row],[Cs]]*J232</f>
        <v>#VALUE!</v>
      </c>
      <c r="AF232" s="3" t="e">
        <f>EffortOutcomesAG1_1DayShiftEF[[#This Row],[Cs]]*K232</f>
        <v>#VALUE!</v>
      </c>
      <c r="AG232" s="3" t="e">
        <f>EffortOutcomesAG1_1DayShiftEF[[#This Row],[Cs]]*L232</f>
        <v>#VALUE!</v>
      </c>
      <c r="AH232" s="3" t="e">
        <f>EffortOutcomesAG1_1DayShiftEF[[#This Row],[Cs]]*M232</f>
        <v>#VALUE!</v>
      </c>
      <c r="AI232" s="3" t="e">
        <f>EffortOutcomesAG1_1DayShiftEF[[#This Row],[Cs]]*N232</f>
        <v>#VALUE!</v>
      </c>
      <c r="AJ232" s="3" t="e">
        <f>EffortOutcomesAG1_1DayShiftEF[[#This Row],[Cs]]*O232</f>
        <v>#VALUE!</v>
      </c>
      <c r="AK232" s="3" t="e">
        <f>EffortOutcomesAG1_1DayShiftEF[[#This Row],[Cs]]*P232</f>
        <v>#VALUE!</v>
      </c>
      <c r="AL232" s="3" t="e">
        <f>EffortOutcomesAG1_1DayShiftEF[[#This Row],[Cs]]*Q232</f>
        <v>#VALUE!</v>
      </c>
      <c r="AM232" s="3" t="e">
        <f>EffortOutcomesAG1_1DayShiftEF[[#This Row],[Cs]]*R232</f>
        <v>#VALUE!</v>
      </c>
      <c r="AN232" s="3" t="e">
        <f>EffortOutcomesAG1_1DayShiftEF[[#This Row],[Cs]]*S232</f>
        <v>#VALUE!</v>
      </c>
      <c r="AO232" s="3" t="e">
        <f>EffortOutcomesAG1_1DayShiftEF[[#This Row],[Cs]]*T232</f>
        <v>#VALUE!</v>
      </c>
      <c r="AP232" s="3" t="e">
        <f>EffortOutcomesAG1_1DayShiftEF[[#This Row],[Cs]]*U232</f>
        <v>#VALUE!</v>
      </c>
      <c r="AQ232" s="3" t="e">
        <f>EffortOutcomesAG1_1DayShiftEF[[#This Row],[Cs]]*V232</f>
        <v>#VALUE!</v>
      </c>
      <c r="AR232" s="3" t="e">
        <f>EffortOutcomesAG1_1DayShiftEF[[#This Row],[Cs]]*W232</f>
        <v>#VALUE!</v>
      </c>
      <c r="AS232" s="3">
        <f>EffortOutcomesAG1_1DayShiftIN[[#This Row],[A]]*X232</f>
        <v>0</v>
      </c>
      <c r="AT232" s="3">
        <f>EffortOutcomesAG1_1DayShiftIN[[#This Row],[A]]*Y232</f>
        <v>0</v>
      </c>
      <c r="AU232" s="3">
        <f>EffortOutcomesAG1_1DayShiftIN[[#This Row],[A]]*Z232</f>
        <v>0</v>
      </c>
      <c r="AV232" s="3" t="e">
        <f>EffortOutcomesAG1_1DayShiftIN[[#This Row],[A]]*AA232</f>
        <v>#VALUE!</v>
      </c>
      <c r="AW232" s="3" t="e">
        <f>EffortOutcomesAG1_1DayShiftIN[[#This Row],[A]]*AB232</f>
        <v>#VALUE!</v>
      </c>
      <c r="AX232" s="3"/>
      <c r="AY232" t="s">
        <v>170</v>
      </c>
      <c r="AZ232" t="s">
        <v>215</v>
      </c>
      <c r="BA232" t="s">
        <v>68</v>
      </c>
      <c r="BB232">
        <v>5.7593984962406006</v>
      </c>
      <c r="BC232">
        <v>0.95</v>
      </c>
      <c r="BD232">
        <v>10</v>
      </c>
      <c r="BE232">
        <v>0.95</v>
      </c>
      <c r="BF232">
        <v>3.7590132827324472</v>
      </c>
      <c r="BG232" t="s">
        <v>205</v>
      </c>
      <c r="BH232">
        <v>1</v>
      </c>
      <c r="BI232" s="25">
        <v>45582</v>
      </c>
      <c r="BJ232">
        <v>45582</v>
      </c>
      <c r="BK232">
        <v>6.0625247328848433</v>
      </c>
      <c r="BL232">
        <v>6.0625247328848433</v>
      </c>
      <c r="BM232">
        <v>3.9568560870867868</v>
      </c>
      <c r="BN232" t="s">
        <v>160</v>
      </c>
    </row>
    <row r="233" spans="1:66" hidden="1" x14ac:dyDescent="0.25">
      <c r="A233" s="31"/>
      <c r="B23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33" s="32">
        <f>IF(EffortOutcomesAG1_1DayShiftEF[[#This Row],[Ein]]=0,3,  IF(EffortOutcomesAG1_1DayShiftEF[[#This Row],[Ein]]&lt;EFGoal,1,    IF(EffortOutcomesAG1_1DayShiftEF[[#This Row],[Ein]]&gt;=EFGoal,2,   "???")))</f>
        <v>1</v>
      </c>
      <c r="D23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33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3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33" s="34">
        <f t="shared" si="6"/>
        <v>11310</v>
      </c>
      <c r="H233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33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33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33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33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33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33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33" s="36" cm="1">
        <f t="array" ref="O23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33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33" s="38">
        <f xml:space="preserve">      IF(OR(EffortOutcomesAG1_1DayShiftEF[[#This Row],[Block]]=22221,EffortOutcomesAG1_1DayShiftEF[[#This Row],[Block]]=22222),1-EffortOutcomesAG1_1DayShiftEF[[#This Row],[Epn]],
0)</f>
        <v>0</v>
      </c>
      <c r="R233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0.21657754010695185</v>
      </c>
      <c r="S233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33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33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33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0.53370929385830534</v>
      </c>
      <c r="W233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3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3" s="41" cm="1">
        <f t="array" ref="Z23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3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33" s="38">
        <f t="shared" si="7"/>
        <v>0.75028683396525719</v>
      </c>
      <c r="AC233" s="3">
        <f>EffortOutcomesAG1_1DayShiftEF[[#This Row],[Cs]]*H233</f>
        <v>0</v>
      </c>
      <c r="AD233" s="3">
        <f>EffortOutcomesAG1_1DayShiftEF[[#This Row],[Cs]]*I233</f>
        <v>0</v>
      </c>
      <c r="AE233" s="3">
        <f>EffortOutcomesAG1_1DayShiftEF[[#This Row],[Cs]]*J233</f>
        <v>0</v>
      </c>
      <c r="AF233" s="3">
        <f>EffortOutcomesAG1_1DayShiftEF[[#This Row],[Cs]]*K233</f>
        <v>0</v>
      </c>
      <c r="AG233" s="3">
        <f>EffortOutcomesAG1_1DayShiftEF[[#This Row],[Cs]]*L233</f>
        <v>0</v>
      </c>
      <c r="AH233" s="3">
        <f>EffortOutcomesAG1_1DayShiftEF[[#This Row],[Cs]]*M233</f>
        <v>0</v>
      </c>
      <c r="AI233" s="3">
        <f>EffortOutcomesAG1_1DayShiftEF[[#This Row],[Cs]]*N233</f>
        <v>0</v>
      </c>
      <c r="AJ233" s="3">
        <f>EffortOutcomesAG1_1DayShiftEF[[#This Row],[Cs]]*O233</f>
        <v>0</v>
      </c>
      <c r="AK233" s="3">
        <f>EffortOutcomesAG1_1DayShiftEF[[#This Row],[Cs]]*P233</f>
        <v>0</v>
      </c>
      <c r="AL233" s="3">
        <f>EffortOutcomesAG1_1DayShiftEF[[#This Row],[Cs]]*Q233</f>
        <v>0</v>
      </c>
      <c r="AM233" s="3">
        <f>EffortOutcomesAG1_1DayShiftEF[[#This Row],[Cs]]*R233</f>
        <v>1.0287433155080212</v>
      </c>
      <c r="AN233" s="3">
        <f>EffortOutcomesAG1_1DayShiftEF[[#This Row],[Cs]]*S233</f>
        <v>0</v>
      </c>
      <c r="AO233" s="3">
        <f>EffortOutcomesAG1_1DayShiftEF[[#This Row],[Cs]]*T233</f>
        <v>0</v>
      </c>
      <c r="AP233" s="3">
        <f>EffortOutcomesAG1_1DayShiftEF[[#This Row],[Cs]]*U233</f>
        <v>0</v>
      </c>
      <c r="AQ233" s="3">
        <f>EffortOutcomesAG1_1DayShiftEF[[#This Row],[Cs]]*V233</f>
        <v>2.5351191458269504</v>
      </c>
      <c r="AR233" s="3">
        <f>EffortOutcomesAG1_1DayShiftEF[[#This Row],[Cs]]*W233</f>
        <v>0</v>
      </c>
      <c r="AS233" s="3">
        <f>EffortOutcomesAG1_1DayShiftIN[[#This Row],[A]]*X233</f>
        <v>0</v>
      </c>
      <c r="AT233" s="3">
        <f>EffortOutcomesAG1_1DayShiftIN[[#This Row],[A]]*Y233</f>
        <v>0</v>
      </c>
      <c r="AU233" s="3">
        <f>EffortOutcomesAG1_1DayShiftIN[[#This Row],[A]]*Z233</f>
        <v>0</v>
      </c>
      <c r="AV233" s="3">
        <f>EffortOutcomesAG1_1DayShiftIN[[#This Row],[A]]*AA233</f>
        <v>0</v>
      </c>
      <c r="AW233" s="3">
        <f>EffortOutcomesAG1_1DayShiftIN[[#This Row],[A]]*AB233</f>
        <v>2.7920098961795365</v>
      </c>
      <c r="AX233" s="3"/>
      <c r="AY233" t="s">
        <v>217</v>
      </c>
      <c r="AZ233" t="s">
        <v>215</v>
      </c>
      <c r="BA233" t="s">
        <v>70</v>
      </c>
      <c r="BB233">
        <v>2.5351191458269504</v>
      </c>
      <c r="BC233">
        <v>4.75</v>
      </c>
      <c r="BD233">
        <v>10</v>
      </c>
      <c r="BE233">
        <v>4.75</v>
      </c>
      <c r="BF233">
        <v>3.7212566844919786</v>
      </c>
      <c r="BG233" t="s">
        <v>204</v>
      </c>
      <c r="BI233" s="25">
        <v>45582</v>
      </c>
      <c r="BJ233">
        <v>45582</v>
      </c>
      <c r="BK233">
        <v>0.53370929385830534</v>
      </c>
      <c r="BL233">
        <v>0.53370929385830534</v>
      </c>
      <c r="BM233">
        <v>0.78342245989304815</v>
      </c>
      <c r="BN233" t="s">
        <v>160</v>
      </c>
    </row>
    <row r="234" spans="1:66" hidden="1" x14ac:dyDescent="0.25">
      <c r="A234" s="31"/>
      <c r="B23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34" s="32">
        <f>IF(EffortOutcomesAG1_1DayShiftEF[[#This Row],[Ein]]=0,3,  IF(EffortOutcomesAG1_1DayShiftEF[[#This Row],[Ein]]&lt;EFGoal,1,    IF(EffortOutcomesAG1_1DayShiftEF[[#This Row],[Ein]]&gt;=EFGoal,2,   "???")))</f>
        <v>2</v>
      </c>
      <c r="D23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34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3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34" s="34">
        <f t="shared" si="6"/>
        <v>12310</v>
      </c>
      <c r="H234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3.5744441317196785E-2</v>
      </c>
      <c r="I234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34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34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34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34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34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34" s="36" cm="1">
        <f t="array" ref="O23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34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34" s="38">
        <f xml:space="preserve">      IF(OR(EffortOutcomesAG1_1DayShiftEF[[#This Row],[Block]]=22221,EffortOutcomesAG1_1DayShiftEF[[#This Row],[Block]]=22222),1-EffortOutcomesAG1_1DayShiftEF[[#This Row],[Epn]],
0)</f>
        <v>0</v>
      </c>
      <c r="R234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34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34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34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34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34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3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4" s="41" cm="1">
        <f t="array" ref="Z23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4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34" s="38">
        <f t="shared" si="7"/>
        <v>0.44534412955465585</v>
      </c>
      <c r="AC234" s="3">
        <f>EffortOutcomesAG1_1DayShiftEF[[#This Row],[Cs]]*H234</f>
        <v>6.7914438502673882E-2</v>
      </c>
      <c r="AD234" s="3">
        <f>EffortOutcomesAG1_1DayShiftEF[[#This Row],[Cs]]*I234</f>
        <v>0</v>
      </c>
      <c r="AE234" s="3">
        <f>EffortOutcomesAG1_1DayShiftEF[[#This Row],[Cs]]*J234</f>
        <v>0</v>
      </c>
      <c r="AF234" s="3">
        <f>EffortOutcomesAG1_1DayShiftEF[[#This Row],[Cs]]*K234</f>
        <v>0</v>
      </c>
      <c r="AG234" s="3">
        <f>EffortOutcomesAG1_1DayShiftEF[[#This Row],[Cs]]*L234</f>
        <v>0</v>
      </c>
      <c r="AH234" s="3">
        <f>EffortOutcomesAG1_1DayShiftEF[[#This Row],[Cs]]*M234</f>
        <v>0</v>
      </c>
      <c r="AI234" s="3">
        <f>EffortOutcomesAG1_1DayShiftEF[[#This Row],[Cs]]*N234</f>
        <v>0</v>
      </c>
      <c r="AJ234" s="3">
        <f>EffortOutcomesAG1_1DayShiftEF[[#This Row],[Cs]]*O234</f>
        <v>0</v>
      </c>
      <c r="AK234" s="3">
        <f>EffortOutcomesAG1_1DayShiftEF[[#This Row],[Cs]]*P234</f>
        <v>0</v>
      </c>
      <c r="AL234" s="3">
        <f>EffortOutcomesAG1_1DayShiftEF[[#This Row],[Cs]]*Q234</f>
        <v>0</v>
      </c>
      <c r="AM234" s="3">
        <f>EffortOutcomesAG1_1DayShiftEF[[#This Row],[Cs]]*R234</f>
        <v>0</v>
      </c>
      <c r="AN234" s="3">
        <f>EffortOutcomesAG1_1DayShiftEF[[#This Row],[Cs]]*S234</f>
        <v>0</v>
      </c>
      <c r="AO234" s="3">
        <f>EffortOutcomesAG1_1DayShiftEF[[#This Row],[Cs]]*T234</f>
        <v>0</v>
      </c>
      <c r="AP234" s="3">
        <f>EffortOutcomesAG1_1DayShiftEF[[#This Row],[Cs]]*U234</f>
        <v>0</v>
      </c>
      <c r="AQ234" s="3">
        <f>EffortOutcomesAG1_1DayShiftEF[[#This Row],[Cs]]*V234</f>
        <v>0.84615384615384603</v>
      </c>
      <c r="AR234" s="3">
        <f>EffortOutcomesAG1_1DayShiftEF[[#This Row],[Cs]]*W234</f>
        <v>0</v>
      </c>
      <c r="AS234" s="3">
        <f>EffortOutcomesAG1_1DayShiftIN[[#This Row],[A]]*X234</f>
        <v>0</v>
      </c>
      <c r="AT234" s="3">
        <f>EffortOutcomesAG1_1DayShiftIN[[#This Row],[A]]*Y234</f>
        <v>0</v>
      </c>
      <c r="AU234" s="3">
        <f>EffortOutcomesAG1_1DayShiftIN[[#This Row],[A]]*Z234</f>
        <v>0</v>
      </c>
      <c r="AV234" s="3">
        <f>EffortOutcomesAG1_1DayShiftIN[[#This Row],[A]]*AA234</f>
        <v>0</v>
      </c>
      <c r="AW234" s="3">
        <f>EffortOutcomesAG1_1DayShiftIN[[#This Row],[A]]*AB234</f>
        <v>0.87639914265301255</v>
      </c>
      <c r="AX234" s="3"/>
      <c r="AY234" t="s">
        <v>217</v>
      </c>
      <c r="AZ234" t="s">
        <v>215</v>
      </c>
      <c r="BA234" t="s">
        <v>69</v>
      </c>
      <c r="BB234">
        <v>0.84615384615384603</v>
      </c>
      <c r="BC234">
        <v>1.9</v>
      </c>
      <c r="BD234">
        <v>10</v>
      </c>
      <c r="BE234">
        <v>1.9</v>
      </c>
      <c r="BF234">
        <v>1.9679144385026737</v>
      </c>
      <c r="BG234" t="s">
        <v>203</v>
      </c>
      <c r="BI234" s="25">
        <v>45582</v>
      </c>
      <c r="BJ234">
        <v>45582</v>
      </c>
      <c r="BK234">
        <v>0.44534412955465585</v>
      </c>
      <c r="BL234">
        <v>0.44534412955465585</v>
      </c>
      <c r="BM234">
        <v>1.0357444413171968</v>
      </c>
      <c r="BN234" t="s">
        <v>160</v>
      </c>
    </row>
    <row r="235" spans="1:66" x14ac:dyDescent="0.25">
      <c r="A235" s="31"/>
      <c r="B23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35" s="32">
        <f>IF(EffortOutcomesAG1_1DayShiftEF[[#This Row],[Ein]]=0,3,  IF(EffortOutcomesAG1_1DayShiftEF[[#This Row],[Ein]]&lt;EFGoal,1,    IF(EffortOutcomesAG1_1DayShiftEF[[#This Row],[Ein]]&gt;=EFGoal,2,   "???")))</f>
        <v>1</v>
      </c>
      <c r="D23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35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3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35" s="34" t="e">
        <f t="shared" si="6"/>
        <v>#VALUE!</v>
      </c>
      <c r="H235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35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35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35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35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35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35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35" s="36" t="e" cm="1">
        <f t="array" ref="O23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35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35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35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35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35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35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35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35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3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5" s="41" cm="1">
        <f t="array" ref="Z23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5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35" s="38" t="e">
        <f t="shared" si="7"/>
        <v>#VALUE!</v>
      </c>
      <c r="AC235" s="3" t="e">
        <f>EffortOutcomesAG1_1DayShiftEF[[#This Row],[Cs]]*H235</f>
        <v>#VALUE!</v>
      </c>
      <c r="AD235" s="3" t="e">
        <f>EffortOutcomesAG1_1DayShiftEF[[#This Row],[Cs]]*I235</f>
        <v>#VALUE!</v>
      </c>
      <c r="AE235" s="3" t="e">
        <f>EffortOutcomesAG1_1DayShiftEF[[#This Row],[Cs]]*J235</f>
        <v>#VALUE!</v>
      </c>
      <c r="AF235" s="3" t="e">
        <f>EffortOutcomesAG1_1DayShiftEF[[#This Row],[Cs]]*K235</f>
        <v>#VALUE!</v>
      </c>
      <c r="AG235" s="3" t="e">
        <f>EffortOutcomesAG1_1DayShiftEF[[#This Row],[Cs]]*L235</f>
        <v>#VALUE!</v>
      </c>
      <c r="AH235" s="3" t="e">
        <f>EffortOutcomesAG1_1DayShiftEF[[#This Row],[Cs]]*M235</f>
        <v>#VALUE!</v>
      </c>
      <c r="AI235" s="3" t="e">
        <f>EffortOutcomesAG1_1DayShiftEF[[#This Row],[Cs]]*N235</f>
        <v>#VALUE!</v>
      </c>
      <c r="AJ235" s="3" t="e">
        <f>EffortOutcomesAG1_1DayShiftEF[[#This Row],[Cs]]*O235</f>
        <v>#VALUE!</v>
      </c>
      <c r="AK235" s="3" t="e">
        <f>EffortOutcomesAG1_1DayShiftEF[[#This Row],[Cs]]*P235</f>
        <v>#VALUE!</v>
      </c>
      <c r="AL235" s="3" t="e">
        <f>EffortOutcomesAG1_1DayShiftEF[[#This Row],[Cs]]*Q235</f>
        <v>#VALUE!</v>
      </c>
      <c r="AM235" s="3" t="e">
        <f>EffortOutcomesAG1_1DayShiftEF[[#This Row],[Cs]]*R235</f>
        <v>#VALUE!</v>
      </c>
      <c r="AN235" s="3" t="e">
        <f>EffortOutcomesAG1_1DayShiftEF[[#This Row],[Cs]]*S235</f>
        <v>#VALUE!</v>
      </c>
      <c r="AO235" s="3" t="e">
        <f>EffortOutcomesAG1_1DayShiftEF[[#This Row],[Cs]]*T235</f>
        <v>#VALUE!</v>
      </c>
      <c r="AP235" s="3" t="e">
        <f>EffortOutcomesAG1_1DayShiftEF[[#This Row],[Cs]]*U235</f>
        <v>#VALUE!</v>
      </c>
      <c r="AQ235" s="3" t="e">
        <f>EffortOutcomesAG1_1DayShiftEF[[#This Row],[Cs]]*V235</f>
        <v>#VALUE!</v>
      </c>
      <c r="AR235" s="3" t="e">
        <f>EffortOutcomesAG1_1DayShiftEF[[#This Row],[Cs]]*W235</f>
        <v>#VALUE!</v>
      </c>
      <c r="AS235" s="3">
        <f>EffortOutcomesAG1_1DayShiftIN[[#This Row],[A]]*X235</f>
        <v>0</v>
      </c>
      <c r="AT235" s="3">
        <f>EffortOutcomesAG1_1DayShiftIN[[#This Row],[A]]*Y235</f>
        <v>0</v>
      </c>
      <c r="AU235" s="3">
        <f>EffortOutcomesAG1_1DayShiftIN[[#This Row],[A]]*Z235</f>
        <v>0</v>
      </c>
      <c r="AV235" s="3" t="e">
        <f>EffortOutcomesAG1_1DayShiftIN[[#This Row],[A]]*AA235</f>
        <v>#VALUE!</v>
      </c>
      <c r="AW235" s="3" t="e">
        <f>EffortOutcomesAG1_1DayShiftIN[[#This Row],[A]]*AB235</f>
        <v>#VALUE!</v>
      </c>
      <c r="AX235" s="3"/>
      <c r="AY235" t="s">
        <v>217</v>
      </c>
      <c r="AZ235" t="s">
        <v>215</v>
      </c>
      <c r="BA235" t="s">
        <v>68</v>
      </c>
      <c r="BB235">
        <v>6.8471096572600327</v>
      </c>
      <c r="BC235">
        <v>3.8</v>
      </c>
      <c r="BD235">
        <v>10</v>
      </c>
      <c r="BE235">
        <v>3.8</v>
      </c>
      <c r="BF235">
        <v>2.8752450980392155</v>
      </c>
      <c r="BG235" t="s">
        <v>205</v>
      </c>
      <c r="BI235" s="25">
        <v>45582</v>
      </c>
      <c r="BJ235">
        <v>45582</v>
      </c>
      <c r="BK235">
        <v>1.8018709624368507</v>
      </c>
      <c r="BL235">
        <v>1.8018709624368507</v>
      </c>
      <c r="BM235">
        <v>0.75664344685242513</v>
      </c>
      <c r="BN235" t="s">
        <v>160</v>
      </c>
    </row>
    <row r="236" spans="1:66" x14ac:dyDescent="0.25">
      <c r="A236" s="31"/>
      <c r="B23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36" s="32">
        <f>IF(EffortOutcomesAG1_1DayShiftEF[[#This Row],[Ein]]=0,3,  IF(EffortOutcomesAG1_1DayShiftEF[[#This Row],[Ein]]&lt;EFGoal,1,    IF(EffortOutcomesAG1_1DayShiftEF[[#This Row],[Ein]]&gt;=EFGoal,2,   "???")))</f>
        <v>2</v>
      </c>
      <c r="D23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36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3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36" s="34" t="e">
        <f t="shared" si="6"/>
        <v>#VALUE!</v>
      </c>
      <c r="H236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36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36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36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36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36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36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36" s="36" t="e" cm="1">
        <f t="array" ref="O23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36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36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36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36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36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36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36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36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3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6" s="41" cm="1">
        <f t="array" ref="Z23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6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36" s="38" t="e">
        <f t="shared" si="7"/>
        <v>#VALUE!</v>
      </c>
      <c r="AC236" s="3" t="e">
        <f>EffortOutcomesAG1_1DayShiftEF[[#This Row],[Cs]]*H236</f>
        <v>#VALUE!</v>
      </c>
      <c r="AD236" s="3" t="e">
        <f>EffortOutcomesAG1_1DayShiftEF[[#This Row],[Cs]]*I236</f>
        <v>#VALUE!</v>
      </c>
      <c r="AE236" s="3" t="e">
        <f>EffortOutcomesAG1_1DayShiftEF[[#This Row],[Cs]]*J236</f>
        <v>#VALUE!</v>
      </c>
      <c r="AF236" s="3" t="e">
        <f>EffortOutcomesAG1_1DayShiftEF[[#This Row],[Cs]]*K236</f>
        <v>#VALUE!</v>
      </c>
      <c r="AG236" s="3" t="e">
        <f>EffortOutcomesAG1_1DayShiftEF[[#This Row],[Cs]]*L236</f>
        <v>#VALUE!</v>
      </c>
      <c r="AH236" s="3" t="e">
        <f>EffortOutcomesAG1_1DayShiftEF[[#This Row],[Cs]]*M236</f>
        <v>#VALUE!</v>
      </c>
      <c r="AI236" s="3" t="e">
        <f>EffortOutcomesAG1_1DayShiftEF[[#This Row],[Cs]]*N236</f>
        <v>#VALUE!</v>
      </c>
      <c r="AJ236" s="3" t="e">
        <f>EffortOutcomesAG1_1DayShiftEF[[#This Row],[Cs]]*O236</f>
        <v>#VALUE!</v>
      </c>
      <c r="AK236" s="3" t="e">
        <f>EffortOutcomesAG1_1DayShiftEF[[#This Row],[Cs]]*P236</f>
        <v>#VALUE!</v>
      </c>
      <c r="AL236" s="3" t="e">
        <f>EffortOutcomesAG1_1DayShiftEF[[#This Row],[Cs]]*Q236</f>
        <v>#VALUE!</v>
      </c>
      <c r="AM236" s="3" t="e">
        <f>EffortOutcomesAG1_1DayShiftEF[[#This Row],[Cs]]*R236</f>
        <v>#VALUE!</v>
      </c>
      <c r="AN236" s="3" t="e">
        <f>EffortOutcomesAG1_1DayShiftEF[[#This Row],[Cs]]*S236</f>
        <v>#VALUE!</v>
      </c>
      <c r="AO236" s="3" t="e">
        <f>EffortOutcomesAG1_1DayShiftEF[[#This Row],[Cs]]*T236</f>
        <v>#VALUE!</v>
      </c>
      <c r="AP236" s="3" t="e">
        <f>EffortOutcomesAG1_1DayShiftEF[[#This Row],[Cs]]*U236</f>
        <v>#VALUE!</v>
      </c>
      <c r="AQ236" s="3" t="e">
        <f>EffortOutcomesAG1_1DayShiftEF[[#This Row],[Cs]]*V236</f>
        <v>#VALUE!</v>
      </c>
      <c r="AR236" s="3" t="e">
        <f>EffortOutcomesAG1_1DayShiftEF[[#This Row],[Cs]]*W236</f>
        <v>#VALUE!</v>
      </c>
      <c r="AS236" s="3">
        <f>EffortOutcomesAG1_1DayShiftIN[[#This Row],[A]]*X236</f>
        <v>0</v>
      </c>
      <c r="AT236" s="3">
        <f>EffortOutcomesAG1_1DayShiftIN[[#This Row],[A]]*Y236</f>
        <v>0</v>
      </c>
      <c r="AU236" s="3">
        <f>EffortOutcomesAG1_1DayShiftIN[[#This Row],[A]]*Z236</f>
        <v>0</v>
      </c>
      <c r="AV236" s="3" t="e">
        <f>EffortOutcomesAG1_1DayShiftIN[[#This Row],[A]]*AA236</f>
        <v>#VALUE!</v>
      </c>
      <c r="AW236" s="3" t="e">
        <f>EffortOutcomesAG1_1DayShiftIN[[#This Row],[A]]*AB236</f>
        <v>#VALUE!</v>
      </c>
      <c r="AX236" s="3"/>
      <c r="AY236" t="s">
        <v>170</v>
      </c>
      <c r="AZ236" t="s">
        <v>215</v>
      </c>
      <c r="BA236" t="s">
        <v>68</v>
      </c>
      <c r="BB236">
        <v>5.7593984962406006</v>
      </c>
      <c r="BC236">
        <v>2.8499999999999996</v>
      </c>
      <c r="BD236">
        <v>10</v>
      </c>
      <c r="BE236">
        <v>2.8499999999999996</v>
      </c>
      <c r="BF236">
        <v>3.502922221520187</v>
      </c>
      <c r="BG236" t="s">
        <v>206</v>
      </c>
      <c r="BH236">
        <v>1</v>
      </c>
      <c r="BI236" s="25">
        <v>45583</v>
      </c>
      <c r="BJ236">
        <v>45583</v>
      </c>
      <c r="BK236">
        <v>2.0208415776282811</v>
      </c>
      <c r="BL236">
        <v>2.0208415776282811</v>
      </c>
      <c r="BM236">
        <v>1.2290955163228727</v>
      </c>
      <c r="BN236" t="s">
        <v>160</v>
      </c>
    </row>
    <row r="237" spans="1:66" x14ac:dyDescent="0.25">
      <c r="A237" s="31"/>
      <c r="B23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37" s="32">
        <f>IF(EffortOutcomesAG1_1DayShiftEF[[#This Row],[Ein]]=0,3,  IF(EffortOutcomesAG1_1DayShiftEF[[#This Row],[Ein]]&lt;EFGoal,1,    IF(EffortOutcomesAG1_1DayShiftEF[[#This Row],[Ein]]&gt;=EFGoal,2,   "???")))</f>
        <v>3</v>
      </c>
      <c r="D23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37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3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37" s="34">
        <f t="shared" si="6"/>
        <v>13110</v>
      </c>
      <c r="H237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37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37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37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37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37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37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37" s="36" cm="1">
        <f t="array" ref="O23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37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37" s="38">
        <f xml:space="preserve">      IF(OR(EffortOutcomesAG1_1DayShiftEF[[#This Row],[Block]]=22221,EffortOutcomesAG1_1DayShiftEF[[#This Row],[Block]]=22222),1-EffortOutcomesAG1_1DayShiftEF[[#This Row],[Epn]],
0)</f>
        <v>0</v>
      </c>
      <c r="R237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37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37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37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37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237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3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7" s="41" cm="1">
        <f t="array" ref="Z23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1</v>
      </c>
      <c r="AA237" s="39">
        <f>IF(SUM(EffortOutcomesAG1_1DayShiftEF[[#This Row],[POTENTIAL SHORTFALL (OVER-ALLOCATED)]:[UNALLOCATED SLACK]])&gt;0,                   0,IF(SUM(EffortOutcomesAG1_1DayShiftEF[[#This Row],[LATENT]:[LATENT.OVERALLOCATED]])&gt;0,1,0))</f>
        <v>1</v>
      </c>
      <c r="AB237" s="38">
        <f t="shared" si="7"/>
        <v>2</v>
      </c>
      <c r="AC237" s="3">
        <f>EffortOutcomesAG1_1DayShiftEF[[#This Row],[Cs]]*H237</f>
        <v>0</v>
      </c>
      <c r="AD237" s="3">
        <f>EffortOutcomesAG1_1DayShiftEF[[#This Row],[Cs]]*I237</f>
        <v>0</v>
      </c>
      <c r="AE237" s="3">
        <f>EffortOutcomesAG1_1DayShiftEF[[#This Row],[Cs]]*J237</f>
        <v>0</v>
      </c>
      <c r="AF237" s="3">
        <f>EffortOutcomesAG1_1DayShiftEF[[#This Row],[Cs]]*K237</f>
        <v>0</v>
      </c>
      <c r="AG237" s="3">
        <f>EffortOutcomesAG1_1DayShiftEF[[#This Row],[Cs]]*L237</f>
        <v>0</v>
      </c>
      <c r="AH237" s="3">
        <f>EffortOutcomesAG1_1DayShiftEF[[#This Row],[Cs]]*M237</f>
        <v>0</v>
      </c>
      <c r="AI237" s="3">
        <f>EffortOutcomesAG1_1DayShiftEF[[#This Row],[Cs]]*N237</f>
        <v>0</v>
      </c>
      <c r="AJ237" s="3">
        <f>EffortOutcomesAG1_1DayShiftEF[[#This Row],[Cs]]*O237</f>
        <v>0</v>
      </c>
      <c r="AK237" s="3">
        <f>EffortOutcomesAG1_1DayShiftEF[[#This Row],[Cs]]*P237</f>
        <v>0</v>
      </c>
      <c r="AL237" s="3">
        <f>EffortOutcomesAG1_1DayShiftEF[[#This Row],[Cs]]*Q237</f>
        <v>0</v>
      </c>
      <c r="AM237" s="3">
        <f>EffortOutcomesAG1_1DayShiftEF[[#This Row],[Cs]]*R237</f>
        <v>0</v>
      </c>
      <c r="AN237" s="3">
        <f>EffortOutcomesAG1_1DayShiftEF[[#This Row],[Cs]]*S237</f>
        <v>0</v>
      </c>
      <c r="AO237" s="3">
        <f>EffortOutcomesAG1_1DayShiftEF[[#This Row],[Cs]]*T237</f>
        <v>0</v>
      </c>
      <c r="AP237" s="3">
        <f>EffortOutcomesAG1_1DayShiftEF[[#This Row],[Cs]]*U237</f>
        <v>0</v>
      </c>
      <c r="AQ237" s="3">
        <f>EffortOutcomesAG1_1DayShiftEF[[#This Row],[Cs]]*V237</f>
        <v>0</v>
      </c>
      <c r="AR237" s="3">
        <f>EffortOutcomesAG1_1DayShiftEF[[#This Row],[Cs]]*W237</f>
        <v>0</v>
      </c>
      <c r="AS237" s="3">
        <f>EffortOutcomesAG1_1DayShiftIN[[#This Row],[A]]*X237</f>
        <v>0</v>
      </c>
      <c r="AT237" s="3">
        <f>EffortOutcomesAG1_1DayShiftIN[[#This Row],[A]]*Y237</f>
        <v>0</v>
      </c>
      <c r="AU237" s="3">
        <f>EffortOutcomesAG1_1DayShiftIN[[#This Row],[A]]*Z237</f>
        <v>1.1913273001508298</v>
      </c>
      <c r="AV237" s="3">
        <f>EffortOutcomesAG1_1DayShiftIN[[#This Row],[A]]*AA237</f>
        <v>1.1913273001508298</v>
      </c>
      <c r="AW237" s="3">
        <f>EffortOutcomesAG1_1DayShiftIN[[#This Row],[A]]*AB237</f>
        <v>2.3826546003016595</v>
      </c>
      <c r="AX237" s="3"/>
      <c r="AY237" t="s">
        <v>170</v>
      </c>
      <c r="AZ237" t="s">
        <v>215</v>
      </c>
      <c r="BA237" t="s">
        <v>69</v>
      </c>
      <c r="BB237">
        <v>1</v>
      </c>
      <c r="BC237">
        <v>0</v>
      </c>
      <c r="BD237">
        <v>10</v>
      </c>
      <c r="BE237">
        <v>0</v>
      </c>
      <c r="BF237">
        <v>1.1913273001508298</v>
      </c>
      <c r="BG237" t="s">
        <v>207</v>
      </c>
      <c r="BH237">
        <v>1</v>
      </c>
      <c r="BI237" s="25">
        <v>45583</v>
      </c>
      <c r="BJ237">
        <v>45583</v>
      </c>
      <c r="BN237" t="s">
        <v>160</v>
      </c>
    </row>
    <row r="238" spans="1:66" hidden="1" x14ac:dyDescent="0.25">
      <c r="A238" s="31"/>
      <c r="B23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38" s="32">
        <f>IF(EffortOutcomesAG1_1DayShiftEF[[#This Row],[Ein]]=0,3,  IF(EffortOutcomesAG1_1DayShiftEF[[#This Row],[Ein]]&lt;EFGoal,1,    IF(EffortOutcomesAG1_1DayShiftEF[[#This Row],[Ein]]&gt;=EFGoal,2,   "???")))</f>
        <v>1</v>
      </c>
      <c r="D23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3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3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38" s="34">
        <f t="shared" si="6"/>
        <v>31111</v>
      </c>
      <c r="H23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3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3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3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3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3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3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38" s="36" cm="1">
        <f t="array" ref="O23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Row],[Block]]=21222),EFCap-M239:Z9EFGoal,IF(OR(EffortOutcomesAG1_1DayShiftEF[[#This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3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1.0420788814140547E-2</v>
      </c>
      <c r="Q238" s="38">
        <f xml:space="preserve">      IF(OR(EffortOutcomesAG1_1DayShiftEF[[#This Row],[Block]]=22221,EffortOutcomesAG1_1DayShiftEF[[#This Row],[Block]]=22222),1-EffortOutcomesAG1_1DayShiftEF[[#This Row],[Epn]],
0)</f>
        <v>0</v>
      </c>
      <c r="R23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3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3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0.13546543844397996</v>
      </c>
      <c r="U23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3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0.86453456155602004</v>
      </c>
      <c r="W23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38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8" s="41" cm="1">
        <f t="array" ref="Z23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8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38" s="38">
        <f t="shared" si="7"/>
        <v>1</v>
      </c>
      <c r="AC238" s="3">
        <f>EffortOutcomesAG1_1DayShiftEF[[#This Row],[Cs]]*H238</f>
        <v>0</v>
      </c>
      <c r="AD238" s="3">
        <f>EffortOutcomesAG1_1DayShiftEF[[#This Row],[Cs]]*I238</f>
        <v>0</v>
      </c>
      <c r="AE238" s="3">
        <f>EffortOutcomesAG1_1DayShiftEF[[#This Row],[Cs]]*J238</f>
        <v>0</v>
      </c>
      <c r="AF238" s="3">
        <f>EffortOutcomesAG1_1DayShiftEF[[#This Row],[Cs]]*K238</f>
        <v>0</v>
      </c>
      <c r="AG238" s="3">
        <f>EffortOutcomesAG1_1DayShiftEF[[#This Row],[Cs]]*L238</f>
        <v>0</v>
      </c>
      <c r="AH238" s="3">
        <f>EffortOutcomesAG1_1DayShiftEF[[#This Row],[Cs]]*M238</f>
        <v>0</v>
      </c>
      <c r="AI238" s="3">
        <f>EffortOutcomesAG1_1DayShiftEF[[#This Row],[Cs]]*N238</f>
        <v>0</v>
      </c>
      <c r="AJ238" s="3">
        <f>EffortOutcomesAG1_1DayShiftEF[[#This Row],[Cs]]*O238</f>
        <v>0</v>
      </c>
      <c r="AK238" s="3">
        <f>EffortOutcomesAG1_1DayShiftEF[[#This Row],[Cs]]*P238</f>
        <v>2.9699248120300555E-2</v>
      </c>
      <c r="AL238" s="3">
        <f>EffortOutcomesAG1_1DayShiftEF[[#This Row],[Cs]]*Q238</f>
        <v>0</v>
      </c>
      <c r="AM238" s="3">
        <f>EffortOutcomesAG1_1DayShiftEF[[#This Row],[Cs]]*R238</f>
        <v>0</v>
      </c>
      <c r="AN238" s="3">
        <f>EffortOutcomesAG1_1DayShiftEF[[#This Row],[Cs]]*S238</f>
        <v>0</v>
      </c>
      <c r="AO238" s="3">
        <f>EffortOutcomesAG1_1DayShiftEF[[#This Row],[Cs]]*T238</f>
        <v>0.38607649956534285</v>
      </c>
      <c r="AP238" s="3">
        <f>EffortOutcomesAG1_1DayShiftEF[[#This Row],[Cs]]*U238</f>
        <v>0</v>
      </c>
      <c r="AQ238" s="3">
        <f>EffortOutcomesAG1_1DayShiftEF[[#This Row],[Cs]]*V238</f>
        <v>2.4639235004346567</v>
      </c>
      <c r="AR238" s="3">
        <f>EffortOutcomesAG1_1DayShiftEF[[#This Row],[Cs]]*W238</f>
        <v>0</v>
      </c>
      <c r="AS238" s="3">
        <f>EffortOutcomesAG1_1DayShiftIN[[#This Row],[A]]*X238</f>
        <v>0</v>
      </c>
      <c r="AT238" s="3">
        <f>EffortOutcomesAG1_1DayShiftIN[[#This Row],[A]]*Y238</f>
        <v>0</v>
      </c>
      <c r="AU238" s="3">
        <f>EffortOutcomesAG1_1DayShiftIN[[#This Row],[A]]*Z238</f>
        <v>0</v>
      </c>
      <c r="AV238" s="3">
        <f>EffortOutcomesAG1_1DayShiftIN[[#This Row],[A]]*AA238</f>
        <v>0</v>
      </c>
      <c r="AW238" s="3">
        <f>EffortOutcomesAG1_1DayShiftIN[[#This Row],[A]]*AB238</f>
        <v>2.4639235004346567</v>
      </c>
      <c r="AX238" s="3"/>
      <c r="AY238" t="s">
        <v>170</v>
      </c>
      <c r="AZ238" t="s">
        <v>215</v>
      </c>
      <c r="BA238" t="s">
        <v>70</v>
      </c>
      <c r="BB238">
        <v>2.8796992481203003</v>
      </c>
      <c r="BC238">
        <v>2.8499999999999996</v>
      </c>
      <c r="BD238">
        <v>10</v>
      </c>
      <c r="BE238">
        <v>2.8499999999999996</v>
      </c>
      <c r="BF238">
        <v>2.4639235004346567</v>
      </c>
      <c r="BG238" t="s">
        <v>208</v>
      </c>
      <c r="BH238">
        <v>1</v>
      </c>
      <c r="BI238" s="25">
        <v>45583</v>
      </c>
      <c r="BJ238">
        <v>45583</v>
      </c>
      <c r="BK238">
        <v>1.0104207888141405</v>
      </c>
      <c r="BL238">
        <v>1.0104207888141405</v>
      </c>
      <c r="BM238">
        <v>0.86453456155602004</v>
      </c>
      <c r="BN238" t="s">
        <v>160</v>
      </c>
    </row>
    <row r="239" spans="1:66" x14ac:dyDescent="0.25">
      <c r="A239" s="31"/>
      <c r="B23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39" s="32">
        <f>IF(EffortOutcomesAG1_1DayShiftEF[[#This Row],[Ein]]=0,3,  IF(EffortOutcomesAG1_1DayShiftEF[[#This Row],[Ein]]&lt;EFGoal,1,    IF(EffortOutcomesAG1_1DayShiftEF[[#This Row],[Ein]]&gt;=EFGoal,2,   "???")))</f>
        <v>2</v>
      </c>
      <c r="D23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39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3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39" s="34" t="e">
        <f t="shared" si="6"/>
        <v>#VALUE!</v>
      </c>
      <c r="H239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39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39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39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39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39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39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39" s="36" t="e" cm="1">
        <f t="array" ref="O23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39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39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39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39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39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39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39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39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3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3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39" s="41" cm="1">
        <f t="array" ref="Z23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39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39" s="38" t="e">
        <f t="shared" si="7"/>
        <v>#VALUE!</v>
      </c>
      <c r="AC239" s="3" t="e">
        <f>EffortOutcomesAG1_1DayShiftEF[[#This Row],[Cs]]*H239</f>
        <v>#VALUE!</v>
      </c>
      <c r="AD239" s="3" t="e">
        <f>EffortOutcomesAG1_1DayShiftEF[[#This Row],[Cs]]*I239</f>
        <v>#VALUE!</v>
      </c>
      <c r="AE239" s="3" t="e">
        <f>EffortOutcomesAG1_1DayShiftEF[[#This Row],[Cs]]*J239</f>
        <v>#VALUE!</v>
      </c>
      <c r="AF239" s="3" t="e">
        <f>EffortOutcomesAG1_1DayShiftEF[[#This Row],[Cs]]*K239</f>
        <v>#VALUE!</v>
      </c>
      <c r="AG239" s="3" t="e">
        <f>EffortOutcomesAG1_1DayShiftEF[[#This Row],[Cs]]*L239</f>
        <v>#VALUE!</v>
      </c>
      <c r="AH239" s="3" t="e">
        <f>EffortOutcomesAG1_1DayShiftEF[[#This Row],[Cs]]*M239</f>
        <v>#VALUE!</v>
      </c>
      <c r="AI239" s="3" t="e">
        <f>EffortOutcomesAG1_1DayShiftEF[[#This Row],[Cs]]*N239</f>
        <v>#VALUE!</v>
      </c>
      <c r="AJ239" s="3" t="e">
        <f>EffortOutcomesAG1_1DayShiftEF[[#This Row],[Cs]]*O239</f>
        <v>#VALUE!</v>
      </c>
      <c r="AK239" s="3" t="e">
        <f>EffortOutcomesAG1_1DayShiftEF[[#This Row],[Cs]]*P239</f>
        <v>#VALUE!</v>
      </c>
      <c r="AL239" s="3" t="e">
        <f>EffortOutcomesAG1_1DayShiftEF[[#This Row],[Cs]]*Q239</f>
        <v>#VALUE!</v>
      </c>
      <c r="AM239" s="3" t="e">
        <f>EffortOutcomesAG1_1DayShiftEF[[#This Row],[Cs]]*R239</f>
        <v>#VALUE!</v>
      </c>
      <c r="AN239" s="3" t="e">
        <f>EffortOutcomesAG1_1DayShiftEF[[#This Row],[Cs]]*S239</f>
        <v>#VALUE!</v>
      </c>
      <c r="AO239" s="3" t="e">
        <f>EffortOutcomesAG1_1DayShiftEF[[#This Row],[Cs]]*T239</f>
        <v>#VALUE!</v>
      </c>
      <c r="AP239" s="3" t="e">
        <f>EffortOutcomesAG1_1DayShiftEF[[#This Row],[Cs]]*U239</f>
        <v>#VALUE!</v>
      </c>
      <c r="AQ239" s="3" t="e">
        <f>EffortOutcomesAG1_1DayShiftEF[[#This Row],[Cs]]*V239</f>
        <v>#VALUE!</v>
      </c>
      <c r="AR239" s="3" t="e">
        <f>EffortOutcomesAG1_1DayShiftEF[[#This Row],[Cs]]*W239</f>
        <v>#VALUE!</v>
      </c>
      <c r="AS239" s="3">
        <f>EffortOutcomesAG1_1DayShiftIN[[#This Row],[A]]*X239</f>
        <v>0</v>
      </c>
      <c r="AT239" s="3">
        <f>EffortOutcomesAG1_1DayShiftIN[[#This Row],[A]]*Y239</f>
        <v>0</v>
      </c>
      <c r="AU239" s="3">
        <f>EffortOutcomesAG1_1DayShiftIN[[#This Row],[A]]*Z239</f>
        <v>0</v>
      </c>
      <c r="AV239" s="3" t="e">
        <f>EffortOutcomesAG1_1DayShiftIN[[#This Row],[A]]*AA239</f>
        <v>#VALUE!</v>
      </c>
      <c r="AW239" s="3" t="e">
        <f>EffortOutcomesAG1_1DayShiftIN[[#This Row],[A]]*AB239</f>
        <v>#VALUE!</v>
      </c>
      <c r="AX239" s="3"/>
      <c r="AY239" t="s">
        <v>217</v>
      </c>
      <c r="AZ239" t="s">
        <v>215</v>
      </c>
      <c r="BA239" t="s">
        <v>68</v>
      </c>
      <c r="BB239">
        <v>6.8471096572600336</v>
      </c>
      <c r="BC239">
        <v>2.8499999999999996</v>
      </c>
      <c r="BD239">
        <v>10</v>
      </c>
      <c r="BE239">
        <v>2.8499999999999996</v>
      </c>
      <c r="BF239">
        <v>3.812745098039215</v>
      </c>
      <c r="BG239" t="s">
        <v>206</v>
      </c>
      <c r="BI239" s="25">
        <v>45583</v>
      </c>
      <c r="BJ239">
        <v>45583</v>
      </c>
      <c r="BK239">
        <v>2.4024946165824681</v>
      </c>
      <c r="BL239">
        <v>2.4024946165824681</v>
      </c>
      <c r="BM239">
        <v>1.3378052975576196</v>
      </c>
      <c r="BN239" t="s">
        <v>160</v>
      </c>
    </row>
    <row r="240" spans="1:66" hidden="1" x14ac:dyDescent="0.25">
      <c r="A240" s="31"/>
      <c r="B24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40" s="32">
        <f>IF(EffortOutcomesAG1_1DayShiftEF[[#This Row],[Ein]]=0,3,  IF(EffortOutcomesAG1_1DayShiftEF[[#This Row],[Ein]]&lt;EFGoal,1,    IF(EffortOutcomesAG1_1DayShiftEF[[#This Row],[Ein]]&gt;=EFGoal,2,   "???")))</f>
        <v>2</v>
      </c>
      <c r="D24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40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4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40" s="34">
        <f t="shared" si="6"/>
        <v>12310</v>
      </c>
      <c r="H240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5.0755230321793743E-2</v>
      </c>
      <c r="I240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40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40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40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40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40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40" s="36" cm="1">
        <f t="array" ref="O24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40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40" s="38">
        <f xml:space="preserve">      IF(OR(EffortOutcomesAG1_1DayShiftEF[[#This Row],[Block]]=22221,EffortOutcomesAG1_1DayShiftEF[[#This Row],[Block]]=22222),1-EffortOutcomesAG1_1DayShiftEF[[#This Row],[Epn]],
0)</f>
        <v>0</v>
      </c>
      <c r="R240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40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40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40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40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40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4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0" s="41" cm="1">
        <f t="array" ref="Z24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0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40" s="38">
        <f t="shared" si="7"/>
        <v>0.44534412955465585</v>
      </c>
      <c r="AC240" s="3">
        <f>EffortOutcomesAG1_1DayShiftEF[[#This Row],[Cs]]*H240</f>
        <v>9.6434937611408103E-2</v>
      </c>
      <c r="AD240" s="3">
        <f>EffortOutcomesAG1_1DayShiftEF[[#This Row],[Cs]]*I240</f>
        <v>0</v>
      </c>
      <c r="AE240" s="3">
        <f>EffortOutcomesAG1_1DayShiftEF[[#This Row],[Cs]]*J240</f>
        <v>0</v>
      </c>
      <c r="AF240" s="3">
        <f>EffortOutcomesAG1_1DayShiftEF[[#This Row],[Cs]]*K240</f>
        <v>0</v>
      </c>
      <c r="AG240" s="3">
        <f>EffortOutcomesAG1_1DayShiftEF[[#This Row],[Cs]]*L240</f>
        <v>0</v>
      </c>
      <c r="AH240" s="3">
        <f>EffortOutcomesAG1_1DayShiftEF[[#This Row],[Cs]]*M240</f>
        <v>0</v>
      </c>
      <c r="AI240" s="3">
        <f>EffortOutcomesAG1_1DayShiftEF[[#This Row],[Cs]]*N240</f>
        <v>0</v>
      </c>
      <c r="AJ240" s="3">
        <f>EffortOutcomesAG1_1DayShiftEF[[#This Row],[Cs]]*O240</f>
        <v>0</v>
      </c>
      <c r="AK240" s="3">
        <f>EffortOutcomesAG1_1DayShiftEF[[#This Row],[Cs]]*P240</f>
        <v>0</v>
      </c>
      <c r="AL240" s="3">
        <f>EffortOutcomesAG1_1DayShiftEF[[#This Row],[Cs]]*Q240</f>
        <v>0</v>
      </c>
      <c r="AM240" s="3">
        <f>EffortOutcomesAG1_1DayShiftEF[[#This Row],[Cs]]*R240</f>
        <v>0</v>
      </c>
      <c r="AN240" s="3">
        <f>EffortOutcomesAG1_1DayShiftEF[[#This Row],[Cs]]*S240</f>
        <v>0</v>
      </c>
      <c r="AO240" s="3">
        <f>EffortOutcomesAG1_1DayShiftEF[[#This Row],[Cs]]*T240</f>
        <v>0</v>
      </c>
      <c r="AP240" s="3">
        <f>EffortOutcomesAG1_1DayShiftEF[[#This Row],[Cs]]*U240</f>
        <v>0</v>
      </c>
      <c r="AQ240" s="3">
        <f>EffortOutcomesAG1_1DayShiftEF[[#This Row],[Cs]]*V240</f>
        <v>0.84615384615384603</v>
      </c>
      <c r="AR240" s="3">
        <f>EffortOutcomesAG1_1DayShiftEF[[#This Row],[Cs]]*W240</f>
        <v>0</v>
      </c>
      <c r="AS240" s="3">
        <f>EffortOutcomesAG1_1DayShiftIN[[#This Row],[A]]*X240</f>
        <v>0</v>
      </c>
      <c r="AT240" s="3">
        <f>EffortOutcomesAG1_1DayShiftIN[[#This Row],[A]]*Y240</f>
        <v>0</v>
      </c>
      <c r="AU240" s="3">
        <f>EffortOutcomesAG1_1DayShiftIN[[#This Row],[A]]*Z240</f>
        <v>0</v>
      </c>
      <c r="AV240" s="3">
        <f>EffortOutcomesAG1_1DayShiftIN[[#This Row],[A]]*AA240</f>
        <v>0</v>
      </c>
      <c r="AW240" s="3">
        <f>EffortOutcomesAG1_1DayShiftIN[[#This Row],[A]]*AB240</f>
        <v>0.8891005795030561</v>
      </c>
      <c r="AX240" s="3"/>
      <c r="AY240" t="s">
        <v>217</v>
      </c>
      <c r="AZ240" t="s">
        <v>215</v>
      </c>
      <c r="BA240" t="s">
        <v>69</v>
      </c>
      <c r="BB240">
        <v>0.84615384615384603</v>
      </c>
      <c r="BC240">
        <v>1.9</v>
      </c>
      <c r="BD240">
        <v>10</v>
      </c>
      <c r="BE240">
        <v>1.9</v>
      </c>
      <c r="BF240">
        <v>1.9964349376114079</v>
      </c>
      <c r="BG240" t="s">
        <v>207</v>
      </c>
      <c r="BI240" s="25">
        <v>45583</v>
      </c>
      <c r="BJ240">
        <v>45583</v>
      </c>
      <c r="BK240">
        <v>0.44534412955465585</v>
      </c>
      <c r="BL240">
        <v>0.44534412955465585</v>
      </c>
      <c r="BM240">
        <v>1.0507552303217937</v>
      </c>
      <c r="BN240" t="s">
        <v>160</v>
      </c>
    </row>
    <row r="241" spans="1:66" hidden="1" x14ac:dyDescent="0.25">
      <c r="A241" s="31"/>
      <c r="B24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41" s="32">
        <f>IF(EffortOutcomesAG1_1DayShiftEF[[#This Row],[Ein]]=0,3,  IF(EffortOutcomesAG1_1DayShiftEF[[#This Row],[Ein]]&lt;EFGoal,1,    IF(EffortOutcomesAG1_1DayShiftEF[[#This Row],[Ein]]&gt;=EFGoal,2,   "???")))</f>
        <v>2</v>
      </c>
      <c r="D24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4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4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41" s="34">
        <f t="shared" si="6"/>
        <v>12310</v>
      </c>
      <c r="H24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5.0520686743596999E-2</v>
      </c>
      <c r="I24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4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4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4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4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4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41" s="36" cm="1">
        <f t="array" ref="O24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4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41" s="38">
        <f xml:space="preserve">      IF(OR(EffortOutcomesAG1_1DayShiftEF[[#This Row],[Block]]=22221,EffortOutcomesAG1_1DayShiftEF[[#This Row],[Block]]=22222),1-EffortOutcomesAG1_1DayShiftEF[[#This Row],[Epn]],
0)</f>
        <v>0</v>
      </c>
      <c r="R24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4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4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4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4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0.66713661732288176</v>
      </c>
      <c r="W24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4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1" s="41" cm="1">
        <f t="array" ref="Z24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41" s="38">
        <f t="shared" si="7"/>
        <v>0.66713661732288176</v>
      </c>
      <c r="AC241" s="3">
        <f>EffortOutcomesAG1_1DayShiftEF[[#This Row],[Cs]]*H241</f>
        <v>0.19197860962566859</v>
      </c>
      <c r="AD241" s="3">
        <f>EffortOutcomesAG1_1DayShiftEF[[#This Row],[Cs]]*I241</f>
        <v>0</v>
      </c>
      <c r="AE241" s="3">
        <f>EffortOutcomesAG1_1DayShiftEF[[#This Row],[Cs]]*J241</f>
        <v>0</v>
      </c>
      <c r="AF241" s="3">
        <f>EffortOutcomesAG1_1DayShiftEF[[#This Row],[Cs]]*K241</f>
        <v>0</v>
      </c>
      <c r="AG241" s="3">
        <f>EffortOutcomesAG1_1DayShiftEF[[#This Row],[Cs]]*L241</f>
        <v>0</v>
      </c>
      <c r="AH241" s="3">
        <f>EffortOutcomesAG1_1DayShiftEF[[#This Row],[Cs]]*M241</f>
        <v>0</v>
      </c>
      <c r="AI241" s="3">
        <f>EffortOutcomesAG1_1DayShiftEF[[#This Row],[Cs]]*N241</f>
        <v>0</v>
      </c>
      <c r="AJ241" s="3">
        <f>EffortOutcomesAG1_1DayShiftEF[[#This Row],[Cs]]*O241</f>
        <v>0</v>
      </c>
      <c r="AK241" s="3">
        <f>EffortOutcomesAG1_1DayShiftEF[[#This Row],[Cs]]*P241</f>
        <v>0</v>
      </c>
      <c r="AL241" s="3">
        <f>EffortOutcomesAG1_1DayShiftEF[[#This Row],[Cs]]*Q241</f>
        <v>0</v>
      </c>
      <c r="AM241" s="3">
        <f>EffortOutcomesAG1_1DayShiftEF[[#This Row],[Cs]]*R241</f>
        <v>0</v>
      </c>
      <c r="AN241" s="3">
        <f>EffortOutcomesAG1_1DayShiftEF[[#This Row],[Cs]]*S241</f>
        <v>0</v>
      </c>
      <c r="AO241" s="3">
        <f>EffortOutcomesAG1_1DayShiftEF[[#This Row],[Cs]]*T241</f>
        <v>0</v>
      </c>
      <c r="AP241" s="3">
        <f>EffortOutcomesAG1_1DayShiftEF[[#This Row],[Cs]]*U241</f>
        <v>0</v>
      </c>
      <c r="AQ241" s="3">
        <f>EffortOutcomesAG1_1DayShiftEF[[#This Row],[Cs]]*V241</f>
        <v>2.5351191458269504</v>
      </c>
      <c r="AR241" s="3">
        <f>EffortOutcomesAG1_1DayShiftEF[[#This Row],[Cs]]*W241</f>
        <v>0</v>
      </c>
      <c r="AS241" s="3">
        <f>EffortOutcomesAG1_1DayShiftIN[[#This Row],[A]]*X241</f>
        <v>0</v>
      </c>
      <c r="AT241" s="3">
        <f>EffortOutcomesAG1_1DayShiftIN[[#This Row],[A]]*Y241</f>
        <v>0</v>
      </c>
      <c r="AU241" s="3">
        <f>EffortOutcomesAG1_1DayShiftIN[[#This Row],[A]]*Z241</f>
        <v>0</v>
      </c>
      <c r="AV241" s="3">
        <f>EffortOutcomesAG1_1DayShiftIN[[#This Row],[A]]*AA241</f>
        <v>0</v>
      </c>
      <c r="AW241" s="3">
        <f>EffortOutcomesAG1_1DayShiftIN[[#This Row],[A]]*AB241</f>
        <v>2.6631951060509689</v>
      </c>
      <c r="AX241" s="3"/>
      <c r="AY241" t="s">
        <v>217</v>
      </c>
      <c r="AZ241" t="s">
        <v>215</v>
      </c>
      <c r="BA241" t="s">
        <v>70</v>
      </c>
      <c r="BB241">
        <v>2.5351191458269504</v>
      </c>
      <c r="BC241">
        <v>3.8</v>
      </c>
      <c r="BD241">
        <v>10</v>
      </c>
      <c r="BE241">
        <v>3.8</v>
      </c>
      <c r="BF241">
        <v>3.9919786096256682</v>
      </c>
      <c r="BG241" t="s">
        <v>208</v>
      </c>
      <c r="BI241" s="25">
        <v>45583</v>
      </c>
      <c r="BJ241">
        <v>45583</v>
      </c>
      <c r="BK241">
        <v>0.66713661732288176</v>
      </c>
      <c r="BL241">
        <v>0.66713661732288176</v>
      </c>
      <c r="BM241">
        <v>1.050520686743597</v>
      </c>
      <c r="BN241" t="s">
        <v>160</v>
      </c>
    </row>
    <row r="242" spans="1:66" hidden="1" x14ac:dyDescent="0.25">
      <c r="A242" s="31"/>
      <c r="B24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42" s="32">
        <f>IF(EffortOutcomesAG1_1DayShiftEF[[#This Row],[Ein]]=0,3,  IF(EffortOutcomesAG1_1DayShiftEF[[#This Row],[Ein]]&lt;EFGoal,1,    IF(EffortOutcomesAG1_1DayShiftEF[[#This Row],[Ein]]&gt;=EFGoal,2,   "???")))</f>
        <v>2</v>
      </c>
      <c r="D24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4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4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42" s="34">
        <f t="shared" si="6"/>
        <v>32311</v>
      </c>
      <c r="H24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0.14748707921267834</v>
      </c>
      <c r="I24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4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4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4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4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4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5.2631578947368363E-2</v>
      </c>
      <c r="O242" s="36" cm="1">
        <f t="array" ref="O24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4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42" s="38">
        <f xml:space="preserve">      IF(OR(EffortOutcomesAG1_1DayShiftEF[[#This Row],[Block]]=22221,EffortOutcomesAG1_1DayShiftEF[[#This Row],[Block]]=22222),1-EffortOutcomesAG1_1DayShiftEF[[#This Row],[Epn]],
0)</f>
        <v>0</v>
      </c>
      <c r="R24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4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4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4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4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1</v>
      </c>
      <c r="W24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4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2" s="41" cm="1">
        <f t="array" ref="Z24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42" s="38">
        <f t="shared" si="7"/>
        <v>1</v>
      </c>
      <c r="AC242" s="3">
        <f>EffortOutcomesAG1_1DayShiftEF[[#This Row],[Cs]]*H242</f>
        <v>0.14011272525204441</v>
      </c>
      <c r="AD242" s="3">
        <f>EffortOutcomesAG1_1DayShiftEF[[#This Row],[Cs]]*I242</f>
        <v>0</v>
      </c>
      <c r="AE242" s="3">
        <f>EffortOutcomesAG1_1DayShiftEF[[#This Row],[Cs]]*J242</f>
        <v>0</v>
      </c>
      <c r="AF242" s="3">
        <f>EffortOutcomesAG1_1DayShiftEF[[#This Row],[Cs]]*K242</f>
        <v>0</v>
      </c>
      <c r="AG242" s="3">
        <f>EffortOutcomesAG1_1DayShiftEF[[#This Row],[Cs]]*L242</f>
        <v>0</v>
      </c>
      <c r="AH242" s="3">
        <f>EffortOutcomesAG1_1DayShiftEF[[#This Row],[Cs]]*M242</f>
        <v>0</v>
      </c>
      <c r="AI242" s="3">
        <f>EffortOutcomesAG1_1DayShiftEF[[#This Row],[Cs]]*N242</f>
        <v>4.999999999999994E-2</v>
      </c>
      <c r="AJ242" s="3">
        <f>EffortOutcomesAG1_1DayShiftEF[[#This Row],[Cs]]*O242</f>
        <v>0</v>
      </c>
      <c r="AK242" s="3">
        <f>EffortOutcomesAG1_1DayShiftEF[[#This Row],[Cs]]*P242</f>
        <v>0</v>
      </c>
      <c r="AL242" s="3">
        <f>EffortOutcomesAG1_1DayShiftEF[[#This Row],[Cs]]*Q242</f>
        <v>0</v>
      </c>
      <c r="AM242" s="3">
        <f>EffortOutcomesAG1_1DayShiftEF[[#This Row],[Cs]]*R242</f>
        <v>0</v>
      </c>
      <c r="AN242" s="3">
        <f>EffortOutcomesAG1_1DayShiftEF[[#This Row],[Cs]]*S242</f>
        <v>0</v>
      </c>
      <c r="AO242" s="3">
        <f>EffortOutcomesAG1_1DayShiftEF[[#This Row],[Cs]]*T242</f>
        <v>0</v>
      </c>
      <c r="AP242" s="3">
        <f>EffortOutcomesAG1_1DayShiftEF[[#This Row],[Cs]]*U242</f>
        <v>0</v>
      </c>
      <c r="AQ242" s="3">
        <f>EffortOutcomesAG1_1DayShiftEF[[#This Row],[Cs]]*V242</f>
        <v>0.95</v>
      </c>
      <c r="AR242" s="3">
        <f>EffortOutcomesAG1_1DayShiftEF[[#This Row],[Cs]]*W242</f>
        <v>0</v>
      </c>
      <c r="AS242" s="3">
        <f>EffortOutcomesAG1_1DayShiftIN[[#This Row],[A]]*X242</f>
        <v>0</v>
      </c>
      <c r="AT242" s="3">
        <f>EffortOutcomesAG1_1DayShiftIN[[#This Row],[A]]*Y242</f>
        <v>0</v>
      </c>
      <c r="AU242" s="3">
        <f>EffortOutcomesAG1_1DayShiftIN[[#This Row],[A]]*Z242</f>
        <v>0</v>
      </c>
      <c r="AV242" s="3">
        <f>EffortOutcomesAG1_1DayShiftIN[[#This Row],[A]]*AA242</f>
        <v>0</v>
      </c>
      <c r="AW242" s="3">
        <f>EffortOutcomesAG1_1DayShiftIN[[#This Row],[A]]*AB242</f>
        <v>1.1401127252520442</v>
      </c>
      <c r="AX242" s="3"/>
      <c r="AY242" t="s">
        <v>170</v>
      </c>
      <c r="AZ242" t="s">
        <v>215</v>
      </c>
      <c r="BA242" t="s">
        <v>69</v>
      </c>
      <c r="BB242">
        <v>1</v>
      </c>
      <c r="BC242">
        <v>0.95</v>
      </c>
      <c r="BD242">
        <v>10</v>
      </c>
      <c r="BE242">
        <v>0.95</v>
      </c>
      <c r="BF242">
        <v>1.1401127252520442</v>
      </c>
      <c r="BG242" t="s">
        <v>210</v>
      </c>
      <c r="BH242">
        <v>1</v>
      </c>
      <c r="BI242" s="25">
        <v>45584</v>
      </c>
      <c r="BJ242">
        <v>45584</v>
      </c>
      <c r="BK242">
        <v>1.0526315789473684</v>
      </c>
      <c r="BL242">
        <v>1.0526315789473684</v>
      </c>
      <c r="BM242">
        <v>1.2001186581600467</v>
      </c>
      <c r="BN242" t="s">
        <v>160</v>
      </c>
    </row>
    <row r="243" spans="1:66" x14ac:dyDescent="0.25">
      <c r="A243" s="31"/>
      <c r="B24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43" s="32">
        <f>IF(EffortOutcomesAG1_1DayShiftEF[[#This Row],[Ein]]=0,3,  IF(EffortOutcomesAG1_1DayShiftEF[[#This Row],[Ein]]&lt;EFGoal,1,    IF(EffortOutcomesAG1_1DayShiftEF[[#This Row],[Ein]]&gt;=EFGoal,2,   "???")))</f>
        <v>2</v>
      </c>
      <c r="D24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43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4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2</v>
      </c>
      <c r="G243" s="34" t="e">
        <f t="shared" si="6"/>
        <v>#VALUE!</v>
      </c>
      <c r="H243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43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43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43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43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43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43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43" s="36" t="e" cm="1">
        <f t="array" ref="O24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43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43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43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43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43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43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43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43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4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3" s="41" cm="1">
        <f t="array" ref="Z24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3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43" s="38" t="e">
        <f t="shared" si="7"/>
        <v>#VALUE!</v>
      </c>
      <c r="AC243" s="3" t="e">
        <f>EffortOutcomesAG1_1DayShiftEF[[#This Row],[Cs]]*H243</f>
        <v>#VALUE!</v>
      </c>
      <c r="AD243" s="3" t="e">
        <f>EffortOutcomesAG1_1DayShiftEF[[#This Row],[Cs]]*I243</f>
        <v>#VALUE!</v>
      </c>
      <c r="AE243" s="3" t="e">
        <f>EffortOutcomesAG1_1DayShiftEF[[#This Row],[Cs]]*J243</f>
        <v>#VALUE!</v>
      </c>
      <c r="AF243" s="3" t="e">
        <f>EffortOutcomesAG1_1DayShiftEF[[#This Row],[Cs]]*K243</f>
        <v>#VALUE!</v>
      </c>
      <c r="AG243" s="3" t="e">
        <f>EffortOutcomesAG1_1DayShiftEF[[#This Row],[Cs]]*L243</f>
        <v>#VALUE!</v>
      </c>
      <c r="AH243" s="3" t="e">
        <f>EffortOutcomesAG1_1DayShiftEF[[#This Row],[Cs]]*M243</f>
        <v>#VALUE!</v>
      </c>
      <c r="AI243" s="3" t="e">
        <f>EffortOutcomesAG1_1DayShiftEF[[#This Row],[Cs]]*N243</f>
        <v>#VALUE!</v>
      </c>
      <c r="AJ243" s="3" t="e">
        <f>EffortOutcomesAG1_1DayShiftEF[[#This Row],[Cs]]*O243</f>
        <v>#VALUE!</v>
      </c>
      <c r="AK243" s="3" t="e">
        <f>EffortOutcomesAG1_1DayShiftEF[[#This Row],[Cs]]*P243</f>
        <v>#VALUE!</v>
      </c>
      <c r="AL243" s="3" t="e">
        <f>EffortOutcomesAG1_1DayShiftEF[[#This Row],[Cs]]*Q243</f>
        <v>#VALUE!</v>
      </c>
      <c r="AM243" s="3" t="e">
        <f>EffortOutcomesAG1_1DayShiftEF[[#This Row],[Cs]]*R243</f>
        <v>#VALUE!</v>
      </c>
      <c r="AN243" s="3" t="e">
        <f>EffortOutcomesAG1_1DayShiftEF[[#This Row],[Cs]]*S243</f>
        <v>#VALUE!</v>
      </c>
      <c r="AO243" s="3" t="e">
        <f>EffortOutcomesAG1_1DayShiftEF[[#This Row],[Cs]]*T243</f>
        <v>#VALUE!</v>
      </c>
      <c r="AP243" s="3" t="e">
        <f>EffortOutcomesAG1_1DayShiftEF[[#This Row],[Cs]]*U243</f>
        <v>#VALUE!</v>
      </c>
      <c r="AQ243" s="3" t="e">
        <f>EffortOutcomesAG1_1DayShiftEF[[#This Row],[Cs]]*V243</f>
        <v>#VALUE!</v>
      </c>
      <c r="AR243" s="3" t="e">
        <f>EffortOutcomesAG1_1DayShiftEF[[#This Row],[Cs]]*W243</f>
        <v>#VALUE!</v>
      </c>
      <c r="AS243" s="3">
        <f>EffortOutcomesAG1_1DayShiftIN[[#This Row],[A]]*X243</f>
        <v>0</v>
      </c>
      <c r="AT243" s="3">
        <f>EffortOutcomesAG1_1DayShiftIN[[#This Row],[A]]*Y243</f>
        <v>0</v>
      </c>
      <c r="AU243" s="3">
        <f>EffortOutcomesAG1_1DayShiftIN[[#This Row],[A]]*Z243</f>
        <v>0</v>
      </c>
      <c r="AV243" s="3" t="e">
        <f>EffortOutcomesAG1_1DayShiftIN[[#This Row],[A]]*AA243</f>
        <v>#VALUE!</v>
      </c>
      <c r="AW243" s="3" t="e">
        <f>EffortOutcomesAG1_1DayShiftIN[[#This Row],[A]]*AB243</f>
        <v>#VALUE!</v>
      </c>
      <c r="AX243" s="3"/>
      <c r="AY243" t="s">
        <v>170</v>
      </c>
      <c r="AZ243" t="s">
        <v>215</v>
      </c>
      <c r="BA243" t="s">
        <v>70</v>
      </c>
      <c r="BB243">
        <v>2.8796992481203003</v>
      </c>
      <c r="BC243">
        <v>0.95</v>
      </c>
      <c r="BD243">
        <v>10</v>
      </c>
      <c r="BE243">
        <v>0.95</v>
      </c>
      <c r="BF243">
        <v>2.5963488843813387</v>
      </c>
      <c r="BG243" t="s">
        <v>209</v>
      </c>
      <c r="BH243">
        <v>1</v>
      </c>
      <c r="BI243" s="25">
        <v>45584</v>
      </c>
      <c r="BJ243">
        <v>45584</v>
      </c>
      <c r="BK243">
        <v>3.0312623664424216</v>
      </c>
      <c r="BL243">
        <v>3.0312623664424216</v>
      </c>
      <c r="BM243">
        <v>2.7329988256645672</v>
      </c>
      <c r="BN243" t="s">
        <v>160</v>
      </c>
    </row>
    <row r="244" spans="1:66" x14ac:dyDescent="0.25">
      <c r="A244" s="31"/>
      <c r="B244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44" s="32">
        <f>IF(EffortOutcomesAG1_1DayShiftEF[[#This Row],[Ein]]=0,3,  IF(EffortOutcomesAG1_1DayShiftEF[[#This Row],[Ein]]&lt;EFGoal,1,    IF(EffortOutcomesAG1_1DayShiftEF[[#This Row],[Ein]]&gt;=EFGoal,2,   "???")))</f>
        <v>1</v>
      </c>
      <c r="D244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44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44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44" s="34" t="e">
        <f t="shared" si="6"/>
        <v>#VALUE!</v>
      </c>
      <c r="H244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44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44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44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44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44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44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44" s="36" t="e" cm="1">
        <f t="array" ref="O244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Row],[Block]]=21222),EFCap-M245:Z9EFGoal,IF(OR(EffortOutcomesAG1_1DayShiftEF[[#This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44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44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44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44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44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44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44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44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44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4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4" s="41" cm="1">
        <f t="array" ref="Z244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4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44" s="38" t="e">
        <f t="shared" si="7"/>
        <v>#VALUE!</v>
      </c>
      <c r="AC244" s="3" t="e">
        <f>EffortOutcomesAG1_1DayShiftEF[[#This Row],[Cs]]*H244</f>
        <v>#VALUE!</v>
      </c>
      <c r="AD244" s="3" t="e">
        <f>EffortOutcomesAG1_1DayShiftEF[[#This Row],[Cs]]*I244</f>
        <v>#VALUE!</v>
      </c>
      <c r="AE244" s="3" t="e">
        <f>EffortOutcomesAG1_1DayShiftEF[[#This Row],[Cs]]*J244</f>
        <v>#VALUE!</v>
      </c>
      <c r="AF244" s="3" t="e">
        <f>EffortOutcomesAG1_1DayShiftEF[[#This Row],[Cs]]*K244</f>
        <v>#VALUE!</v>
      </c>
      <c r="AG244" s="3" t="e">
        <f>EffortOutcomesAG1_1DayShiftEF[[#This Row],[Cs]]*L244</f>
        <v>#VALUE!</v>
      </c>
      <c r="AH244" s="3" t="e">
        <f>EffortOutcomesAG1_1DayShiftEF[[#This Row],[Cs]]*M244</f>
        <v>#VALUE!</v>
      </c>
      <c r="AI244" s="3" t="e">
        <f>EffortOutcomesAG1_1DayShiftEF[[#This Row],[Cs]]*N244</f>
        <v>#VALUE!</v>
      </c>
      <c r="AJ244" s="3" t="e">
        <f>EffortOutcomesAG1_1DayShiftEF[[#This Row],[Cs]]*O244</f>
        <v>#VALUE!</v>
      </c>
      <c r="AK244" s="3" t="e">
        <f>EffortOutcomesAG1_1DayShiftEF[[#This Row],[Cs]]*P244</f>
        <v>#VALUE!</v>
      </c>
      <c r="AL244" s="3" t="e">
        <f>EffortOutcomesAG1_1DayShiftEF[[#This Row],[Cs]]*Q244</f>
        <v>#VALUE!</v>
      </c>
      <c r="AM244" s="3" t="e">
        <f>EffortOutcomesAG1_1DayShiftEF[[#This Row],[Cs]]*R244</f>
        <v>#VALUE!</v>
      </c>
      <c r="AN244" s="3" t="e">
        <f>EffortOutcomesAG1_1DayShiftEF[[#This Row],[Cs]]*S244</f>
        <v>#VALUE!</v>
      </c>
      <c r="AO244" s="3" t="e">
        <f>EffortOutcomesAG1_1DayShiftEF[[#This Row],[Cs]]*T244</f>
        <v>#VALUE!</v>
      </c>
      <c r="AP244" s="3" t="e">
        <f>EffortOutcomesAG1_1DayShiftEF[[#This Row],[Cs]]*U244</f>
        <v>#VALUE!</v>
      </c>
      <c r="AQ244" s="3" t="e">
        <f>EffortOutcomesAG1_1DayShiftEF[[#This Row],[Cs]]*V244</f>
        <v>#VALUE!</v>
      </c>
      <c r="AR244" s="3" t="e">
        <f>EffortOutcomesAG1_1DayShiftEF[[#This Row],[Cs]]*W244</f>
        <v>#VALUE!</v>
      </c>
      <c r="AS244" s="3">
        <f>EffortOutcomesAG1_1DayShiftIN[[#This Row],[A]]*X244</f>
        <v>0</v>
      </c>
      <c r="AT244" s="3">
        <f>EffortOutcomesAG1_1DayShiftIN[[#This Row],[A]]*Y244</f>
        <v>0</v>
      </c>
      <c r="AU244" s="3">
        <f>EffortOutcomesAG1_1DayShiftIN[[#This Row],[A]]*Z244</f>
        <v>0</v>
      </c>
      <c r="AV244" s="3" t="e">
        <f>EffortOutcomesAG1_1DayShiftIN[[#This Row],[A]]*AA244</f>
        <v>#VALUE!</v>
      </c>
      <c r="AW244" s="3" t="e">
        <f>EffortOutcomesAG1_1DayShiftIN[[#This Row],[A]]*AB244</f>
        <v>#VALUE!</v>
      </c>
      <c r="AX244" s="3"/>
      <c r="AY244" t="s">
        <v>170</v>
      </c>
      <c r="AZ244" t="s">
        <v>215</v>
      </c>
      <c r="BA244" t="s">
        <v>68</v>
      </c>
      <c r="BB244">
        <v>5.7593984962406006</v>
      </c>
      <c r="BC244">
        <v>3.8</v>
      </c>
      <c r="BD244">
        <v>10</v>
      </c>
      <c r="BE244">
        <v>3.8</v>
      </c>
      <c r="BF244">
        <v>2.723004201680673</v>
      </c>
      <c r="BG244" t="s">
        <v>211</v>
      </c>
      <c r="BH244">
        <v>1</v>
      </c>
      <c r="BI244" s="25">
        <v>45584</v>
      </c>
      <c r="BJ244">
        <v>45584</v>
      </c>
      <c r="BK244">
        <v>1.5156311832212108</v>
      </c>
      <c r="BL244">
        <v>1.5156311832212108</v>
      </c>
      <c r="BM244">
        <v>0.71658005307386141</v>
      </c>
      <c r="BN244" t="s">
        <v>160</v>
      </c>
    </row>
    <row r="245" spans="1:66" hidden="1" x14ac:dyDescent="0.25">
      <c r="A245" s="31"/>
      <c r="B245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45" s="32">
        <f>IF(EffortOutcomesAG1_1DayShiftEF[[#This Row],[Ein]]=0,3,  IF(EffortOutcomesAG1_1DayShiftEF[[#This Row],[Ein]]&lt;EFGoal,1,    IF(EffortOutcomesAG1_1DayShiftEF[[#This Row],[Ein]]&gt;=EFGoal,2,   "???")))</f>
        <v>2</v>
      </c>
      <c r="D245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45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45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45" s="34">
        <f t="shared" si="6"/>
        <v>12310</v>
      </c>
      <c r="H245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5.0755230321793743E-2</v>
      </c>
      <c r="I245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45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45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45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45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45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45" s="36" cm="1">
        <f t="array" ref="O245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Row],[Block]]=21222),EFCap-M246:Z9EFGoal,IF(OR(EffortOutcomesAG1_1DayShiftEF[[#This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45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45" s="38">
        <f xml:space="preserve">      IF(OR(EffortOutcomesAG1_1DayShiftEF[[#This Row],[Block]]=22221,EffortOutcomesAG1_1DayShiftEF[[#This Row],[Block]]=22222),1-EffortOutcomesAG1_1DayShiftEF[[#This Row],[Epn]],
0)</f>
        <v>0</v>
      </c>
      <c r="R245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45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45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45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45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45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45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5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5" s="41" cm="1">
        <f t="array" ref="Z245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5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45" s="38">
        <f t="shared" si="7"/>
        <v>0.44534412955465585</v>
      </c>
      <c r="AC245" s="3">
        <f>EffortOutcomesAG1_1DayShiftEF[[#This Row],[Cs]]*H245</f>
        <v>9.6434937611408103E-2</v>
      </c>
      <c r="AD245" s="3">
        <f>EffortOutcomesAG1_1DayShiftEF[[#This Row],[Cs]]*I245</f>
        <v>0</v>
      </c>
      <c r="AE245" s="3">
        <f>EffortOutcomesAG1_1DayShiftEF[[#This Row],[Cs]]*J245</f>
        <v>0</v>
      </c>
      <c r="AF245" s="3">
        <f>EffortOutcomesAG1_1DayShiftEF[[#This Row],[Cs]]*K245</f>
        <v>0</v>
      </c>
      <c r="AG245" s="3">
        <f>EffortOutcomesAG1_1DayShiftEF[[#This Row],[Cs]]*L245</f>
        <v>0</v>
      </c>
      <c r="AH245" s="3">
        <f>EffortOutcomesAG1_1DayShiftEF[[#This Row],[Cs]]*M245</f>
        <v>0</v>
      </c>
      <c r="AI245" s="3">
        <f>EffortOutcomesAG1_1DayShiftEF[[#This Row],[Cs]]*N245</f>
        <v>0</v>
      </c>
      <c r="AJ245" s="3">
        <f>EffortOutcomesAG1_1DayShiftEF[[#This Row],[Cs]]*O245</f>
        <v>0</v>
      </c>
      <c r="AK245" s="3">
        <f>EffortOutcomesAG1_1DayShiftEF[[#This Row],[Cs]]*P245</f>
        <v>0</v>
      </c>
      <c r="AL245" s="3">
        <f>EffortOutcomesAG1_1DayShiftEF[[#This Row],[Cs]]*Q245</f>
        <v>0</v>
      </c>
      <c r="AM245" s="3">
        <f>EffortOutcomesAG1_1DayShiftEF[[#This Row],[Cs]]*R245</f>
        <v>0</v>
      </c>
      <c r="AN245" s="3">
        <f>EffortOutcomesAG1_1DayShiftEF[[#This Row],[Cs]]*S245</f>
        <v>0</v>
      </c>
      <c r="AO245" s="3">
        <f>EffortOutcomesAG1_1DayShiftEF[[#This Row],[Cs]]*T245</f>
        <v>0</v>
      </c>
      <c r="AP245" s="3">
        <f>EffortOutcomesAG1_1DayShiftEF[[#This Row],[Cs]]*U245</f>
        <v>0</v>
      </c>
      <c r="AQ245" s="3">
        <f>EffortOutcomesAG1_1DayShiftEF[[#This Row],[Cs]]*V245</f>
        <v>0.84615384615384603</v>
      </c>
      <c r="AR245" s="3">
        <f>EffortOutcomesAG1_1DayShiftEF[[#This Row],[Cs]]*W245</f>
        <v>0</v>
      </c>
      <c r="AS245" s="3">
        <f>EffortOutcomesAG1_1DayShiftIN[[#This Row],[A]]*X245</f>
        <v>0</v>
      </c>
      <c r="AT245" s="3">
        <f>EffortOutcomesAG1_1DayShiftIN[[#This Row],[A]]*Y245</f>
        <v>0</v>
      </c>
      <c r="AU245" s="3">
        <f>EffortOutcomesAG1_1DayShiftIN[[#This Row],[A]]*Z245</f>
        <v>0</v>
      </c>
      <c r="AV245" s="3">
        <f>EffortOutcomesAG1_1DayShiftIN[[#This Row],[A]]*AA245</f>
        <v>0</v>
      </c>
      <c r="AW245" s="3">
        <f>EffortOutcomesAG1_1DayShiftIN[[#This Row],[A]]*AB245</f>
        <v>0.8891005795030561</v>
      </c>
      <c r="AX245" s="3"/>
      <c r="AY245" t="s">
        <v>217</v>
      </c>
      <c r="AZ245" t="s">
        <v>215</v>
      </c>
      <c r="BA245" t="s">
        <v>69</v>
      </c>
      <c r="BB245">
        <v>0.84615384615384603</v>
      </c>
      <c r="BC245">
        <v>1.9</v>
      </c>
      <c r="BD245">
        <v>10</v>
      </c>
      <c r="BE245">
        <v>1.9</v>
      </c>
      <c r="BF245">
        <v>1.9964349376114079</v>
      </c>
      <c r="BG245" t="s">
        <v>210</v>
      </c>
      <c r="BI245" s="25">
        <v>45584</v>
      </c>
      <c r="BJ245">
        <v>45584</v>
      </c>
      <c r="BK245">
        <v>0.44534412955465585</v>
      </c>
      <c r="BL245">
        <v>0.44534412955465585</v>
      </c>
      <c r="BM245">
        <v>1.0507552303217937</v>
      </c>
      <c r="BN245" t="s">
        <v>160</v>
      </c>
    </row>
    <row r="246" spans="1:66" hidden="1" x14ac:dyDescent="0.25">
      <c r="A246" s="31"/>
      <c r="B246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46" s="32">
        <f>IF(EffortOutcomesAG1_1DayShiftEF[[#This Row],[Ein]]=0,3,  IF(EffortOutcomesAG1_1DayShiftEF[[#This Row],[Ein]]&lt;EFGoal,1,    IF(EffortOutcomesAG1_1DayShiftEF[[#This Row],[Ein]]&gt;=EFGoal,2,   "???")))</f>
        <v>1</v>
      </c>
      <c r="D246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46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46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46" s="34">
        <f t="shared" si="6"/>
        <v>11310</v>
      </c>
      <c r="H246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46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46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46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46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46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46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46" s="36" cm="1">
        <f t="array" ref="O246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Row],[Block]]=21222),EFCap-M247:Z9EFGoal,IF(OR(EffortOutcomesAG1_1DayShiftEF[[#This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46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46" s="38">
        <f xml:space="preserve">      IF(OR(EffortOutcomesAG1_1DayShiftEF[[#This Row],[Block]]=22221,EffortOutcomesAG1_1DayShiftEF[[#This Row],[Block]]=22222),1-EffortOutcomesAG1_1DayShiftEF[[#This Row],[Epn]],
0)</f>
        <v>0</v>
      </c>
      <c r="R246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0.15958345060512247</v>
      </c>
      <c r="S246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46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46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46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0.53370929385830534</v>
      </c>
      <c r="W246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46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6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6" s="41" cm="1">
        <f t="array" ref="Z246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6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46" s="38">
        <f t="shared" si="7"/>
        <v>0.69329274446342781</v>
      </c>
      <c r="AC246" s="3">
        <f>EffortOutcomesAG1_1DayShiftEF[[#This Row],[Cs]]*H246</f>
        <v>0</v>
      </c>
      <c r="AD246" s="3">
        <f>EffortOutcomesAG1_1DayShiftEF[[#This Row],[Cs]]*I246</f>
        <v>0</v>
      </c>
      <c r="AE246" s="3">
        <f>EffortOutcomesAG1_1DayShiftEF[[#This Row],[Cs]]*J246</f>
        <v>0</v>
      </c>
      <c r="AF246" s="3">
        <f>EffortOutcomesAG1_1DayShiftEF[[#This Row],[Cs]]*K246</f>
        <v>0</v>
      </c>
      <c r="AG246" s="3">
        <f>EffortOutcomesAG1_1DayShiftEF[[#This Row],[Cs]]*L246</f>
        <v>0</v>
      </c>
      <c r="AH246" s="3">
        <f>EffortOutcomesAG1_1DayShiftEF[[#This Row],[Cs]]*M246</f>
        <v>0</v>
      </c>
      <c r="AI246" s="3">
        <f>EffortOutcomesAG1_1DayShiftEF[[#This Row],[Cs]]*N246</f>
        <v>0</v>
      </c>
      <c r="AJ246" s="3">
        <f>EffortOutcomesAG1_1DayShiftEF[[#This Row],[Cs]]*O246</f>
        <v>0</v>
      </c>
      <c r="AK246" s="3">
        <f>EffortOutcomesAG1_1DayShiftEF[[#This Row],[Cs]]*P246</f>
        <v>0</v>
      </c>
      <c r="AL246" s="3">
        <f>EffortOutcomesAG1_1DayShiftEF[[#This Row],[Cs]]*Q246</f>
        <v>0</v>
      </c>
      <c r="AM246" s="3">
        <f>EffortOutcomesAG1_1DayShiftEF[[#This Row],[Cs]]*R246</f>
        <v>0.75802139037433169</v>
      </c>
      <c r="AN246" s="3">
        <f>EffortOutcomesAG1_1DayShiftEF[[#This Row],[Cs]]*S246</f>
        <v>0</v>
      </c>
      <c r="AO246" s="3">
        <f>EffortOutcomesAG1_1DayShiftEF[[#This Row],[Cs]]*T246</f>
        <v>0</v>
      </c>
      <c r="AP246" s="3">
        <f>EffortOutcomesAG1_1DayShiftEF[[#This Row],[Cs]]*U246</f>
        <v>0</v>
      </c>
      <c r="AQ246" s="3">
        <f>EffortOutcomesAG1_1DayShiftEF[[#This Row],[Cs]]*V246</f>
        <v>2.5351191458269504</v>
      </c>
      <c r="AR246" s="3">
        <f>EffortOutcomesAG1_1DayShiftEF[[#This Row],[Cs]]*W246</f>
        <v>0</v>
      </c>
      <c r="AS246" s="3">
        <f>EffortOutcomesAG1_1DayShiftIN[[#This Row],[A]]*X246</f>
        <v>0</v>
      </c>
      <c r="AT246" s="3">
        <f>EffortOutcomesAG1_1DayShiftIN[[#This Row],[A]]*Y246</f>
        <v>0</v>
      </c>
      <c r="AU246" s="3">
        <f>EffortOutcomesAG1_1DayShiftIN[[#This Row],[A]]*Z246</f>
        <v>0</v>
      </c>
      <c r="AV246" s="3">
        <f>EffortOutcomesAG1_1DayShiftIN[[#This Row],[A]]*AA246</f>
        <v>0</v>
      </c>
      <c r="AW246" s="3">
        <f>EffortOutcomesAG1_1DayShiftIN[[#This Row],[A]]*AB246</f>
        <v>2.7676098061066781</v>
      </c>
      <c r="AX246" s="3"/>
      <c r="AY246" t="s">
        <v>217</v>
      </c>
      <c r="AZ246" t="s">
        <v>215</v>
      </c>
      <c r="BA246" t="s">
        <v>70</v>
      </c>
      <c r="BB246">
        <v>2.5351191458269504</v>
      </c>
      <c r="BC246">
        <v>4.75</v>
      </c>
      <c r="BD246">
        <v>10</v>
      </c>
      <c r="BE246">
        <v>4.75</v>
      </c>
      <c r="BF246">
        <v>3.9919786096256682</v>
      </c>
      <c r="BG246" t="s">
        <v>209</v>
      </c>
      <c r="BI246" s="25">
        <v>45584</v>
      </c>
      <c r="BJ246">
        <v>45584</v>
      </c>
      <c r="BK246">
        <v>0.53370929385830534</v>
      </c>
      <c r="BL246">
        <v>0.53370929385830534</v>
      </c>
      <c r="BM246">
        <v>0.84041654939487753</v>
      </c>
      <c r="BN246" t="s">
        <v>160</v>
      </c>
    </row>
    <row r="247" spans="1:66" x14ac:dyDescent="0.25">
      <c r="A247" s="31"/>
      <c r="B247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47" s="32">
        <f>IF(EffortOutcomesAG1_1DayShiftEF[[#This Row],[Ein]]=0,3,  IF(EffortOutcomesAG1_1DayShiftEF[[#This Row],[Ein]]&lt;EFGoal,1,    IF(EffortOutcomesAG1_1DayShiftEF[[#This Row],[Ein]]&gt;=EFGoal,2,   "???")))</f>
        <v>2</v>
      </c>
      <c r="D247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47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47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47" s="34" t="e">
        <f t="shared" si="6"/>
        <v>#VALUE!</v>
      </c>
      <c r="H247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47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47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47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47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47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47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47" s="36" t="e" cm="1">
        <f t="array" ref="O247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Row],[Block]]=21222),EFCap-M248:Z9EFGoal,IF(OR(EffortOutcomesAG1_1DayShiftEF[[#This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47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47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47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47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47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47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47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47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47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7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7" s="41" cm="1">
        <f t="array" ref="Z247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7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47" s="38" t="e">
        <f t="shared" si="7"/>
        <v>#VALUE!</v>
      </c>
      <c r="AC247" s="3" t="e">
        <f>EffortOutcomesAG1_1DayShiftEF[[#This Row],[Cs]]*H247</f>
        <v>#VALUE!</v>
      </c>
      <c r="AD247" s="3" t="e">
        <f>EffortOutcomesAG1_1DayShiftEF[[#This Row],[Cs]]*I247</f>
        <v>#VALUE!</v>
      </c>
      <c r="AE247" s="3" t="e">
        <f>EffortOutcomesAG1_1DayShiftEF[[#This Row],[Cs]]*J247</f>
        <v>#VALUE!</v>
      </c>
      <c r="AF247" s="3" t="e">
        <f>EffortOutcomesAG1_1DayShiftEF[[#This Row],[Cs]]*K247</f>
        <v>#VALUE!</v>
      </c>
      <c r="AG247" s="3" t="e">
        <f>EffortOutcomesAG1_1DayShiftEF[[#This Row],[Cs]]*L247</f>
        <v>#VALUE!</v>
      </c>
      <c r="AH247" s="3" t="e">
        <f>EffortOutcomesAG1_1DayShiftEF[[#This Row],[Cs]]*M247</f>
        <v>#VALUE!</v>
      </c>
      <c r="AI247" s="3" t="e">
        <f>EffortOutcomesAG1_1DayShiftEF[[#This Row],[Cs]]*N247</f>
        <v>#VALUE!</v>
      </c>
      <c r="AJ247" s="3" t="e">
        <f>EffortOutcomesAG1_1DayShiftEF[[#This Row],[Cs]]*O247</f>
        <v>#VALUE!</v>
      </c>
      <c r="AK247" s="3" t="e">
        <f>EffortOutcomesAG1_1DayShiftEF[[#This Row],[Cs]]*P247</f>
        <v>#VALUE!</v>
      </c>
      <c r="AL247" s="3" t="e">
        <f>EffortOutcomesAG1_1DayShiftEF[[#This Row],[Cs]]*Q247</f>
        <v>#VALUE!</v>
      </c>
      <c r="AM247" s="3" t="e">
        <f>EffortOutcomesAG1_1DayShiftEF[[#This Row],[Cs]]*R247</f>
        <v>#VALUE!</v>
      </c>
      <c r="AN247" s="3" t="e">
        <f>EffortOutcomesAG1_1DayShiftEF[[#This Row],[Cs]]*S247</f>
        <v>#VALUE!</v>
      </c>
      <c r="AO247" s="3" t="e">
        <f>EffortOutcomesAG1_1DayShiftEF[[#This Row],[Cs]]*T247</f>
        <v>#VALUE!</v>
      </c>
      <c r="AP247" s="3" t="e">
        <f>EffortOutcomesAG1_1DayShiftEF[[#This Row],[Cs]]*U247</f>
        <v>#VALUE!</v>
      </c>
      <c r="AQ247" s="3" t="e">
        <f>EffortOutcomesAG1_1DayShiftEF[[#This Row],[Cs]]*V247</f>
        <v>#VALUE!</v>
      </c>
      <c r="AR247" s="3" t="e">
        <f>EffortOutcomesAG1_1DayShiftEF[[#This Row],[Cs]]*W247</f>
        <v>#VALUE!</v>
      </c>
      <c r="AS247" s="3">
        <f>EffortOutcomesAG1_1DayShiftIN[[#This Row],[A]]*X247</f>
        <v>0</v>
      </c>
      <c r="AT247" s="3">
        <f>EffortOutcomesAG1_1DayShiftIN[[#This Row],[A]]*Y247</f>
        <v>0</v>
      </c>
      <c r="AU247" s="3">
        <f>EffortOutcomesAG1_1DayShiftIN[[#This Row],[A]]*Z247</f>
        <v>0</v>
      </c>
      <c r="AV247" s="3" t="e">
        <f>EffortOutcomesAG1_1DayShiftIN[[#This Row],[A]]*AA247</f>
        <v>#VALUE!</v>
      </c>
      <c r="AW247" s="3" t="e">
        <f>EffortOutcomesAG1_1DayShiftIN[[#This Row],[A]]*AB247</f>
        <v>#VALUE!</v>
      </c>
      <c r="AX247" s="3"/>
      <c r="AY247" t="s">
        <v>217</v>
      </c>
      <c r="AZ247" t="s">
        <v>215</v>
      </c>
      <c r="BA247" t="s">
        <v>68</v>
      </c>
      <c r="BB247">
        <v>6.8471096572600327</v>
      </c>
      <c r="BC247">
        <v>3.8</v>
      </c>
      <c r="BD247">
        <v>10</v>
      </c>
      <c r="BE247">
        <v>3.8</v>
      </c>
      <c r="BF247">
        <v>3.812745098039215</v>
      </c>
      <c r="BG247" t="s">
        <v>211</v>
      </c>
      <c r="BI247" s="25">
        <v>45584</v>
      </c>
      <c r="BJ247">
        <v>45584</v>
      </c>
      <c r="BK247">
        <v>1.8018709624368507</v>
      </c>
      <c r="BL247">
        <v>1.8018709624368507</v>
      </c>
      <c r="BM247">
        <v>1.0033539731682146</v>
      </c>
      <c r="BN247" t="s">
        <v>160</v>
      </c>
    </row>
    <row r="248" spans="1:66" x14ac:dyDescent="0.25">
      <c r="A248" s="31"/>
      <c r="B248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48" s="32">
        <f>IF(EffortOutcomesAG1_1DayShiftEF[[#This Row],[Ein]]=0,3,  IF(EffortOutcomesAG1_1DayShiftEF[[#This Row],[Ein]]&lt;EFGoal,1,    IF(EffortOutcomesAG1_1DayShiftEF[[#This Row],[Ein]]&gt;=EFGoal,2,   "???")))</f>
        <v>3</v>
      </c>
      <c r="D248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48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48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48" s="34">
        <f t="shared" si="6"/>
        <v>13110</v>
      </c>
      <c r="H248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48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48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48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48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48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48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48" s="36" cm="1">
        <f t="array" ref="O248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Row],[Block]]=21222),EFCap-M249:Z9EFGoal,IF(OR(EffortOutcomesAG1_1DayShiftEF[[#This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48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48" s="38">
        <f xml:space="preserve">      IF(OR(EffortOutcomesAG1_1DayShiftEF[[#This Row],[Block]]=22221,EffortOutcomesAG1_1DayShiftEF[[#This Row],[Block]]=22222),1-EffortOutcomesAG1_1DayShiftEF[[#This Row],[Epn]],
0)</f>
        <v>0</v>
      </c>
      <c r="R248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48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48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48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48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</v>
      </c>
      <c r="W248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48" s="40" t="e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#DIV/0!</v>
      </c>
      <c r="Y248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8" s="41" cm="1">
        <f t="array" ref="Z248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8" s="39" t="e">
        <f>IF(SUM(EffortOutcomesAG1_1DayShiftEF[[#This Row],[POTENTIAL SHORTFALL (OVER-ALLOCATED)]:[UNALLOCATED SLACK]])&gt;0,                   0,IF(SUM(EffortOutcomesAG1_1DayShiftEF[[#This Row],[LATENT]:[LATENT.OVERALLOCATED]])&gt;0,1,0))</f>
        <v>#DIV/0!</v>
      </c>
      <c r="AB248" s="38" t="e">
        <f t="shared" si="7"/>
        <v>#DIV/0!</v>
      </c>
      <c r="AC248" s="3">
        <f>EffortOutcomesAG1_1DayShiftEF[[#This Row],[Cs]]*H248</f>
        <v>0</v>
      </c>
      <c r="AD248" s="3">
        <f>EffortOutcomesAG1_1DayShiftEF[[#This Row],[Cs]]*I248</f>
        <v>0</v>
      </c>
      <c r="AE248" s="3">
        <f>EffortOutcomesAG1_1DayShiftEF[[#This Row],[Cs]]*J248</f>
        <v>0</v>
      </c>
      <c r="AF248" s="3">
        <f>EffortOutcomesAG1_1DayShiftEF[[#This Row],[Cs]]*K248</f>
        <v>0</v>
      </c>
      <c r="AG248" s="3">
        <f>EffortOutcomesAG1_1DayShiftEF[[#This Row],[Cs]]*L248</f>
        <v>0</v>
      </c>
      <c r="AH248" s="3">
        <f>EffortOutcomesAG1_1DayShiftEF[[#This Row],[Cs]]*M248</f>
        <v>0</v>
      </c>
      <c r="AI248" s="3">
        <f>EffortOutcomesAG1_1DayShiftEF[[#This Row],[Cs]]*N248</f>
        <v>0</v>
      </c>
      <c r="AJ248" s="3">
        <f>EffortOutcomesAG1_1DayShiftEF[[#This Row],[Cs]]*O248</f>
        <v>0</v>
      </c>
      <c r="AK248" s="3">
        <f>EffortOutcomesAG1_1DayShiftEF[[#This Row],[Cs]]*P248</f>
        <v>0</v>
      </c>
      <c r="AL248" s="3">
        <f>EffortOutcomesAG1_1DayShiftEF[[#This Row],[Cs]]*Q248</f>
        <v>0</v>
      </c>
      <c r="AM248" s="3">
        <f>EffortOutcomesAG1_1DayShiftEF[[#This Row],[Cs]]*R248</f>
        <v>0</v>
      </c>
      <c r="AN248" s="3">
        <f>EffortOutcomesAG1_1DayShiftEF[[#This Row],[Cs]]*S248</f>
        <v>0</v>
      </c>
      <c r="AO248" s="3">
        <f>EffortOutcomesAG1_1DayShiftEF[[#This Row],[Cs]]*T248</f>
        <v>0</v>
      </c>
      <c r="AP248" s="3">
        <f>EffortOutcomesAG1_1DayShiftEF[[#This Row],[Cs]]*U248</f>
        <v>0</v>
      </c>
      <c r="AQ248" s="3">
        <f>EffortOutcomesAG1_1DayShiftEF[[#This Row],[Cs]]*V248</f>
        <v>0</v>
      </c>
      <c r="AR248" s="3">
        <f>EffortOutcomesAG1_1DayShiftEF[[#This Row],[Cs]]*W248</f>
        <v>0</v>
      </c>
      <c r="AS248" s="3" t="e">
        <f>EffortOutcomesAG1_1DayShiftIN[[#This Row],[A]]*X248</f>
        <v>#DIV/0!</v>
      </c>
      <c r="AT248" s="3">
        <f>EffortOutcomesAG1_1DayShiftIN[[#This Row],[A]]*Y248</f>
        <v>0</v>
      </c>
      <c r="AU248" s="3">
        <f>EffortOutcomesAG1_1DayShiftIN[[#This Row],[A]]*Z248</f>
        <v>0</v>
      </c>
      <c r="AV248" s="3" t="e">
        <f>EffortOutcomesAG1_1DayShiftIN[[#This Row],[A]]*AA248</f>
        <v>#DIV/0!</v>
      </c>
      <c r="AW248" s="3" t="e">
        <f>EffortOutcomesAG1_1DayShiftIN[[#This Row],[A]]*AB248</f>
        <v>#DIV/0!</v>
      </c>
      <c r="AX248" s="3"/>
      <c r="AY248" t="s">
        <v>170</v>
      </c>
      <c r="AZ248" t="s">
        <v>215</v>
      </c>
      <c r="BA248" t="s">
        <v>69</v>
      </c>
      <c r="BB248">
        <v>1</v>
      </c>
      <c r="BC248">
        <v>0</v>
      </c>
      <c r="BD248">
        <v>10</v>
      </c>
      <c r="BE248">
        <v>0</v>
      </c>
      <c r="BF248">
        <v>0.24132730015082957</v>
      </c>
      <c r="BG248" t="s">
        <v>213</v>
      </c>
      <c r="BH248">
        <v>1</v>
      </c>
      <c r="BI248" s="25">
        <v>45585</v>
      </c>
      <c r="BJ248">
        <v>45585</v>
      </c>
      <c r="BN248" t="s">
        <v>160</v>
      </c>
    </row>
    <row r="249" spans="1:66" x14ac:dyDescent="0.25">
      <c r="A249" s="31"/>
      <c r="B249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49" s="32">
        <f>IF(EffortOutcomesAG1_1DayShiftEF[[#This Row],[Ein]]=0,3,  IF(EffortOutcomesAG1_1DayShiftEF[[#This Row],[Ein]]&lt;EFGoal,1,    IF(EffortOutcomesAG1_1DayShiftEF[[#This Row],[Ein]]&gt;=EFGoal,2,   "???")))</f>
        <v>2</v>
      </c>
      <c r="D249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49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49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49" s="34" t="e">
        <f t="shared" si="6"/>
        <v>#VALUE!</v>
      </c>
      <c r="H249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49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49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49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49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49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49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49" s="36" t="e" cm="1">
        <f t="array" ref="O249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Row],[Block]]=21222),EFCap-M250:Z9EFGoal,IF(OR(EffortOutcomesAG1_1DayShiftEF[[#This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49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49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49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49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49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49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49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49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49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49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49" s="41" cm="1">
        <f t="array" ref="Z249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49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49" s="38" t="e">
        <f t="shared" si="7"/>
        <v>#VALUE!</v>
      </c>
      <c r="AC249" s="3" t="e">
        <f>EffortOutcomesAG1_1DayShiftEF[[#This Row],[Cs]]*H249</f>
        <v>#VALUE!</v>
      </c>
      <c r="AD249" s="3" t="e">
        <f>EffortOutcomesAG1_1DayShiftEF[[#This Row],[Cs]]*I249</f>
        <v>#VALUE!</v>
      </c>
      <c r="AE249" s="3" t="e">
        <f>EffortOutcomesAG1_1DayShiftEF[[#This Row],[Cs]]*J249</f>
        <v>#VALUE!</v>
      </c>
      <c r="AF249" s="3" t="e">
        <f>EffortOutcomesAG1_1DayShiftEF[[#This Row],[Cs]]*K249</f>
        <v>#VALUE!</v>
      </c>
      <c r="AG249" s="3" t="e">
        <f>EffortOutcomesAG1_1DayShiftEF[[#This Row],[Cs]]*L249</f>
        <v>#VALUE!</v>
      </c>
      <c r="AH249" s="3" t="e">
        <f>EffortOutcomesAG1_1DayShiftEF[[#This Row],[Cs]]*M249</f>
        <v>#VALUE!</v>
      </c>
      <c r="AI249" s="3" t="e">
        <f>EffortOutcomesAG1_1DayShiftEF[[#This Row],[Cs]]*N249</f>
        <v>#VALUE!</v>
      </c>
      <c r="AJ249" s="3" t="e">
        <f>EffortOutcomesAG1_1DayShiftEF[[#This Row],[Cs]]*O249</f>
        <v>#VALUE!</v>
      </c>
      <c r="AK249" s="3" t="e">
        <f>EffortOutcomesAG1_1DayShiftEF[[#This Row],[Cs]]*P249</f>
        <v>#VALUE!</v>
      </c>
      <c r="AL249" s="3" t="e">
        <f>EffortOutcomesAG1_1DayShiftEF[[#This Row],[Cs]]*Q249</f>
        <v>#VALUE!</v>
      </c>
      <c r="AM249" s="3" t="e">
        <f>EffortOutcomesAG1_1DayShiftEF[[#This Row],[Cs]]*R249</f>
        <v>#VALUE!</v>
      </c>
      <c r="AN249" s="3" t="e">
        <f>EffortOutcomesAG1_1DayShiftEF[[#This Row],[Cs]]*S249</f>
        <v>#VALUE!</v>
      </c>
      <c r="AO249" s="3" t="e">
        <f>EffortOutcomesAG1_1DayShiftEF[[#This Row],[Cs]]*T249</f>
        <v>#VALUE!</v>
      </c>
      <c r="AP249" s="3" t="e">
        <f>EffortOutcomesAG1_1DayShiftEF[[#This Row],[Cs]]*U249</f>
        <v>#VALUE!</v>
      </c>
      <c r="AQ249" s="3" t="e">
        <f>EffortOutcomesAG1_1DayShiftEF[[#This Row],[Cs]]*V249</f>
        <v>#VALUE!</v>
      </c>
      <c r="AR249" s="3" t="e">
        <f>EffortOutcomesAG1_1DayShiftEF[[#This Row],[Cs]]*W249</f>
        <v>#VALUE!</v>
      </c>
      <c r="AS249" s="3">
        <f>EffortOutcomesAG1_1DayShiftIN[[#This Row],[A]]*X249</f>
        <v>0</v>
      </c>
      <c r="AT249" s="3">
        <f>EffortOutcomesAG1_1DayShiftIN[[#This Row],[A]]*Y249</f>
        <v>0</v>
      </c>
      <c r="AU249" s="3">
        <f>EffortOutcomesAG1_1DayShiftIN[[#This Row],[A]]*Z249</f>
        <v>0</v>
      </c>
      <c r="AV249" s="3" t="e">
        <f>EffortOutcomesAG1_1DayShiftIN[[#This Row],[A]]*AA249</f>
        <v>#VALUE!</v>
      </c>
      <c r="AW249" s="3" t="e">
        <f>EffortOutcomesAG1_1DayShiftIN[[#This Row],[A]]*AB249</f>
        <v>#VALUE!</v>
      </c>
      <c r="AX249" s="3"/>
      <c r="AY249" t="s">
        <v>170</v>
      </c>
      <c r="AZ249" t="s">
        <v>215</v>
      </c>
      <c r="BA249" t="s">
        <v>70</v>
      </c>
      <c r="BB249">
        <v>2.8796992481203003</v>
      </c>
      <c r="BC249">
        <v>1.9</v>
      </c>
      <c r="BD249">
        <v>10</v>
      </c>
      <c r="BE249">
        <v>1.9</v>
      </c>
      <c r="BF249">
        <v>2.5309330628803242</v>
      </c>
      <c r="BG249" t="s">
        <v>212</v>
      </c>
      <c r="BH249">
        <v>1</v>
      </c>
      <c r="BI249" s="25">
        <v>45585</v>
      </c>
      <c r="BJ249">
        <v>45585</v>
      </c>
      <c r="BK249">
        <v>1.5156311832212108</v>
      </c>
      <c r="BL249">
        <v>1.5156311832212108</v>
      </c>
      <c r="BM249">
        <v>1.3320700330949076</v>
      </c>
      <c r="BN249" t="s">
        <v>160</v>
      </c>
    </row>
    <row r="250" spans="1:66" x14ac:dyDescent="0.25">
      <c r="A250" s="31"/>
      <c r="B250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50" s="32">
        <f>IF(EffortOutcomesAG1_1DayShiftEF[[#This Row],[Ein]]=0,3,  IF(EffortOutcomesAG1_1DayShiftEF[[#This Row],[Ein]]&lt;EFGoal,1,    IF(EffortOutcomesAG1_1DayShiftEF[[#This Row],[Ein]]&gt;=EFGoal,2,   "???")))</f>
        <v>1</v>
      </c>
      <c r="D250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50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50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50" s="34" t="e">
        <f t="shared" si="6"/>
        <v>#VALUE!</v>
      </c>
      <c r="H250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50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50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50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50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50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50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50" s="36" t="e" cm="1">
        <f t="array" ref="O250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Row],[Block]]=21222),EFCap-M251:Z9EFGoal,IF(OR(EffortOutcomesAG1_1DayShiftEF[[#This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50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50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50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50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50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50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50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50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50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50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50" s="41" cm="1">
        <f t="array" ref="Z250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50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50" s="38" t="e">
        <f t="shared" si="7"/>
        <v>#VALUE!</v>
      </c>
      <c r="AC250" s="3" t="e">
        <f>EffortOutcomesAG1_1DayShiftEF[[#This Row],[Cs]]*H250</f>
        <v>#VALUE!</v>
      </c>
      <c r="AD250" s="3" t="e">
        <f>EffortOutcomesAG1_1DayShiftEF[[#This Row],[Cs]]*I250</f>
        <v>#VALUE!</v>
      </c>
      <c r="AE250" s="3" t="e">
        <f>EffortOutcomesAG1_1DayShiftEF[[#This Row],[Cs]]*J250</f>
        <v>#VALUE!</v>
      </c>
      <c r="AF250" s="3" t="e">
        <f>EffortOutcomesAG1_1DayShiftEF[[#This Row],[Cs]]*K250</f>
        <v>#VALUE!</v>
      </c>
      <c r="AG250" s="3" t="e">
        <f>EffortOutcomesAG1_1DayShiftEF[[#This Row],[Cs]]*L250</f>
        <v>#VALUE!</v>
      </c>
      <c r="AH250" s="3" t="e">
        <f>EffortOutcomesAG1_1DayShiftEF[[#This Row],[Cs]]*M250</f>
        <v>#VALUE!</v>
      </c>
      <c r="AI250" s="3" t="e">
        <f>EffortOutcomesAG1_1DayShiftEF[[#This Row],[Cs]]*N250</f>
        <v>#VALUE!</v>
      </c>
      <c r="AJ250" s="3" t="e">
        <f>EffortOutcomesAG1_1DayShiftEF[[#This Row],[Cs]]*O250</f>
        <v>#VALUE!</v>
      </c>
      <c r="AK250" s="3" t="e">
        <f>EffortOutcomesAG1_1DayShiftEF[[#This Row],[Cs]]*P250</f>
        <v>#VALUE!</v>
      </c>
      <c r="AL250" s="3" t="e">
        <f>EffortOutcomesAG1_1DayShiftEF[[#This Row],[Cs]]*Q250</f>
        <v>#VALUE!</v>
      </c>
      <c r="AM250" s="3" t="e">
        <f>EffortOutcomesAG1_1DayShiftEF[[#This Row],[Cs]]*R250</f>
        <v>#VALUE!</v>
      </c>
      <c r="AN250" s="3" t="e">
        <f>EffortOutcomesAG1_1DayShiftEF[[#This Row],[Cs]]*S250</f>
        <v>#VALUE!</v>
      </c>
      <c r="AO250" s="3" t="e">
        <f>EffortOutcomesAG1_1DayShiftEF[[#This Row],[Cs]]*T250</f>
        <v>#VALUE!</v>
      </c>
      <c r="AP250" s="3" t="e">
        <f>EffortOutcomesAG1_1DayShiftEF[[#This Row],[Cs]]*U250</f>
        <v>#VALUE!</v>
      </c>
      <c r="AQ250" s="3" t="e">
        <f>EffortOutcomesAG1_1DayShiftEF[[#This Row],[Cs]]*V250</f>
        <v>#VALUE!</v>
      </c>
      <c r="AR250" s="3" t="e">
        <f>EffortOutcomesAG1_1DayShiftEF[[#This Row],[Cs]]*W250</f>
        <v>#VALUE!</v>
      </c>
      <c r="AS250" s="3">
        <f>EffortOutcomesAG1_1DayShiftIN[[#This Row],[A]]*X250</f>
        <v>0</v>
      </c>
      <c r="AT250" s="3">
        <f>EffortOutcomesAG1_1DayShiftIN[[#This Row],[A]]*Y250</f>
        <v>0</v>
      </c>
      <c r="AU250" s="3">
        <f>EffortOutcomesAG1_1DayShiftIN[[#This Row],[A]]*Z250</f>
        <v>0</v>
      </c>
      <c r="AV250" s="3" t="e">
        <f>EffortOutcomesAG1_1DayShiftIN[[#This Row],[A]]*AA250</f>
        <v>#VALUE!</v>
      </c>
      <c r="AW250" s="3" t="e">
        <f>EffortOutcomesAG1_1DayShiftIN[[#This Row],[A]]*AB250</f>
        <v>#VALUE!</v>
      </c>
      <c r="AX250" s="3"/>
      <c r="AY250" t="s">
        <v>170</v>
      </c>
      <c r="AZ250" t="s">
        <v>215</v>
      </c>
      <c r="BA250" t="s">
        <v>68</v>
      </c>
      <c r="BB250">
        <v>5.7593984962406006</v>
      </c>
      <c r="BC250">
        <v>3.8</v>
      </c>
      <c r="BD250">
        <v>10</v>
      </c>
      <c r="BE250">
        <v>3.8</v>
      </c>
      <c r="BF250">
        <v>2.7192337461300311</v>
      </c>
      <c r="BG250" t="s">
        <v>214</v>
      </c>
      <c r="BH250">
        <v>1</v>
      </c>
      <c r="BI250" s="25">
        <v>45585</v>
      </c>
      <c r="BJ250">
        <v>45585</v>
      </c>
      <c r="BK250">
        <v>1.5156311832212108</v>
      </c>
      <c r="BL250">
        <v>1.5156311832212108</v>
      </c>
      <c r="BM250">
        <v>0.71558782792895559</v>
      </c>
      <c r="BN250" t="s">
        <v>160</v>
      </c>
    </row>
    <row r="251" spans="1:66" hidden="1" x14ac:dyDescent="0.25">
      <c r="A251" s="31"/>
      <c r="B251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51" s="32">
        <f>IF(EffortOutcomesAG1_1DayShiftEF[[#This Row],[Ein]]=0,3,  IF(EffortOutcomesAG1_1DayShiftEF[[#This Row],[Ein]]&lt;EFGoal,1,    IF(EffortOutcomesAG1_1DayShiftEF[[#This Row],[Ein]]&gt;=EFGoal,2,   "???")))</f>
        <v>2</v>
      </c>
      <c r="D251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51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51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51" s="34">
        <f t="shared" si="6"/>
        <v>12310</v>
      </c>
      <c r="H251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5.0755230321793743E-2</v>
      </c>
      <c r="I251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51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51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51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51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51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51" s="36" cm="1">
        <f t="array" ref="O251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Row],[Block]]=21222),EFCap-M252:Z9EFGoal,IF(OR(EffortOutcomesAG1_1DayShiftEF[[#This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51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51" s="38">
        <f xml:space="preserve">      IF(OR(EffortOutcomesAG1_1DayShiftEF[[#This Row],[Block]]=22221,EffortOutcomesAG1_1DayShiftEF[[#This Row],[Block]]=22222),1-EffortOutcomesAG1_1DayShiftEF[[#This Row],[Epn]],
0)</f>
        <v>0</v>
      </c>
      <c r="R251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</v>
      </c>
      <c r="S251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51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51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51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0.44534412955465585</v>
      </c>
      <c r="W251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51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51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51" s="41" cm="1">
        <f t="array" ref="Z251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51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51" s="38">
        <f t="shared" si="7"/>
        <v>0.44534412955465585</v>
      </c>
      <c r="AC251" s="3">
        <f>EffortOutcomesAG1_1DayShiftEF[[#This Row],[Cs]]*H251</f>
        <v>9.6434937611408103E-2</v>
      </c>
      <c r="AD251" s="3">
        <f>EffortOutcomesAG1_1DayShiftEF[[#This Row],[Cs]]*I251</f>
        <v>0</v>
      </c>
      <c r="AE251" s="3">
        <f>EffortOutcomesAG1_1DayShiftEF[[#This Row],[Cs]]*J251</f>
        <v>0</v>
      </c>
      <c r="AF251" s="3">
        <f>EffortOutcomesAG1_1DayShiftEF[[#This Row],[Cs]]*K251</f>
        <v>0</v>
      </c>
      <c r="AG251" s="3">
        <f>EffortOutcomesAG1_1DayShiftEF[[#This Row],[Cs]]*L251</f>
        <v>0</v>
      </c>
      <c r="AH251" s="3">
        <f>EffortOutcomesAG1_1DayShiftEF[[#This Row],[Cs]]*M251</f>
        <v>0</v>
      </c>
      <c r="AI251" s="3">
        <f>EffortOutcomesAG1_1DayShiftEF[[#This Row],[Cs]]*N251</f>
        <v>0</v>
      </c>
      <c r="AJ251" s="3">
        <f>EffortOutcomesAG1_1DayShiftEF[[#This Row],[Cs]]*O251</f>
        <v>0</v>
      </c>
      <c r="AK251" s="3">
        <f>EffortOutcomesAG1_1DayShiftEF[[#This Row],[Cs]]*P251</f>
        <v>0</v>
      </c>
      <c r="AL251" s="3">
        <f>EffortOutcomesAG1_1DayShiftEF[[#This Row],[Cs]]*Q251</f>
        <v>0</v>
      </c>
      <c r="AM251" s="3">
        <f>EffortOutcomesAG1_1DayShiftEF[[#This Row],[Cs]]*R251</f>
        <v>0</v>
      </c>
      <c r="AN251" s="3">
        <f>EffortOutcomesAG1_1DayShiftEF[[#This Row],[Cs]]*S251</f>
        <v>0</v>
      </c>
      <c r="AO251" s="3">
        <f>EffortOutcomesAG1_1DayShiftEF[[#This Row],[Cs]]*T251</f>
        <v>0</v>
      </c>
      <c r="AP251" s="3">
        <f>EffortOutcomesAG1_1DayShiftEF[[#This Row],[Cs]]*U251</f>
        <v>0</v>
      </c>
      <c r="AQ251" s="3">
        <f>EffortOutcomesAG1_1DayShiftEF[[#This Row],[Cs]]*V251</f>
        <v>0.84615384615384603</v>
      </c>
      <c r="AR251" s="3">
        <f>EffortOutcomesAG1_1DayShiftEF[[#This Row],[Cs]]*W251</f>
        <v>0</v>
      </c>
      <c r="AS251" s="3">
        <f>EffortOutcomesAG1_1DayShiftIN[[#This Row],[A]]*X251</f>
        <v>0</v>
      </c>
      <c r="AT251" s="3">
        <f>EffortOutcomesAG1_1DayShiftIN[[#This Row],[A]]*Y251</f>
        <v>0</v>
      </c>
      <c r="AU251" s="3">
        <f>EffortOutcomesAG1_1DayShiftIN[[#This Row],[A]]*Z251</f>
        <v>0</v>
      </c>
      <c r="AV251" s="3">
        <f>EffortOutcomesAG1_1DayShiftIN[[#This Row],[A]]*AA251</f>
        <v>0</v>
      </c>
      <c r="AW251" s="3">
        <f>EffortOutcomesAG1_1DayShiftIN[[#This Row],[A]]*AB251</f>
        <v>0.8891005795030561</v>
      </c>
      <c r="AX251" s="3"/>
      <c r="AY251" t="s">
        <v>217</v>
      </c>
      <c r="AZ251" t="s">
        <v>215</v>
      </c>
      <c r="BA251" t="s">
        <v>69</v>
      </c>
      <c r="BB251">
        <v>0.84615384615384603</v>
      </c>
      <c r="BC251">
        <v>1.9</v>
      </c>
      <c r="BD251">
        <v>10</v>
      </c>
      <c r="BE251">
        <v>1.9</v>
      </c>
      <c r="BF251">
        <v>1.9964349376114079</v>
      </c>
      <c r="BG251" t="s">
        <v>213</v>
      </c>
      <c r="BI251" s="25">
        <v>45585</v>
      </c>
      <c r="BJ251">
        <v>45585</v>
      </c>
      <c r="BK251">
        <v>0.44534412955465585</v>
      </c>
      <c r="BL251">
        <v>0.44534412955465585</v>
      </c>
      <c r="BM251">
        <v>1.0507552303217937</v>
      </c>
      <c r="BN251" t="s">
        <v>160</v>
      </c>
    </row>
    <row r="252" spans="1:66" hidden="1" x14ac:dyDescent="0.25">
      <c r="A252" s="31"/>
      <c r="B252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1</v>
      </c>
      <c r="C252" s="32">
        <f>IF(EffortOutcomesAG1_1DayShiftEF[[#This Row],[Ein]]=0,3,  IF(EffortOutcomesAG1_1DayShiftEF[[#This Row],[Ein]]&lt;EFGoal,1,    IF(EffortOutcomesAG1_1DayShiftEF[[#This Row],[Ein]]&gt;=EFGoal,2,   "???")))</f>
        <v>1</v>
      </c>
      <c r="D252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3</v>
      </c>
      <c r="E252" s="32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1</v>
      </c>
      <c r="F252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0</v>
      </c>
      <c r="G252" s="34">
        <f t="shared" si="6"/>
        <v>11310</v>
      </c>
      <c r="H252" s="36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0</v>
      </c>
      <c r="I252" s="36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0</v>
      </c>
      <c r="J252" s="36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0</v>
      </c>
      <c r="K252" s="36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0</v>
      </c>
      <c r="L252" s="36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0</v>
      </c>
      <c r="M252" s="36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0</v>
      </c>
      <c r="N252" s="36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0</v>
      </c>
      <c r="O252" s="36" cm="1">
        <f t="array" ref="O252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Row],[Block]]=21222),EFCap-M253:Z9EFGoal,IF(OR(EffortOutcomesAG1_1DayShiftEF[[#This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0</v>
      </c>
      <c r="P252" s="36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0</v>
      </c>
      <c r="Q252" s="38">
        <f xml:space="preserve">      IF(OR(EffortOutcomesAG1_1DayShiftEF[[#This Row],[Block]]=22221,EffortOutcomesAG1_1DayShiftEF[[#This Row],[Block]]=22222),1-EffortOutcomesAG1_1DayShiftEF[[#This Row],[Epn]],
0)</f>
        <v>0</v>
      </c>
      <c r="R252" s="36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0.29965287550426867</v>
      </c>
      <c r="S252" s="36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0</v>
      </c>
      <c r="T252" s="36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0</v>
      </c>
      <c r="U252" s="36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0</v>
      </c>
      <c r="V252" s="36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0.44475774488192116</v>
      </c>
      <c r="W252" s="39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0</v>
      </c>
      <c r="X252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52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52" s="41" cm="1">
        <f t="array" ref="Z252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52" s="39">
        <f>IF(SUM(EffortOutcomesAG1_1DayShiftEF[[#This Row],[POTENTIAL SHORTFALL (OVER-ALLOCATED)]:[UNALLOCATED SLACK]])&gt;0,                   0,IF(SUM(EffortOutcomesAG1_1DayShiftEF[[#This Row],[LATENT]:[LATENT.OVERALLOCATED]])&gt;0,1,0))</f>
        <v>0</v>
      </c>
      <c r="AB252" s="38">
        <f t="shared" si="7"/>
        <v>0.74441062038618977</v>
      </c>
      <c r="AC252" s="3">
        <f>EffortOutcomesAG1_1DayShiftEF[[#This Row],[Cs]]*H252</f>
        <v>0</v>
      </c>
      <c r="AD252" s="3">
        <f>EffortOutcomesAG1_1DayShiftEF[[#This Row],[Cs]]*I252</f>
        <v>0</v>
      </c>
      <c r="AE252" s="3">
        <f>EffortOutcomesAG1_1DayShiftEF[[#This Row],[Cs]]*J252</f>
        <v>0</v>
      </c>
      <c r="AF252" s="3">
        <f>EffortOutcomesAG1_1DayShiftEF[[#This Row],[Cs]]*K252</f>
        <v>0</v>
      </c>
      <c r="AG252" s="3">
        <f>EffortOutcomesAG1_1DayShiftEF[[#This Row],[Cs]]*L252</f>
        <v>0</v>
      </c>
      <c r="AH252" s="3">
        <f>EffortOutcomesAG1_1DayShiftEF[[#This Row],[Cs]]*M252</f>
        <v>0</v>
      </c>
      <c r="AI252" s="3">
        <f>EffortOutcomesAG1_1DayShiftEF[[#This Row],[Cs]]*N252</f>
        <v>0</v>
      </c>
      <c r="AJ252" s="3">
        <f>EffortOutcomesAG1_1DayShiftEF[[#This Row],[Cs]]*O252</f>
        <v>0</v>
      </c>
      <c r="AK252" s="3">
        <f>EffortOutcomesAG1_1DayShiftEF[[#This Row],[Cs]]*P252</f>
        <v>0</v>
      </c>
      <c r="AL252" s="3">
        <f>EffortOutcomesAG1_1DayShiftEF[[#This Row],[Cs]]*Q252</f>
        <v>0</v>
      </c>
      <c r="AM252" s="3">
        <f>EffortOutcomesAG1_1DayShiftEF[[#This Row],[Cs]]*R252</f>
        <v>1.7080213903743311</v>
      </c>
      <c r="AN252" s="3">
        <f>EffortOutcomesAG1_1DayShiftEF[[#This Row],[Cs]]*S252</f>
        <v>0</v>
      </c>
      <c r="AO252" s="3">
        <f>EffortOutcomesAG1_1DayShiftEF[[#This Row],[Cs]]*T252</f>
        <v>0</v>
      </c>
      <c r="AP252" s="3">
        <f>EffortOutcomesAG1_1DayShiftEF[[#This Row],[Cs]]*U252</f>
        <v>0</v>
      </c>
      <c r="AQ252" s="3">
        <f>EffortOutcomesAG1_1DayShiftEF[[#This Row],[Cs]]*V252</f>
        <v>2.5351191458269504</v>
      </c>
      <c r="AR252" s="3">
        <f>EffortOutcomesAG1_1DayShiftEF[[#This Row],[Cs]]*W252</f>
        <v>0</v>
      </c>
      <c r="AS252" s="3">
        <f>EffortOutcomesAG1_1DayShiftIN[[#This Row],[A]]*X252</f>
        <v>0</v>
      </c>
      <c r="AT252" s="3">
        <f>EffortOutcomesAG1_1DayShiftIN[[#This Row],[A]]*Y252</f>
        <v>0</v>
      </c>
      <c r="AU252" s="3">
        <f>EffortOutcomesAG1_1DayShiftIN[[#This Row],[A]]*Z252</f>
        <v>0</v>
      </c>
      <c r="AV252" s="3">
        <f>EffortOutcomesAG1_1DayShiftIN[[#This Row],[A]]*AA252</f>
        <v>0</v>
      </c>
      <c r="AW252" s="3">
        <f>EffortOutcomesAG1_1DayShiftIN[[#This Row],[A]]*AB252</f>
        <v>2.9716712733598429</v>
      </c>
      <c r="AX252" s="3"/>
      <c r="AY252" t="s">
        <v>217</v>
      </c>
      <c r="AZ252" t="s">
        <v>215</v>
      </c>
      <c r="BA252" t="s">
        <v>70</v>
      </c>
      <c r="BB252">
        <v>2.5351191458269504</v>
      </c>
      <c r="BC252">
        <v>5.6999999999999993</v>
      </c>
      <c r="BD252">
        <v>10</v>
      </c>
      <c r="BE252">
        <v>5.6999999999999993</v>
      </c>
      <c r="BF252">
        <v>3.9919786096256682</v>
      </c>
      <c r="BG252" t="s">
        <v>212</v>
      </c>
      <c r="BI252" s="25">
        <v>45585</v>
      </c>
      <c r="BJ252">
        <v>45585</v>
      </c>
      <c r="BK252">
        <v>0.44475774488192116</v>
      </c>
      <c r="BL252">
        <v>0.44475774488192116</v>
      </c>
      <c r="BM252">
        <v>0.70034712449573133</v>
      </c>
      <c r="BN252" t="s">
        <v>160</v>
      </c>
    </row>
    <row r="253" spans="1:66" x14ac:dyDescent="0.25">
      <c r="A253" s="31" t="s">
        <v>52</v>
      </c>
      <c r="B253" s="32">
        <f>IF(EFGoal&gt;EffortOutcomesAG1_1DayShiftEF[[#This Row],[EpX]],1,   IF(AND(EffortOutcomesAG1_1DayShiftEF[[#This Row],[EpX]]&gt;EFGoal,1&gt;EffortOutcomesAG1_1DayShiftEF[[#This Row],[Epn]]),2,   IF(EffortOutcomesAG1_1DayShiftEF[[#This Row],[Epn]]&gt;=EFGoal,3,"??")))</f>
        <v>3</v>
      </c>
      <c r="C253" s="32">
        <f>IF(EffortOutcomesAG1_1DayShiftEF[[#This Row],[Ein]]=0,3,  IF(EffortOutcomesAG1_1DayShiftEF[[#This Row],[Ein]]&lt;EFGoal,1,    IF(EffortOutcomesAG1_1DayShiftEF[[#This Row],[Ein]]&gt;=EFGoal,2,   "???")))</f>
        <v>2</v>
      </c>
      <c r="D253" s="32">
        <f>IF(EffortOutcomesAG1_1DayShiftEF[[#This Row],[Ein]]&lt;=EffortOutcomesAG1_1DayShiftEF[[#This Row],[Epn]],1,   IF(AND(EffortOutcomesAG1_1DayShiftEF[[#This Row],[Epn]]&lt;=EffortOutcomesAG1_1DayShiftEF[[#This Row],[Ein]],EffortOutcomesAG1_1DayShiftEF[[#This Row],[Ein]]&lt;=EffortOutcomesAG1_1DayShiftEF[[#This Row],[EpX]]),2,    IF(EffortOutcomesAG1_1DayShiftEF[[#This Row],[EpX]]&lt;=EffortOutcomesAG1_1DayShiftEF[[#This Row],[Ein]],3,"??")))</f>
        <v>1</v>
      </c>
      <c r="E253" s="32" t="str">
        <f>IF(EFCap&gt;EffortOutcomesAG1_1DayShiftEF[[#This Row],[EpX]],                       1,    IF(AND(EffortOutcomesAG1_1DayShiftEF[[#This Row],[EpX]]                        &gt;=EFCap,    EFCap&gt;=EffortOutcomesAG1_1DayShiftEF[[#This Row],[Epn]]),                           2,   IF(AND(EffortOutcomesAG1_1DayShiftEF[[#This Row],[EpX]]                        &gt;EffortOutcomesAG1_1DayShiftEF[[#This Row],[Epn]],                        EffortOutcomesAG1_1DayShiftEF[[#This Row],[Epn]]                        &gt;EFCap), 3,      "??")))</f>
        <v>??</v>
      </c>
      <c r="F253" s="32">
        <f xml:space="preserve"> IF(OR(EffortOutcomesAG1_1DayShiftEF[[#This Row],[Ein]]=0,EffortOutcomesAG1_1DayShiftEF[[#This Row],[EpX]]&lt;EFGoal),0,               IF(EffortOutcomesAG1_1DayShiftEF[[#This Row],[Ein]]&lt;=EFCap,  1,     IF(EFCap&lt;EffortOutcomesAG1_1DayShiftEF[[#This Row],[Ein]],2,    "??")))</f>
        <v>1</v>
      </c>
      <c r="G253" s="34" t="e">
        <f t="shared" si="6"/>
        <v>#VALUE!</v>
      </c>
      <c r="H253" s="36" t="e">
        <f>IF(EffortOutcomesAG1_1DayShiftEF[[#This Row],[Block]]=12310, EffortOutcomesAG1_1DayShiftEF[[#This Row],[Ein]]-EFGoal, IF(OR(EffortOutcomesAG1_1DayShiftEF[[#This Row],[Block]]=22312, EffortOutcomesAG1_1DayShiftEF[[#This Row],[Block]]=22311,EffortOutcomesAG1_1DayShiftEF[[#This Row],[Block]]=32322,EffortOutcomesAG1_1DayShiftEF[[#This Row],[Block]]=32332,EffortOutcomesAG1_1DayShiftEF[[#This Row],[Block]]=32311,EffortOutcomesAG1_1DayShiftEF[[#This Row],[Block]]=32312,EffortOutcomesAG1_1DayShiftEF[[#This Row],[Block]]=22322), EffortOutcomesAG1_1DayShiftEF[[#This Row],[Ein]]-EffortOutcomesAG1_1DayShiftEF[[#This Row],[EpX]],     0))</f>
        <v>#VALUE!</v>
      </c>
      <c r="I253" s="36" t="e">
        <f>IF(OR(EffortOutcomesAG1_1DayShiftEF[[#This Row],[Block]]=21121,EffortOutcomesAG1_1DayShiftEF[[#This Row],[Block]]=21222,EffortOutcomesAG1_1DayShiftEF[[#This Row],[Block]]=22221,EffortOutcomesAG1_1DayShiftEF[[#This Row],[Block]]=31121,EffortOutcomesAG1_1DayShiftEF[[#This Row],[Block]]=32121,EffortOutcomesAG1_1DayShiftEF[[#This Row],[Block]]=32221,EffortOutcomesAG1_1DayShiftEF[[#This Row],[Block]]=32221,EffortOutcomesAG1_1DayShiftEF[[#This Row],[Block]]=33120),EffortOutcomesAG1_1DayShiftEF[[#This Row],[EpX]]-EFCap,     IF(OR(EffortOutcomesAG1_1DayShiftEF[[#This Row],[Block]]=31131,EffortOutcomesAG1_1DayShiftEF[[#This Row],[Block]]=32131,EffortOutcomesAG1_1DayShiftEF[[#This Row],[Block]]=32132),EffortOutcomesAG1_1DayShiftEF[[#This Row],[EpX]]-EffortOutcomesAG1_1DayShiftEF[[#This Row],[Epn]],IF(OR(EffortOutcomesAG1_1DayShiftEF[[#This Row],[Block]]=32222,EffortOutcomesAG1_1DayShiftEF[[#This Row],[Block]]=32232,EffortOutcomesAG1_1DayShiftEF[[#This Row],[Block]]=22222),EffortOutcomesAG1_1DayShiftEF[[#This Row],[EpX]]-EffortOutcomesAG1_1DayShiftEF[[#This Row],[Ein]],0)))</f>
        <v>#VALUE!</v>
      </c>
      <c r="J253" s="36" t="e">
        <f>IF(OR(EffortOutcomesAG1_1DayShiftEF[[#This Row],[Block]]=31131,EffortOutcomesAG1_1DayShiftEF[[#This Row],[Block]]=32131),EffortOutcomesAG1_1DayShiftEF[[#This Row],[Epn]]-EFCap,IF(EffortOutcomesAG1_1DayShiftEF[[#This Row],[Block]]=32132,EffortOutcomesAG1_1DayShiftEF[[#This Row],[Epn]]-EffortOutcomesAG1_1DayShiftEF[[#This Row],[Ein]],0))</f>
        <v>#VALUE!</v>
      </c>
      <c r="K253" s="36" t="e">
        <f>IF(OR(EffortOutcomesAG1_1DayShiftEF[[#This Row],[Block]]=32222,EffortOutcomesAG1_1DayShiftEF[[#This Row],[Block]]=22222),EffortOutcomesAG1_1DayShiftEF[[#This Row],[Ein]]-EFCap,
IF(EffortOutcomesAG1_1DayShiftEF[[#This Row],[Block]]=32232,EffortOutcomesAG1_1DayShiftEF[[#This Row],[Ein]]-EffortOutcomesAG1_1DayShiftEF[[#This Row],[Epn]],IF(OR(EffortOutcomesAG1_1DayShiftEF[[#This Row],[Block]]=32322,EffortOutcomesAG1_1DayShiftEF[[#This Row],[Block]]=22322),EffortOutcomesAG1_1DayShiftEF[[#This Row],[EpX]]-EFCap,
IF(EffortOutcomesAG1_1DayShiftEF[[#This Row],[Block]]=32332, EffortOutcomesAG1_1DayShiftEF[[#This Row],[EpX]]-EffortOutcomesAG1_1DayShiftEF[[#This Row],[Epn]],0))))</f>
        <v>#VALUE!</v>
      </c>
      <c r="L253" s="36" t="e">
        <f>IF(EffortOutcomesAG1_1DayShiftEF[[#This Row],[Block]]=32132,EffortOutcomesAG1_1DayShiftEF[[#This Row],[Ein]]-EFCap,IF(OR(EffortOutcomesAG1_1DayShiftEF[[#This Row],[Block]]=32232,EffortOutcomesAG1_1DayShiftEF[[#This Row],[Block]]=32332), EffortOutcomesAG1_1DayShiftEF[[#This Row],[Epn]]-EFCap,0))</f>
        <v>#VALUE!</v>
      </c>
      <c r="M253" s="36" t="e">
        <f>IF(EffortOutcomesAG1_1DayShiftEF[[#This Row],[Block]]=22211,EffortOutcomesAG1_1DayShiftEF[[#This Row],[Ein]]-EFGoal,    IF(OR(EffortOutcomesAG1_1DayShiftEF[[#This Row],[Block]]=22311,EffortOutcomesAG1_1DayShiftEF[[#This Row],[Block]]=22312),EffortOutcomesAG1_1DayShiftEF[[#This Row],[EpX]]-EFGoal,       IF(OR(EffortOutcomesAG1_1DayShiftEF[[#This Row],[Block]]=32211,EffortOutcomesAG1_1DayShiftEF[[#This Row],[Block]]=32221),EffortOutcomesAG1_1DayShiftEF[[#This Row],[Ein]]-EffortOutcomesAG1_1DayShiftEF[[#This Row],[Epn]],IF(EffortOutcomesAG1_1DayShiftEF[[#This Row],[Block]]=32311,EffortOutcomesAG1_1DayShiftEF[[#This Row],[EpX]]-EffortOutcomesAG1_1DayShiftEF[[#This Row],[Epn]],IF(OR(EffortOutcomesAG1_1DayShiftEF[[#This Row],[Block]]=32222,EffortOutcomesAG1_1DayShiftEF[[#This Row],[Block]]=32322),ABCap-EffortOutcomesAG1_1DayShiftEF[[#This Row],[Epn]],    IF(EffortOutcomesAG1_1DayShiftEF[[#This Row],[Block]]=32312, EFCap-EffortOutcomesAG1_1DayShiftEF[[#This Row],[EpX]],
IF(OR(EffortOutcomesAG1_1DayShiftEF[[#This Row],[Block]]=22222,EffortOutcomesAG1_1DayShiftEF[[#This Row],[Block]]=22322),EFCap-EFGoal,0)))))))</f>
        <v>#VALUE!</v>
      </c>
      <c r="N253" s="36" t="e">
        <f>IF(OR(EffortOutcomesAG1_1DayShiftEF[[#This Row],[Block]]=32111,EffortOutcomesAG1_1DayShiftEF[[#This Row],[Block]]=32131,EffortOutcomesAG1_1DayShiftEF[[#This Row],[Block]]=32121),EffortOutcomesAG1_1DayShiftEF[[#This Row],[Ein]]-EFGoal,             IF(OR(EffortOutcomesAG1_1DayShiftEF[[#This Row],[Block]]=32211,EffortOutcomesAG1_1DayShiftEF[[#This Row],[Block]]=32311,EffortOutcomesAG1_1DayShiftEF[[#This Row],[Block]]=32221,EffortOutcomesAG1_1DayShiftEF[[#This Row],[Block]]=32222,EffortOutcomesAG1_1DayShiftEF[[#This Row],[Block]]=32312,  EffortOutcomesAG1_1DayShiftEF[[#This Row],[Block]]=32322),EffortOutcomesAG1_1DayShiftEF[[#This Row],[Epn]]-EFGoal,           IF(OR(EffortOutcomesAG1_1DayShiftEF[[#This Row],[Block]]=32132,EffortOutcomesAG1_1DayShiftEF[[#This Row],[Block]]=32232,EffortOutcomesAG1_1DayShiftEF[[#This Row],[Block]]=32332),EFCap-EFGoal,0)))</f>
        <v>#VALUE!</v>
      </c>
      <c r="O253" s="36" t="e" cm="1">
        <f t="array" ref="O253">IF(OR(EffortOutcomesAG1_1DayShiftEF[[#This Row],[Block]]=21111, EffortOutcomesAG1_1DayShiftEF[[#This Row],[Block]]=21211,EffortOutcomesAG1_1DayShiftEF[[#This Row],[Block]]=23111),EffortOutcomesAG1_1DayShiftEF[[#This Row],[EpX]]-EFGoal,              IF(OR(EffortOutcomesAG1_1DayShiftEF[[#This Row],[Block]]=22211,EffortOutcomesAG1_1DayShiftEF[[#This Row],[Block]]=32211),EffortOutcomesAG1_1DayShiftEF[[#This Row],[EpX]]-EffortOutcomesAG1_1DayShiftEF[[#This Row],[Ein]],IF(OR(EffortOutcomesAG1_1DayShiftEF[[#This Row],[Block]]=31111,EffortOutcomesAG1_1DayShiftEF[[#This Row],[Block]]=32111,EffortOutcomesAG1_1DayShiftEF[[#This Row],[Block]]=33110),EffortOutcomesAG1_1DayShiftEF[[#This Row],[EpX]]-EffortOutcomesAG1_1DayShiftEF[[#This Row],[Epn]],     IF(OR(EffortOutcomesAG1_1DayShiftEF[[#This Row],[Block]]=21121,EffortOutcomesAG1_1DayShiftEF[[#This Row],[Block]]=21222),EFCap-M254:Z9EFGoal,IF(OR(EffortOutcomesAG1_1DayShiftEF[[#This Row],[Block]]=31121,EffortOutcomesAG1_1DayShiftEF[[#This Row],[Block]]=32121,EffortOutcomesAG1_1DayShiftEF[[#This Row],[Block]]=33120),EFCap-EffortOutcomesAG1_1DayShiftEF[[#This Row],[Epn]],    IF(OR(EffortOutcomesAG1_1DayShiftEF[[#This Row],[Block]]=22221,EffortOutcomesAG1_1DayShiftEF[[#This Row],[Block]]=32221), EFCap-EffortOutcomesAG1_1DayShiftEF[[#This Row],[Ein]],0))))))</f>
        <v>#VALUE!</v>
      </c>
      <c r="P253" s="36" t="e">
        <f>IF(OR(EffortOutcomesAG1_1DayShiftEF[[#This Row],[Block]]=31111,EffortOutcomesAG1_1DayShiftEF[[#This Row],[Block]]=33110,EffortOutcomesAG1_1DayShiftEF[[#This Row],[Block]]=31121,EffortOutcomesAG1_1DayShiftEF[[#This Row],[Block]]=33120), EffortOutcomesAG1_1DayShiftEF[[#This Row],[Epn]]-EFGoal,IF(OR(EffortOutcomesAG1_1DayShiftEF[[#This Row],[Block]]=32111,EffortOutcomesAG1_1DayShiftEF[[#This Row],[Block]]=32121),EffortOutcomesAG1_1DayShiftEF[[#This Row],[Epn]]-EffortOutcomesAG1_1DayShiftEF[[#This Row],[Ein]],IF(EffortOutcomesAG1_1DayShiftEF[[#This Row],[Block]]=31131,EFCap-EFGoal,IF(EffortOutcomesAG1_1DayShiftEF[[#This Row],[Block]]=32131,EFCap-EffortOutcomesAG1_1DayShiftEF[[#This Row],[Ein]],0))))</f>
        <v>#VALUE!</v>
      </c>
      <c r="Q253" s="38" t="e">
        <f xml:space="preserve">      IF(OR(EffortOutcomesAG1_1DayShiftEF[[#This Row],[Block]]=22221,EffortOutcomesAG1_1DayShiftEF[[#This Row],[Block]]=22222),1-EffortOutcomesAG1_1DayShiftEF[[#This Row],[Epn]],
0)</f>
        <v>#VALUE!</v>
      </c>
      <c r="R253" s="36" t="e">
        <f>IF(OR(EffortOutcomesAG1_1DayShiftEF[[#This Row],[Block]]=11110,EffortOutcomesAG1_1DayShiftEF[[#This Row],[Block]]=11210),EFGoal-EffortOutcomesAG1_1DayShiftEF[[#This Row],[EpX]],IF(OR(EffortOutcomesAG1_1DayShiftEF[[#This Row],[Block]]=21222,EffortOutcomesAG1_1DayShiftEF[[#This Row],[Block]]=11310),EFGoal-EffortOutcomesAG1_1DayShiftEF[[#This Row],[Ein]],IF(EffortOutcomesAG1_1DayShiftEF[[#This Row],[Block]]=13110,IF(EffortOutcomesAG1_1DayShiftEF[[#This Row],[Ein]]=0,0,EFGoal-EffortOutcomesAG1_1DayShiftEF[[#This Row],[Ein]]),0)))</f>
        <v>#VALUE!</v>
      </c>
      <c r="S253" s="36" t="e">
        <f>IF(OR(EffortOutcomesAG1_1DayShiftEF[[#This Row],[Block]]=11110,EffortOutcomesAG1_1DayShiftEF[[#This Row],[Block]]=13110),EffortOutcomesAG1_1DayShiftEF[[#This Row],[EpX]]-EffortOutcomesAG1_1DayShiftEF[[#This Row],[Epn]],    IF(EffortOutcomesAG1_1DayShiftEF[[#This Row],[Block]]=11210,EffortOutcomesAG1_1DayShiftEF[[#This Row],[EpX]]-EffortOutcomesAG1_1DayShiftEF[[#This Row],[Ein]],     IF(OR(EffortOutcomesAG1_1DayShiftEF[[#This Row],[Block]]=21111,EffortOutcomesAG1_1DayShiftEF[[#This Row],[Block]]=23110,EffortOutcomesAG1_1DayShiftEF[[#This Row],[Block]]=21121),EFGoal-EffortOutcomesAG1_1DayShiftEF[[#This Row],[Epn]],  IF(EffortOutcomesAG1_1DayShiftEF[[#This Row],[Block]]=21211,EFGoal-EffortOutcomesAG1_1DayShiftEF[[#This Row],[Ein]],0))))</f>
        <v>#VALUE!</v>
      </c>
      <c r="T253" s="36" t="e">
        <f>IF(OR(EffortOutcomesAG1_1DayShiftEF[[#This Row],[Block]]=11110,EffortOutcomesAG1_1DayShiftEF[[#This Row],[Block]]=21111,EffortOutcomesAG1_1DayShiftEF[[#This Row],[Block]]=21121),EffortOutcomesAG1_1DayShiftEF[[#This Row],[Epn]]-EffortOutcomesAG1_1DayShiftEF[[#This Row],[Ein]],IF(OR(EffortOutcomesAG1_1DayShiftEF[[#This Row],[Block]]=31111,EffortOutcomesAG1_1DayShiftEF[[#This Row],[Block]]=31121,EffortOutcomesAG1_1DayShiftEF[[#This Row],[Block]]=31131),EFGoal-EffortOutcomesAG1_1DayShiftEF[[#This Row],[Ein]],IF(EffortOutcomesAG1_1DayShiftEF[[#This Row],[Block]]=23110,EffortOutcomesAG1_1DayShiftEF[[#This Row],[Epn]],                    IF(OR(EffortOutcomesAG1_1DayShiftEF[[#This Row],[Block]]=31131),EFGoal,0))))</f>
        <v>#VALUE!</v>
      </c>
      <c r="U253" s="36" t="e">
        <f>IF(OR(EffortOutcomesAG1_1DayShiftEF[[#This Row],[Block]]=11310,EffortOutcomesAG1_1DayShiftEF[[#This Row],[Block]]=12310),EffortOutcomesAG1_1DayShiftEF[[#This Row],[EpX]]-EffortOutcomesAG1_1DayShiftEF[[#This Row],[Epn]],             IF(OR(EffortOutcomesAG1_1DayShiftEF[[#This Row],[Block]]=11210,EffortOutcomesAG1_1DayShiftEF[[#This Row],[Block]]=21211,EffortOutcomesAG1_1DayShiftEF[[#This Row],[Block]]=21222),EffortOutcomesAG1_1DayShiftEF[[#This Row],[Ein]]-EffortOutcomesAG1_1DayShiftEF[[#This Row],[Epn]],    IF(OR(EffortOutcomesAG1_1DayShiftEF[[#This Row],[Block]]=22311,EffortOutcomesAG1_1DayShiftEF[[#This Row],[Block]]=22312, EffortOutcomesAG1_1DayShiftEF[[#This Row],[Block]]=22211),EFGoal-EffortOutcomesAG1_1DayShiftEF[[#This Row],[Epn]],0)))</f>
        <v>#VALUE!</v>
      </c>
      <c r="V253" s="36" t="e">
        <f>IF(OR(EffortOutcomesAG1_1DayShiftEF[[#This Row],[Block]]=11110,EffortOutcomesAG1_1DayShiftEF[[#This Row],[Block]]=21111,EffortOutcomesAG1_1DayShiftEF[[#This Row],[Block]]=31111,EffortOutcomesAG1_1DayShiftEF[[#This Row],[Block]]=21121,EffortOutcomesAG1_1DayShiftEF[[#This Row],[Block]]=31121,EffortOutcomesAG1_1DayShiftEF[[#This Row],[Block]]=31131,),EffortOutcomesAG1_1DayShiftEF[[#This Row],[Ein]],                                  IF(OR(EffortOutcomesAG1_1DayShiftEF[[#This Row],[Block]]=11210,EffortOutcomesAG1_1DayShiftEF[[#This Row],[Block]]=11310,EffortOutcomesAG1_1DayShiftEF[[#This Row],[Block]]=12310,EffortOutcomesAG1_1DayShiftEF[[#This Row],[Block]]=21211,EffortOutcomesAG1_1DayShiftEF[[#This Row],[Block]]=21211,EffortOutcomesAG1_1DayShiftEF[[#This Row],[Block]]=21222,EffortOutcomesAG1_1DayShiftEF[[#This Row],[Block]]=22211,EffortOutcomesAG1_1DayShiftEF[[#This Row],[Block]]=22221,EffortOutcomesAG1_1DayShiftEF[[#This Row],[Block]]=22311,EffortOutcomesAG1_1DayShiftEF[[#This Row],[Block]]=22312,EffortOutcomesAG1_1DayShiftEF[[#This Row],[Block]]=22222,EffortOutcomesAG1_1DayShiftEF[[#This Row],[Block]]=22322),EffortOutcomesAG1_1DayShiftEF[[#This Row],[Epn]],                                                IF(OR(EffortOutcomesAG1_1DayShiftEF[[#This Row],[Block]]=32111,EffortOutcomesAG1_1DayShiftEF[[#This Row],[Block]]=32211,EffortOutcomesAG1_1DayShiftEF[[#This Row],[Block]]=32311,EffortOutcomesAG1_1DayShiftEF[[#This Row],[Block]]=32121,EffortOutcomesAG1_1DayShiftEF[[#This Row],[Block]]=32131,EffortOutcomesAG1_1DayShiftEF[[#This Row],[Block]]=32132,EffortOutcomesAG1_1DayShiftEF[[#This Row],[Block]]=32221,EffortOutcomesAG1_1DayShiftEF[[#This Row],[Block]]=32222,EffortOutcomesAG1_1DayShiftEF[[#This Row],[Block]]=32232,EffortOutcomesAG1_1DayShiftEF[[#This Row],[Block]]=32322,EffortOutcomesAG1_1DayShiftEF[[#This Row],[Block]]=32332), EFGoal,                                         IF(EffortOutcomesAG1_1DayShiftEF[[#This Row],[Block]]=31110,   1-(EffortOutcomesAG1_1DayShiftEF[[#This Row],[EpX]]-EffortOutcomesAG1_1DayShiftEF[[#This Row],[Epn]]),0))))</f>
        <v>#VALUE!</v>
      </c>
      <c r="W253" s="39" t="e">
        <f>IF(OR(EffortOutcomesAG1_1DayShiftEF[[#This Row],[Block]]=33110,EffortOutcomesAG1_1DayShiftEF[[#This Row],[Block]]=33120,EffortOutcomesAG1_1DayShiftEF[[#This Row],[Block]]=33130),EFGoal,                IF(AND(EffortOutcomesAG1_1DayShiftEF[[#This Row],[Block]]=13110,EffortOutcomesAG1_1DayShiftEF[[#This Row],[Ein]]&lt;&gt;0),EFGoal,                            IF(EffortOutcomesAG1_1DayShiftEF[[#This Row],[Block]]=23110,EffortOutcomesAG1_1DayShiftEF[[#This Row],[Ein]],0)))</f>
        <v>#VALUE!</v>
      </c>
      <c r="X253" s="40">
        <f>IF(EffortOutcomesAG1_1DayShiftEF[[#This Row],[Cs]]=0,    IF(EffortOutcomesAG1_1DayShiftEF[[#This Row],[A]]&lt;EffortOutcomesAG1_1DayShiftEF[[#This Row],[D]], EFGoal-EffortOutcomesAG1_1DayShiftEF[[#This Row],[A]]/EffortOutcomesAG1_1DayShiftEF[[#This Row],[Cs]],   0), 0)</f>
        <v>0</v>
      </c>
      <c r="Y253" s="41">
        <f>IF(EffortOutcomesAG1_1DayShiftEF[[#This Row],[D]]=0,      IF(EffortOutcomesAG1_1DayShiftEF[[#This Row],[A]]=0,0,    IF(EffortOutcomesAG1_1DayShiftEF[[#This Row],[A]]&lt;EffortOutcomesAG1_1DayShiftEF[[#This Row],[Cs]],EffortOutcomesAG1_1DayShiftEF[[#This Row],[A]]/   EffortOutcomesAG1_1DayShiftEF[[#This Row],[Cs]],                 IF(EffortOutcomesAG1_1DayShiftEF[[#This Row],[A]]&gt;=EffortOutcomesAG1_1DayShiftEF[[#This Row],[Cs]], EFGoal,    0))),0)</f>
        <v>0</v>
      </c>
      <c r="Z253" s="41" cm="1">
        <f t="array" ref="Z253">IF(EffortOutcomesAG1_1DayShiftEF[[#This Row],[D]]=0,
    IF(EffortOutcomesAG1_1DayShiftEF[Cs]=0,
       0,
       IF(EffortOutcomesAG1_1DayShiftEF[[#This Row],[A]]=EffortOutcomesAG1_1DayShiftEF[[#This Row],[Cs]],
          EffortOutcomesAG1_1DayShiftEF[[#This Row],[A]]/EffortOutcomesAG1_1DayShiftEF[[#This Row],[Cs]]-EFGoal,
          0)
    ),
    IF(AND(EffortOutcomesAG1_1DayShiftEF[[#This Row],[D]]&lt;&gt;0, EffortOutcomesAG1_1DayShiftEF[[#This Row],[Cs]]=0, EffortOutcomesAG1_1DayShiftEF[[#This Row],[A]]&gt;=EFGoal),
       1-SUM(EffortOutcomesAG1_1DayShiftEF[[#This Row],[POTENTIAL SHORTFALL (OVER-ALLOCATED)]:[ALLOCATED SLACK]]),
       0
    )
)</f>
        <v>0</v>
      </c>
      <c r="AA253" s="39" t="e">
        <f>IF(SUM(EffortOutcomesAG1_1DayShiftEF[[#This Row],[POTENTIAL SHORTFALL (OVER-ALLOCATED)]:[UNALLOCATED SLACK]])&gt;0,                   0,IF(SUM(EffortOutcomesAG1_1DayShiftEF[[#This Row],[LATENT]:[LATENT.OVERALLOCATED]])&gt;0,1,0))</f>
        <v>#VALUE!</v>
      </c>
      <c r="AB253" s="38" t="e">
        <f t="shared" si="7"/>
        <v>#VALUE!</v>
      </c>
      <c r="AC253" s="3" t="e">
        <f>EffortOutcomesAG1_1DayShiftEF[[#This Row],[Cs]]*H253</f>
        <v>#VALUE!</v>
      </c>
      <c r="AD253" s="3" t="e">
        <f>EffortOutcomesAG1_1DayShiftEF[[#This Row],[Cs]]*I253</f>
        <v>#VALUE!</v>
      </c>
      <c r="AE253" s="3" t="e">
        <f>EffortOutcomesAG1_1DayShiftEF[[#This Row],[Cs]]*J253</f>
        <v>#VALUE!</v>
      </c>
      <c r="AF253" s="3" t="e">
        <f>EffortOutcomesAG1_1DayShiftEF[[#This Row],[Cs]]*K253</f>
        <v>#VALUE!</v>
      </c>
      <c r="AG253" s="3" t="e">
        <f>EffortOutcomesAG1_1DayShiftEF[[#This Row],[Cs]]*L253</f>
        <v>#VALUE!</v>
      </c>
      <c r="AH253" s="3" t="e">
        <f>EffortOutcomesAG1_1DayShiftEF[[#This Row],[Cs]]*M253</f>
        <v>#VALUE!</v>
      </c>
      <c r="AI253" s="3" t="e">
        <f>EffortOutcomesAG1_1DayShiftEF[[#This Row],[Cs]]*N253</f>
        <v>#VALUE!</v>
      </c>
      <c r="AJ253" s="3" t="e">
        <f>EffortOutcomesAG1_1DayShiftEF[[#This Row],[Cs]]*O253</f>
        <v>#VALUE!</v>
      </c>
      <c r="AK253" s="3" t="e">
        <f>EffortOutcomesAG1_1DayShiftEF[[#This Row],[Cs]]*P253</f>
        <v>#VALUE!</v>
      </c>
      <c r="AL253" s="3" t="e">
        <f>EffortOutcomesAG1_1DayShiftEF[[#This Row],[Cs]]*Q253</f>
        <v>#VALUE!</v>
      </c>
      <c r="AM253" s="3" t="e">
        <f>EffortOutcomesAG1_1DayShiftEF[[#This Row],[Cs]]*R253</f>
        <v>#VALUE!</v>
      </c>
      <c r="AN253" s="3" t="e">
        <f>EffortOutcomesAG1_1DayShiftEF[[#This Row],[Cs]]*S253</f>
        <v>#VALUE!</v>
      </c>
      <c r="AO253" s="3" t="e">
        <f>EffortOutcomesAG1_1DayShiftEF[[#This Row],[Cs]]*T253</f>
        <v>#VALUE!</v>
      </c>
      <c r="AP253" s="3" t="e">
        <f>EffortOutcomesAG1_1DayShiftEF[[#This Row],[Cs]]*U253</f>
        <v>#VALUE!</v>
      </c>
      <c r="AQ253" s="3" t="e">
        <f>EffortOutcomesAG1_1DayShiftEF[[#This Row],[Cs]]*V253</f>
        <v>#VALUE!</v>
      </c>
      <c r="AR253" s="3" t="e">
        <f>EffortOutcomesAG1_1DayShiftEF[[#This Row],[Cs]]*W253</f>
        <v>#VALUE!</v>
      </c>
      <c r="AS253" s="3">
        <f>EffortOutcomesAG1_1DayShiftIN[[#This Row],[A]]*X253</f>
        <v>0</v>
      </c>
      <c r="AT253" s="3">
        <f>EffortOutcomesAG1_1DayShiftIN[[#This Row],[A]]*Y253</f>
        <v>0</v>
      </c>
      <c r="AU253" s="3">
        <f>EffortOutcomesAG1_1DayShiftIN[[#This Row],[A]]*Z253</f>
        <v>0</v>
      </c>
      <c r="AV253" s="3" t="e">
        <f>EffortOutcomesAG1_1DayShiftIN[[#This Row],[A]]*AA253</f>
        <v>#VALUE!</v>
      </c>
      <c r="AW253" s="3" t="e">
        <f>EffortOutcomesAG1_1DayShiftIN[[#This Row],[A]]*AB253</f>
        <v>#VALUE!</v>
      </c>
      <c r="AX253" s="3"/>
      <c r="AY253" t="s">
        <v>217</v>
      </c>
      <c r="AZ253" t="s">
        <v>215</v>
      </c>
      <c r="BA253" t="s">
        <v>68</v>
      </c>
      <c r="BB253">
        <v>6.8471096572600327</v>
      </c>
      <c r="BC253">
        <v>3.8</v>
      </c>
      <c r="BD253">
        <v>10</v>
      </c>
      <c r="BE253">
        <v>3.8</v>
      </c>
      <c r="BF253">
        <v>3.812745098039215</v>
      </c>
      <c r="BG253" t="s">
        <v>214</v>
      </c>
      <c r="BI253" s="25">
        <v>45585</v>
      </c>
      <c r="BJ253">
        <v>45585</v>
      </c>
      <c r="BK253">
        <v>1.8018709624368507</v>
      </c>
      <c r="BL253">
        <v>1.8018709624368507</v>
      </c>
      <c r="BM253">
        <v>1.0033539731682146</v>
      </c>
      <c r="BN253" t="s">
        <v>160</v>
      </c>
    </row>
  </sheetData>
  <phoneticPr fontId="8" type="noConversion"/>
  <conditionalFormatting sqref="AB2:AR2 Y2:AA39 H2:W253 AB3:AX39 Y40:AX253">
    <cfRule type="cellIs" dxfId="2" priority="5" operator="greaterThan">
      <formula>0</formula>
    </cfRule>
  </conditionalFormatting>
  <conditionalFormatting sqref="AS2:AW2">
    <cfRule type="cellIs" dxfId="1" priority="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28C6E-A76B-4791-8516-38352C55687C}">
  <sheetPr>
    <tabColor rgb="FFC00000"/>
  </sheetPr>
  <dimension ref="A1:CP253"/>
  <sheetViews>
    <sheetView workbookViewId="0">
      <pane xSplit="42420"/>
      <selection activeCell="Y20" sqref="Y20"/>
      <selection pane="topRight" activeCell="W3" sqref="W3"/>
    </sheetView>
  </sheetViews>
  <sheetFormatPr defaultColWidth="8.85546875" defaultRowHeight="15" x14ac:dyDescent="0.25"/>
  <cols>
    <col min="1" max="1" width="10.28515625" bestFit="1" customWidth="1"/>
    <col min="2" max="6" width="7.7109375" bestFit="1" customWidth="1"/>
    <col min="7" max="10" width="8.42578125" bestFit="1" customWidth="1"/>
    <col min="11" max="11" width="8.42578125" style="4" bestFit="1" customWidth="1"/>
    <col min="12" max="13" width="8.42578125" bestFit="1" customWidth="1"/>
    <col min="14" max="18" width="8.42578125" style="5" bestFit="1" customWidth="1"/>
    <col min="19" max="23" width="8.42578125" bestFit="1" customWidth="1"/>
    <col min="24" max="26" width="5.42578125" bestFit="1" customWidth="1"/>
    <col min="27" max="28" width="8.42578125" bestFit="1" customWidth="1"/>
    <col min="29" max="29" width="12" style="4" bestFit="1" customWidth="1"/>
    <col min="30" max="33" width="8.42578125" bestFit="1" customWidth="1"/>
    <col min="34" max="35" width="12" bestFit="1" customWidth="1"/>
    <col min="36" max="36" width="8.42578125" bestFit="1" customWidth="1"/>
    <col min="37" max="39" width="12" bestFit="1" customWidth="1"/>
    <col min="40" max="40" width="8.42578125" bestFit="1" customWidth="1"/>
    <col min="41" max="41" width="12" bestFit="1" customWidth="1"/>
    <col min="42" max="42" width="8.42578125" bestFit="1" customWidth="1"/>
    <col min="43" max="43" width="12" bestFit="1" customWidth="1"/>
    <col min="44" max="44" width="8.42578125" bestFit="1" customWidth="1"/>
    <col min="45" max="47" width="5.42578125" bestFit="1" customWidth="1"/>
    <col min="48" max="48" width="8.42578125" bestFit="1" customWidth="1"/>
    <col min="49" max="50" width="5.42578125" bestFit="1" customWidth="1"/>
    <col min="51" max="51" width="9.5703125" bestFit="1" customWidth="1"/>
    <col min="52" max="52" width="6.7109375" style="4" bestFit="1" customWidth="1"/>
    <col min="53" max="53" width="6.7109375" bestFit="1" customWidth="1"/>
    <col min="54" max="54" width="12" bestFit="1" customWidth="1"/>
    <col min="55" max="55" width="6" bestFit="1" customWidth="1"/>
    <col min="56" max="56" width="17.140625" bestFit="1" customWidth="1"/>
    <col min="57" max="57" width="6" bestFit="1" customWidth="1"/>
    <col min="58" max="58" width="12" bestFit="1" customWidth="1"/>
    <col min="59" max="59" width="16.42578125" bestFit="1" customWidth="1"/>
    <col min="60" max="60" width="29" bestFit="1" customWidth="1"/>
    <col min="61" max="61" width="10.7109375" bestFit="1" customWidth="1"/>
    <col min="62" max="62" width="8.5703125" bestFit="1" customWidth="1"/>
    <col min="63" max="66" width="12" bestFit="1" customWidth="1"/>
    <col min="67" max="69" width="12" customWidth="1"/>
    <col min="70" max="71" width="12" bestFit="1" customWidth="1"/>
    <col min="72" max="73" width="10.140625" customWidth="1"/>
    <col min="74" max="88" width="12" customWidth="1"/>
    <col min="89" max="89" width="5.42578125" bestFit="1" customWidth="1"/>
    <col min="90" max="94" width="5.42578125" style="3" bestFit="1" customWidth="1"/>
    <col min="95" max="95" width="10.7109375" bestFit="1" customWidth="1"/>
    <col min="96" max="97" width="8.28515625" bestFit="1" customWidth="1"/>
    <col min="98" max="98" width="8" bestFit="1" customWidth="1"/>
    <col min="99" max="100" width="12" bestFit="1" customWidth="1"/>
    <col min="101" max="101" width="9" bestFit="1" customWidth="1"/>
    <col min="102" max="106" width="12" bestFit="1" customWidth="1"/>
    <col min="107" max="110" width="12" customWidth="1"/>
    <col min="111" max="111" width="12" bestFit="1" customWidth="1"/>
    <col min="112" max="117" width="12.140625" bestFit="1" customWidth="1"/>
    <col min="118" max="119" width="12" bestFit="1" customWidth="1"/>
  </cols>
  <sheetData>
    <row r="1" spans="1:94" ht="192" x14ac:dyDescent="0.25">
      <c r="A1" s="6" t="s">
        <v>0</v>
      </c>
      <c r="B1" s="7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8" t="s">
        <v>11</v>
      </c>
      <c r="H1" s="9" t="s">
        <v>12</v>
      </c>
      <c r="I1" s="9" t="s">
        <v>13</v>
      </c>
      <c r="J1" s="9" t="s">
        <v>14</v>
      </c>
      <c r="K1" s="9" t="s">
        <v>15</v>
      </c>
      <c r="L1" s="9" t="s">
        <v>16</v>
      </c>
      <c r="M1" s="9" t="s">
        <v>17</v>
      </c>
      <c r="N1" s="9" t="s">
        <v>18</v>
      </c>
      <c r="O1" s="9" t="s">
        <v>19</v>
      </c>
      <c r="P1" s="9" t="s">
        <v>20</v>
      </c>
      <c r="Q1" s="10" t="s">
        <v>21</v>
      </c>
      <c r="R1" s="9" t="s">
        <v>22</v>
      </c>
      <c r="S1" s="9" t="s">
        <v>23</v>
      </c>
      <c r="T1" s="9" t="s">
        <v>24</v>
      </c>
      <c r="U1" s="9" t="s">
        <v>25</v>
      </c>
      <c r="V1" s="9" t="s">
        <v>26</v>
      </c>
      <c r="W1" s="9" t="s">
        <v>27</v>
      </c>
      <c r="X1" s="11" t="s">
        <v>28</v>
      </c>
      <c r="Y1" s="11" t="s">
        <v>29</v>
      </c>
      <c r="Z1" s="11" t="s">
        <v>30</v>
      </c>
      <c r="AA1" s="1" t="s">
        <v>73</v>
      </c>
      <c r="AB1" s="9" t="s">
        <v>32</v>
      </c>
      <c r="AC1" s="12" t="s">
        <v>33</v>
      </c>
      <c r="AD1" s="13" t="s">
        <v>34</v>
      </c>
      <c r="AE1" s="14" t="s">
        <v>35</v>
      </c>
      <c r="AF1" s="14" t="s">
        <v>36</v>
      </c>
      <c r="AG1" s="15" t="s">
        <v>37</v>
      </c>
      <c r="AH1" s="16" t="s">
        <v>38</v>
      </c>
      <c r="AI1" s="12" t="s">
        <v>39</v>
      </c>
      <c r="AJ1" s="12" t="s">
        <v>40</v>
      </c>
      <c r="AK1" s="12" t="s">
        <v>41</v>
      </c>
      <c r="AL1" s="17" t="s">
        <v>42</v>
      </c>
      <c r="AM1" s="12" t="s">
        <v>43</v>
      </c>
      <c r="AN1" s="12" t="s">
        <v>44</v>
      </c>
      <c r="AO1" s="12" t="s">
        <v>45</v>
      </c>
      <c r="AP1" s="12" t="s">
        <v>46</v>
      </c>
      <c r="AQ1" s="12" t="s">
        <v>47</v>
      </c>
      <c r="AR1" s="12" t="s">
        <v>115</v>
      </c>
      <c r="AS1" s="12" t="s">
        <v>48</v>
      </c>
      <c r="AT1" s="12" t="s">
        <v>49</v>
      </c>
      <c r="AU1" s="12" t="s">
        <v>50</v>
      </c>
      <c r="AV1" s="18" t="s">
        <v>51</v>
      </c>
      <c r="AW1" s="2" t="s">
        <v>71</v>
      </c>
      <c r="AX1" s="2" t="s">
        <v>72</v>
      </c>
      <c r="AY1" t="s">
        <v>142</v>
      </c>
      <c r="AZ1" t="s">
        <v>53</v>
      </c>
      <c r="BA1" t="s">
        <v>54</v>
      </c>
      <c r="BB1" t="s">
        <v>2</v>
      </c>
      <c r="BC1" t="s">
        <v>4</v>
      </c>
      <c r="BD1" t="s">
        <v>139</v>
      </c>
      <c r="BE1" t="s">
        <v>5</v>
      </c>
      <c r="BF1" t="s">
        <v>3</v>
      </c>
      <c r="BG1" t="s">
        <v>141</v>
      </c>
      <c r="BH1" t="s">
        <v>169</v>
      </c>
      <c r="BI1" t="s">
        <v>1</v>
      </c>
      <c r="BJ1" t="s">
        <v>171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154</v>
      </c>
      <c r="CL1"/>
      <c r="CM1"/>
      <c r="CN1"/>
      <c r="CO1"/>
      <c r="CP1"/>
    </row>
    <row r="2" spans="1:94" x14ac:dyDescent="0.25">
      <c r="A2" s="31" t="s">
        <v>52</v>
      </c>
      <c r="B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" s="32">
        <f>IF(EffortOutcomesAG1_1DayShiftIN[[#This Row],[Iin]]=0,3,  IF(EffortOutcomesAG1_1DayShiftIN[[#This Row],[Iin]]&lt;INGoal,1,    IF(EffortOutcomesAG1_1DayShiftIN[[#This Row],[Iin]]&gt;=INGoal,2,   "???")))</f>
        <v>1</v>
      </c>
      <c r="D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" s="34">
        <f t="shared" ref="G2:G65" si="0">B2*10000+1000*C2+D2*100+E2*10+F2</f>
        <v>11110</v>
      </c>
      <c r="H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" s="36" cm="1">
        <f t="array" ref="O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1.6291211447355902E-2</v>
      </c>
      <c r="S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5.7594799141331698E-2</v>
      </c>
      <c r="U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0.9261139894113124</v>
      </c>
      <c r="W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" s="36" cm="1">
        <f t="array" ref="Z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" s="38">
        <f t="shared" ref="AB2:AB65" si="1">SUM($Q2:$AA2)</f>
        <v>1</v>
      </c>
      <c r="AC2" s="3">
        <f>EffortOutcomesAG1_1DayShiftIN[[#This Row],[A]]*H2</f>
        <v>0</v>
      </c>
      <c r="AD2" s="3">
        <f>EffortOutcomesAG1_1DayShiftIN[[#This Row],[A]]*I2</f>
        <v>0</v>
      </c>
      <c r="AE2" s="3">
        <f>EffortOutcomesAG1_1DayShiftIN[[#This Row],[A]]*J2</f>
        <v>0</v>
      </c>
      <c r="AF2" s="3">
        <f>EffortOutcomesAG1_1DayShiftIN[[#This Row],[A]]*K2</f>
        <v>0</v>
      </c>
      <c r="AG2" s="3">
        <f>EffortOutcomesAG1_1DayShiftIN[[#This Row],[A]]*L2</f>
        <v>0</v>
      </c>
      <c r="AH2" s="3">
        <f>EffortOutcomesAG1_1DayShiftIN[[#This Row],[A]]*M2</f>
        <v>0</v>
      </c>
      <c r="AI2" s="3">
        <f>EffortOutcomesAG1_1DayShiftIN[[#This Row],[A]]*N2</f>
        <v>0</v>
      </c>
      <c r="AJ2" s="3">
        <f>EffortOutcomesAG1_1DayShiftIN[[#This Row],[A]]*O2</f>
        <v>0</v>
      </c>
      <c r="AK2" s="3">
        <f>EffortOutcomesAG1_1DayShiftIN[[#This Row],[A]]*P2</f>
        <v>0</v>
      </c>
      <c r="AL2" s="3">
        <f>EffortOutcomesAG1_1DayShiftIN[[#This Row],[A]]*Q2</f>
        <v>0</v>
      </c>
      <c r="AM2" s="3">
        <f>EffortOutcomesAG1_1DayShiftIN[[#This Row],[A]]*R2</f>
        <v>9.4397759103642648E-2</v>
      </c>
      <c r="AN2" s="3">
        <f>EffortOutcomesAG1_1DayShiftIN[[#This Row],[A]]*S2</f>
        <v>0</v>
      </c>
      <c r="AO2" s="3">
        <f>EffortOutcomesAG1_1DayShiftIN[[#This Row],[A]]*T2</f>
        <v>0.33372717508055677</v>
      </c>
      <c r="AP2" s="3">
        <f>EffortOutcomesAG1_1DayShiftIN[[#This Row],[A]]*U2</f>
        <v>0</v>
      </c>
      <c r="AQ2" s="3">
        <f>EffortOutcomesAG1_1DayShiftIN[[#This Row],[A]]*V2</f>
        <v>5.3662728249194425</v>
      </c>
      <c r="AR2" s="3">
        <f>EffortOutcomesAG1_1DayShiftIN[[#This Row],[A]]*W2</f>
        <v>0</v>
      </c>
      <c r="AS2" s="3">
        <f>EffortOutcomesAG1_1DayShiftIN[[#This Row],[A]]*X2</f>
        <v>0</v>
      </c>
      <c r="AT2" s="3">
        <f>EffortOutcomesAG1_1DayShiftIN[[#This Row],[A]]*Y2</f>
        <v>0</v>
      </c>
      <c r="AU2" s="3">
        <f>EffortOutcomesAG1_1DayShiftIN[[#This Row],[A]]*Z2</f>
        <v>0</v>
      </c>
      <c r="AV2" s="44">
        <f>EffortOutcomesAG1_1DayShiftIN[[#This Row],[A]]*AA2</f>
        <v>0</v>
      </c>
      <c r="AW2" s="3"/>
      <c r="AX2" s="3"/>
      <c r="AY2" t="s">
        <v>170</v>
      </c>
      <c r="AZ2" t="s">
        <v>172</v>
      </c>
      <c r="BA2" t="s">
        <v>69</v>
      </c>
      <c r="BB2">
        <v>5.3662728249194425</v>
      </c>
      <c r="BC2">
        <v>5.6999999999999993</v>
      </c>
      <c r="BD2">
        <v>10</v>
      </c>
      <c r="BE2">
        <v>5.6999999999999993</v>
      </c>
      <c r="BF2">
        <v>5.7943977591036422</v>
      </c>
      <c r="BG2" t="s">
        <v>174</v>
      </c>
      <c r="BH2">
        <v>1</v>
      </c>
      <c r="BI2" s="25">
        <v>45572</v>
      </c>
      <c r="BJ2">
        <v>45572</v>
      </c>
      <c r="BK2">
        <v>1.0621897518014409</v>
      </c>
      <c r="BL2">
        <v>1.0621897518014409</v>
      </c>
      <c r="BM2">
        <v>1.0797806872949338</v>
      </c>
      <c r="BN2">
        <v>0.94145137279288471</v>
      </c>
      <c r="BO2">
        <v>0.94145137279288471</v>
      </c>
      <c r="BP2">
        <v>1.0165610103690601</v>
      </c>
      <c r="BQ2">
        <v>0.9837087885526441</v>
      </c>
      <c r="BR2">
        <v>0.9837087885526441</v>
      </c>
      <c r="BS2">
        <v>0.9261139894113124</v>
      </c>
      <c r="BT2" t="s">
        <v>160</v>
      </c>
      <c r="CL2"/>
      <c r="CM2"/>
      <c r="CN2"/>
      <c r="CO2"/>
      <c r="CP2"/>
    </row>
    <row r="3" spans="1:94" x14ac:dyDescent="0.25">
      <c r="A3" s="31" t="s">
        <v>52</v>
      </c>
      <c r="B3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" s="33">
        <f>IF(EffortOutcomesAG1_1DayShiftIN[[#This Row],[Iin]]=0,3,  IF(EffortOutcomesAG1_1DayShiftIN[[#This Row],[Iin]]&lt;INGoal,1,    IF(EffortOutcomesAG1_1DayShiftIN[[#This Row],[Iin]]&gt;=INGoal,2,   "???")))</f>
        <v>2</v>
      </c>
      <c r="D3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3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" s="35" t="e">
        <f t="shared" si="0"/>
        <v>#VALUE!</v>
      </c>
      <c r="H3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3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3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3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3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3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3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3" s="37" t="e" cm="1">
        <f t="array" ref="O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3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3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3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3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3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3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3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3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" s="37" cm="1">
        <f t="array" ref="Z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3" s="38" t="e">
        <f t="shared" si="1"/>
        <v>#VALUE!</v>
      </c>
      <c r="AC3" s="43" t="e">
        <f>EffortOutcomesAG1_1DayShiftIN[[#This Row],[A]]*H3</f>
        <v>#VALUE!</v>
      </c>
      <c r="AD3" s="43" t="e">
        <f>EffortOutcomesAG1_1DayShiftIN[[#This Row],[A]]*I3</f>
        <v>#VALUE!</v>
      </c>
      <c r="AE3" s="43" t="e">
        <f>EffortOutcomesAG1_1DayShiftIN[[#This Row],[A]]*J3</f>
        <v>#VALUE!</v>
      </c>
      <c r="AF3" s="43" t="e">
        <f>EffortOutcomesAG1_1DayShiftIN[[#This Row],[A]]*K3</f>
        <v>#VALUE!</v>
      </c>
      <c r="AG3" s="43" t="e">
        <f>EffortOutcomesAG1_1DayShiftIN[[#This Row],[A]]*L3</f>
        <v>#VALUE!</v>
      </c>
      <c r="AH3" s="43" t="e">
        <f>EffortOutcomesAG1_1DayShiftIN[[#This Row],[A]]*M3</f>
        <v>#VALUE!</v>
      </c>
      <c r="AI3" s="43" t="e">
        <f>EffortOutcomesAG1_1DayShiftIN[[#This Row],[A]]*N3</f>
        <v>#VALUE!</v>
      </c>
      <c r="AJ3" s="43" t="e">
        <f>EffortOutcomesAG1_1DayShiftIN[[#This Row],[A]]*O3</f>
        <v>#VALUE!</v>
      </c>
      <c r="AK3" s="43" t="e">
        <f>EffortOutcomesAG1_1DayShiftIN[[#This Row],[A]]*P3</f>
        <v>#VALUE!</v>
      </c>
      <c r="AL3" s="43" t="e">
        <f>EffortOutcomesAG1_1DayShiftIN[[#This Row],[A]]*Q3</f>
        <v>#VALUE!</v>
      </c>
      <c r="AM3" s="43" t="e">
        <f>EffortOutcomesAG1_1DayShiftIN[[#This Row],[A]]*R3</f>
        <v>#VALUE!</v>
      </c>
      <c r="AN3" s="43" t="e">
        <f>EffortOutcomesAG1_1DayShiftIN[[#This Row],[A]]*S3</f>
        <v>#VALUE!</v>
      </c>
      <c r="AO3" s="43" t="e">
        <f>EffortOutcomesAG1_1DayShiftIN[[#This Row],[A]]*T3</f>
        <v>#VALUE!</v>
      </c>
      <c r="AP3" s="43" t="e">
        <f>EffortOutcomesAG1_1DayShiftIN[[#This Row],[A]]*U3</f>
        <v>#VALUE!</v>
      </c>
      <c r="AQ3" s="43" t="e">
        <f>EffortOutcomesAG1_1DayShiftIN[[#This Row],[A]]*V3</f>
        <v>#VALUE!</v>
      </c>
      <c r="AR3" s="43" t="e">
        <f>EffortOutcomesAG1_1DayShiftIN[[#This Row],[A]]*W3</f>
        <v>#VALUE!</v>
      </c>
      <c r="AS3" s="43">
        <f>EffortOutcomesAG1_1DayShiftIN[[#This Row],[A]]*X3</f>
        <v>0</v>
      </c>
      <c r="AT3" s="43">
        <f>EffortOutcomesAG1_1DayShiftIN[[#This Row],[A]]*Y3</f>
        <v>0</v>
      </c>
      <c r="AU3" s="43">
        <f>EffortOutcomesAG1_1DayShiftIN[[#This Row],[A]]*Z3</f>
        <v>0</v>
      </c>
      <c r="AV3" s="44" t="e">
        <f>EffortOutcomesAG1_1DayShiftIN[[#This Row],[A]]*AA3</f>
        <v>#VALUE!</v>
      </c>
      <c r="AW3" s="3"/>
      <c r="AX3" s="3"/>
      <c r="AY3" t="s">
        <v>170</v>
      </c>
      <c r="AZ3" t="s">
        <v>172</v>
      </c>
      <c r="BA3" t="s">
        <v>70</v>
      </c>
      <c r="BB3">
        <v>11.626924453992126</v>
      </c>
      <c r="BC3">
        <v>16.149999999999999</v>
      </c>
      <c r="BD3">
        <v>10</v>
      </c>
      <c r="BE3">
        <v>16.149999999999999</v>
      </c>
      <c r="BF3">
        <v>10.301555104800538</v>
      </c>
      <c r="BG3" t="s">
        <v>173</v>
      </c>
      <c r="BH3">
        <v>1</v>
      </c>
      <c r="BI3" s="25">
        <v>45572</v>
      </c>
      <c r="BJ3">
        <v>45572</v>
      </c>
      <c r="BK3">
        <v>1.3890173677403457</v>
      </c>
      <c r="BL3">
        <v>1.3890173677403457</v>
      </c>
      <c r="BM3">
        <v>0.8860086040434777</v>
      </c>
      <c r="BN3">
        <v>0.71993340272397077</v>
      </c>
      <c r="BO3">
        <v>0.71993340272397077</v>
      </c>
      <c r="BP3">
        <v>0.63786718915173624</v>
      </c>
      <c r="BQ3">
        <v>1.5677244683644003</v>
      </c>
      <c r="BR3">
        <v>1.5677244683644003</v>
      </c>
      <c r="BS3">
        <v>1.1286572110432107</v>
      </c>
      <c r="BT3" t="s">
        <v>160</v>
      </c>
      <c r="CL3"/>
      <c r="CM3"/>
      <c r="CN3"/>
      <c r="CO3"/>
      <c r="CP3"/>
    </row>
    <row r="4" spans="1:94" x14ac:dyDescent="0.25">
      <c r="A4" s="31" t="s">
        <v>52</v>
      </c>
      <c r="B4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4" s="33">
        <f>IF(EffortOutcomesAG1_1DayShiftIN[[#This Row],[Iin]]=0,3,  IF(EffortOutcomesAG1_1DayShiftIN[[#This Row],[Iin]]&lt;INGoal,1,    IF(EffortOutcomesAG1_1DayShiftIN[[#This Row],[Iin]]&gt;=INGoal,2,   "???")))</f>
        <v>2</v>
      </c>
      <c r="D4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4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4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4" s="35">
        <f t="shared" si="0"/>
        <v>12310</v>
      </c>
      <c r="H4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3.8812648302211317E-2</v>
      </c>
      <c r="I4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4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4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4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4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4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4" s="37" cm="1">
        <f t="array" ref="O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4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7.0583967173739048E-2</v>
      </c>
      <c r="R4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4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4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4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4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0.96548913043478313</v>
      </c>
      <c r="W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" s="37" cm="1">
        <f t="array" ref="Z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4" s="38">
        <f t="shared" si="1"/>
        <v>1.0360730976085222</v>
      </c>
      <c r="AC4" s="43">
        <f>EffortOutcomesAG1_1DayShiftIN[[#This Row],[A]]*H4</f>
        <v>0.53465979693313526</v>
      </c>
      <c r="AD4" s="43">
        <f>EffortOutcomesAG1_1DayShiftIN[[#This Row],[A]]*I4</f>
        <v>0</v>
      </c>
      <c r="AE4" s="43">
        <f>EffortOutcomesAG1_1DayShiftIN[[#This Row],[A]]*J4</f>
        <v>0</v>
      </c>
      <c r="AF4" s="43">
        <f>EffortOutcomesAG1_1DayShiftIN[[#This Row],[A]]*K4</f>
        <v>0</v>
      </c>
      <c r="AG4" s="43">
        <f>EffortOutcomesAG1_1DayShiftIN[[#This Row],[A]]*L4</f>
        <v>0</v>
      </c>
      <c r="AH4" s="43">
        <f>EffortOutcomesAG1_1DayShiftIN[[#This Row],[A]]*M4</f>
        <v>0</v>
      </c>
      <c r="AI4" s="43">
        <f>EffortOutcomesAG1_1DayShiftIN[[#This Row],[A]]*N4</f>
        <v>0</v>
      </c>
      <c r="AJ4" s="43">
        <f>EffortOutcomesAG1_1DayShiftIN[[#This Row],[A]]*O4</f>
        <v>0</v>
      </c>
      <c r="AK4" s="43">
        <f>EffortOutcomesAG1_1DayShiftIN[[#This Row],[A]]*P4</f>
        <v>0</v>
      </c>
      <c r="AL4" s="43">
        <f>EffortOutcomesAG1_1DayShiftIN[[#This Row],[A]]*Q4</f>
        <v>0.97232245689599828</v>
      </c>
      <c r="AM4" s="43">
        <f>EffortOutcomesAG1_1DayShiftIN[[#This Row],[A]]*R4</f>
        <v>0</v>
      </c>
      <c r="AN4" s="43">
        <f>EffortOutcomesAG1_1DayShiftIN[[#This Row],[A]]*S4</f>
        <v>0</v>
      </c>
      <c r="AO4" s="43">
        <f>EffortOutcomesAG1_1DayShiftIN[[#This Row],[A]]*T4</f>
        <v>0</v>
      </c>
      <c r="AP4" s="43">
        <f>EffortOutcomesAG1_1DayShiftIN[[#This Row],[A]]*U4</f>
        <v>0</v>
      </c>
      <c r="AQ4" s="43">
        <f>EffortOutcomesAG1_1DayShiftIN[[#This Row],[A]]*V4</f>
        <v>13.299999999999999</v>
      </c>
      <c r="AR4" s="43">
        <f>EffortOutcomesAG1_1DayShiftIN[[#This Row],[A]]*W4</f>
        <v>0</v>
      </c>
      <c r="AS4" s="43">
        <f>EffortOutcomesAG1_1DayShiftIN[[#This Row],[A]]*X4</f>
        <v>0</v>
      </c>
      <c r="AT4" s="43">
        <f>EffortOutcomesAG1_1DayShiftIN[[#This Row],[A]]*Y4</f>
        <v>0</v>
      </c>
      <c r="AU4" s="43">
        <f>EffortOutcomesAG1_1DayShiftIN[[#This Row],[A]]*Z4</f>
        <v>0</v>
      </c>
      <c r="AV4" s="44">
        <f>EffortOutcomesAG1_1DayShiftIN[[#This Row],[A]]*AA4</f>
        <v>0</v>
      </c>
      <c r="AW4" s="3"/>
      <c r="AX4" s="3"/>
      <c r="AY4" t="s">
        <v>170</v>
      </c>
      <c r="AZ4" t="s">
        <v>172</v>
      </c>
      <c r="BA4" t="s">
        <v>68</v>
      </c>
      <c r="BB4">
        <v>14.310060866451844</v>
      </c>
      <c r="BC4">
        <v>13.3</v>
      </c>
      <c r="BD4">
        <v>10</v>
      </c>
      <c r="BE4">
        <v>13.3</v>
      </c>
      <c r="BF4">
        <v>13.775401069518708</v>
      </c>
      <c r="BG4" t="s">
        <v>175</v>
      </c>
      <c r="BH4">
        <v>1</v>
      </c>
      <c r="BI4" s="25">
        <v>45572</v>
      </c>
      <c r="BJ4">
        <v>45572</v>
      </c>
      <c r="BK4">
        <v>0.92941603282626095</v>
      </c>
      <c r="BL4">
        <v>0.92941603282626095</v>
      </c>
      <c r="BM4">
        <v>0.96263748967088048</v>
      </c>
      <c r="BN4">
        <v>1.075944426049011</v>
      </c>
      <c r="BO4">
        <v>1.075944426049011</v>
      </c>
      <c r="BP4">
        <v>1.0357444413171961</v>
      </c>
      <c r="BQ4">
        <v>0.96548913043478313</v>
      </c>
      <c r="BR4">
        <v>0.96548913043478313</v>
      </c>
      <c r="BS4">
        <v>1.0388126483022113</v>
      </c>
      <c r="BT4" t="s">
        <v>160</v>
      </c>
      <c r="CL4"/>
      <c r="CM4"/>
      <c r="CN4"/>
      <c r="CO4"/>
      <c r="CP4"/>
    </row>
    <row r="5" spans="1:94" x14ac:dyDescent="0.25">
      <c r="A5" s="31" t="s">
        <v>52</v>
      </c>
      <c r="B5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" s="33">
        <f>IF(EffortOutcomesAG1_1DayShiftIN[[#This Row],[Iin]]=0,3,  IF(EffortOutcomesAG1_1DayShiftIN[[#This Row],[Iin]]&lt;INGoal,1,    IF(EffortOutcomesAG1_1DayShiftIN[[#This Row],[Iin]]&gt;=INGoal,2,   "???")))</f>
        <v>1</v>
      </c>
      <c r="D5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5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" s="35">
        <f t="shared" si="0"/>
        <v>31111</v>
      </c>
      <c r="H5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5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5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5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5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5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5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5" s="37" cm="1">
        <f t="array" ref="O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5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0.39955357142857162</v>
      </c>
      <c r="Q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5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5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5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0.4827297695393945</v>
      </c>
      <c r="U5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5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0.5172702304606055</v>
      </c>
      <c r="W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" s="37" cm="1">
        <f t="array" ref="Z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5" s="38">
        <f t="shared" si="1"/>
        <v>1</v>
      </c>
      <c r="AC5" s="43">
        <f>EffortOutcomesAG1_1DayShiftIN[[#This Row],[A]]*H5</f>
        <v>0</v>
      </c>
      <c r="AD5" s="43">
        <f>EffortOutcomesAG1_1DayShiftIN[[#This Row],[A]]*I5</f>
        <v>0</v>
      </c>
      <c r="AE5" s="43">
        <f>EffortOutcomesAG1_1DayShiftIN[[#This Row],[A]]*J5</f>
        <v>0</v>
      </c>
      <c r="AF5" s="43">
        <f>EffortOutcomesAG1_1DayShiftIN[[#This Row],[A]]*K5</f>
        <v>0</v>
      </c>
      <c r="AG5" s="43">
        <f>EffortOutcomesAG1_1DayShiftIN[[#This Row],[A]]*L5</f>
        <v>0</v>
      </c>
      <c r="AH5" s="43">
        <f>EffortOutcomesAG1_1DayShiftIN[[#This Row],[A]]*M5</f>
        <v>0</v>
      </c>
      <c r="AI5" s="43">
        <f>EffortOutcomesAG1_1DayShiftIN[[#This Row],[A]]*N5</f>
        <v>0</v>
      </c>
      <c r="AJ5" s="43">
        <f>EffortOutcomesAG1_1DayShiftIN[[#This Row],[A]]*O5</f>
        <v>0</v>
      </c>
      <c r="AK5" s="43">
        <f>EffortOutcomesAG1_1DayShiftIN[[#This Row],[A]]*P5</f>
        <v>2.7121212121212133</v>
      </c>
      <c r="AL5" s="43">
        <f>EffortOutcomesAG1_1DayShiftIN[[#This Row],[A]]*Q5</f>
        <v>0</v>
      </c>
      <c r="AM5" s="43">
        <f>EffortOutcomesAG1_1DayShiftIN[[#This Row],[A]]*R5</f>
        <v>0</v>
      </c>
      <c r="AN5" s="43">
        <f>EffortOutcomesAG1_1DayShiftIN[[#This Row],[A]]*S5</f>
        <v>0</v>
      </c>
      <c r="AO5" s="43">
        <f>EffortOutcomesAG1_1DayShiftIN[[#This Row],[A]]*T5</f>
        <v>3.2767111629340713</v>
      </c>
      <c r="AP5" s="43">
        <f>EffortOutcomesAG1_1DayShiftIN[[#This Row],[A]]*U5</f>
        <v>0</v>
      </c>
      <c r="AQ5" s="43">
        <f>EffortOutcomesAG1_1DayShiftIN[[#This Row],[A]]*V5</f>
        <v>3.5111676249447159</v>
      </c>
      <c r="AR5" s="43">
        <f>EffortOutcomesAG1_1DayShiftIN[[#This Row],[A]]*W5</f>
        <v>0</v>
      </c>
      <c r="AS5" s="43">
        <f>EffortOutcomesAG1_1DayShiftIN[[#This Row],[A]]*X5</f>
        <v>0</v>
      </c>
      <c r="AT5" s="43">
        <f>EffortOutcomesAG1_1DayShiftIN[[#This Row],[A]]*Y5</f>
        <v>0</v>
      </c>
      <c r="AU5" s="43">
        <f>EffortOutcomesAG1_1DayShiftIN[[#This Row],[A]]*Z5</f>
        <v>0</v>
      </c>
      <c r="AV5" s="44">
        <f>EffortOutcomesAG1_1DayShiftIN[[#This Row],[A]]*AA5</f>
        <v>0</v>
      </c>
      <c r="AW5" s="3"/>
      <c r="AX5" s="3"/>
      <c r="AY5" t="s">
        <v>217</v>
      </c>
      <c r="AZ5" t="s">
        <v>172</v>
      </c>
      <c r="BA5" t="s">
        <v>69</v>
      </c>
      <c r="BB5">
        <v>3.5111676249447159</v>
      </c>
      <c r="BC5">
        <v>9.5</v>
      </c>
      <c r="BD5">
        <v>10</v>
      </c>
      <c r="BE5">
        <v>9.5</v>
      </c>
      <c r="BF5">
        <v>6.7878787878787872</v>
      </c>
      <c r="BG5" t="s">
        <v>174</v>
      </c>
      <c r="BI5" s="25">
        <v>45572</v>
      </c>
      <c r="BJ5">
        <v>45572</v>
      </c>
      <c r="BK5">
        <v>2.7056526531254912</v>
      </c>
      <c r="BL5">
        <v>2.7056526531254912</v>
      </c>
      <c r="BM5">
        <v>1.9332255001598404</v>
      </c>
      <c r="BN5">
        <v>0.36959659209944379</v>
      </c>
      <c r="BO5">
        <v>0.36959659209944379</v>
      </c>
      <c r="BP5">
        <v>0.71451355661881966</v>
      </c>
      <c r="BQ5">
        <v>1.3995535714285716</v>
      </c>
      <c r="BR5">
        <v>1.3995535714285716</v>
      </c>
      <c r="BS5">
        <v>0.5172702304606055</v>
      </c>
      <c r="BT5" t="s">
        <v>160</v>
      </c>
      <c r="CL5"/>
      <c r="CM5"/>
      <c r="CN5"/>
      <c r="CO5"/>
      <c r="CP5"/>
    </row>
    <row r="6" spans="1:94" x14ac:dyDescent="0.25">
      <c r="A6" s="31" t="s">
        <v>52</v>
      </c>
      <c r="B6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6" s="33">
        <f>IF(EffortOutcomesAG1_1DayShiftIN[[#This Row],[Iin]]=0,3,  IF(EffortOutcomesAG1_1DayShiftIN[[#This Row],[Iin]]&lt;INGoal,1,    IF(EffortOutcomesAG1_1DayShiftIN[[#This Row],[Iin]]&gt;=INGoal,2,   "???")))</f>
        <v>2</v>
      </c>
      <c r="D6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6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6" s="35">
        <f t="shared" si="0"/>
        <v>12310</v>
      </c>
      <c r="H6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0.18166691173296545</v>
      </c>
      <c r="I6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6" s="37" cm="1">
        <f t="array" ref="O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0.15846411229028734</v>
      </c>
      <c r="R6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6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0.99441511354239565</v>
      </c>
      <c r="W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" s="37" cm="1">
        <f t="array" ref="Z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" s="38">
        <f t="shared" si="1"/>
        <v>1.152879225832683</v>
      </c>
      <c r="AC6" s="43">
        <f>EffortOutcomesAG1_1DayShiftIN[[#This Row],[A]]*H6</f>
        <v>1.909081229514672</v>
      </c>
      <c r="AD6" s="43">
        <f>EffortOutcomesAG1_1DayShiftIN[[#This Row],[A]]*I6</f>
        <v>0</v>
      </c>
      <c r="AE6" s="43">
        <f>EffortOutcomesAG1_1DayShiftIN[[#This Row],[A]]*J6</f>
        <v>0</v>
      </c>
      <c r="AF6" s="43">
        <f>EffortOutcomesAG1_1DayShiftIN[[#This Row],[A]]*K6</f>
        <v>0</v>
      </c>
      <c r="AG6" s="43">
        <f>EffortOutcomesAG1_1DayShiftIN[[#This Row],[A]]*L6</f>
        <v>0</v>
      </c>
      <c r="AH6" s="43">
        <f>EffortOutcomesAG1_1DayShiftIN[[#This Row],[A]]*M6</f>
        <v>0</v>
      </c>
      <c r="AI6" s="43">
        <f>EffortOutcomesAG1_1DayShiftIN[[#This Row],[A]]*N6</f>
        <v>0</v>
      </c>
      <c r="AJ6" s="43">
        <f>EffortOutcomesAG1_1DayShiftIN[[#This Row],[A]]*O6</f>
        <v>0</v>
      </c>
      <c r="AK6" s="43">
        <f>EffortOutcomesAG1_1DayShiftIN[[#This Row],[A]]*P6</f>
        <v>0</v>
      </c>
      <c r="AL6" s="43">
        <f>EffortOutcomesAG1_1DayShiftIN[[#This Row],[A]]*Q6</f>
        <v>1.6652502067617692</v>
      </c>
      <c r="AM6" s="43">
        <f>EffortOutcomesAG1_1DayShiftIN[[#This Row],[A]]*R6</f>
        <v>0</v>
      </c>
      <c r="AN6" s="43">
        <f>EffortOutcomesAG1_1DayShiftIN[[#This Row],[A]]*S6</f>
        <v>0</v>
      </c>
      <c r="AO6" s="43">
        <f>EffortOutcomesAG1_1DayShiftIN[[#This Row],[A]]*T6</f>
        <v>0</v>
      </c>
      <c r="AP6" s="43">
        <f>EffortOutcomesAG1_1DayShiftIN[[#This Row],[A]]*U6</f>
        <v>0</v>
      </c>
      <c r="AQ6" s="43">
        <f>EffortOutcomesAG1_1DayShiftIN[[#This Row],[A]]*V6</f>
        <v>10.45</v>
      </c>
      <c r="AR6" s="43">
        <f>EffortOutcomesAG1_1DayShiftIN[[#This Row],[A]]*W6</f>
        <v>0</v>
      </c>
      <c r="AS6" s="43">
        <f>EffortOutcomesAG1_1DayShiftIN[[#This Row],[A]]*X6</f>
        <v>0</v>
      </c>
      <c r="AT6" s="43">
        <f>EffortOutcomesAG1_1DayShiftIN[[#This Row],[A]]*Y6</f>
        <v>0</v>
      </c>
      <c r="AU6" s="43">
        <f>EffortOutcomesAG1_1DayShiftIN[[#This Row],[A]]*Z6</f>
        <v>0</v>
      </c>
      <c r="AV6" s="44">
        <f>EffortOutcomesAG1_1DayShiftIN[[#This Row],[A]]*AA6</f>
        <v>0</v>
      </c>
      <c r="AW6" s="3"/>
      <c r="AX6" s="3"/>
      <c r="AY6" t="s">
        <v>217</v>
      </c>
      <c r="AZ6" t="s">
        <v>172</v>
      </c>
      <c r="BA6" t="s">
        <v>70</v>
      </c>
      <c r="BB6">
        <v>12.417771069086861</v>
      </c>
      <c r="BC6">
        <v>10.45</v>
      </c>
      <c r="BD6">
        <v>10</v>
      </c>
      <c r="BE6">
        <v>10.45</v>
      </c>
      <c r="BF6">
        <v>10.50868983957219</v>
      </c>
      <c r="BG6" t="s">
        <v>173</v>
      </c>
      <c r="BI6" s="25">
        <v>45572</v>
      </c>
      <c r="BJ6">
        <v>45572</v>
      </c>
      <c r="BK6">
        <v>0.84153588770971266</v>
      </c>
      <c r="BL6">
        <v>0.84153588770971266</v>
      </c>
      <c r="BM6">
        <v>0.84626216581917912</v>
      </c>
      <c r="BN6">
        <v>1.1883034515872595</v>
      </c>
      <c r="BO6">
        <v>1.1883034515872595</v>
      </c>
      <c r="BP6">
        <v>1.0056162525906402</v>
      </c>
      <c r="BQ6">
        <v>0.99441511354239565</v>
      </c>
      <c r="BR6">
        <v>0.99441511354239565</v>
      </c>
      <c r="BS6">
        <v>1.1816669117329655</v>
      </c>
      <c r="BT6" t="s">
        <v>160</v>
      </c>
      <c r="CL6"/>
      <c r="CM6"/>
      <c r="CN6"/>
      <c r="CO6"/>
      <c r="CP6"/>
    </row>
    <row r="7" spans="1:94" x14ac:dyDescent="0.25">
      <c r="A7" s="31" t="s">
        <v>52</v>
      </c>
      <c r="B7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" s="33">
        <f>IF(EffortOutcomesAG1_1DayShiftIN[[#This Row],[Iin]]=0,3,  IF(EffortOutcomesAG1_1DayShiftIN[[#This Row],[Iin]]&lt;INGoal,1,    IF(EffortOutcomesAG1_1DayShiftIN[[#This Row],[Iin]]&gt;=INGoal,2,   "???")))</f>
        <v>2</v>
      </c>
      <c r="D7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7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" s="35" t="e">
        <f t="shared" si="0"/>
        <v>#VALUE!</v>
      </c>
      <c r="H7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7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7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7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7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7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7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7" s="37" t="e" cm="1">
        <f t="array" ref="O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7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7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7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7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7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7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7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7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" s="37" cm="1">
        <f t="array" ref="Z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7" s="38" t="e">
        <f t="shared" si="1"/>
        <v>#VALUE!</v>
      </c>
      <c r="AC7" s="43" t="e">
        <f>EffortOutcomesAG1_1DayShiftIN[[#This Row],[A]]*H7</f>
        <v>#VALUE!</v>
      </c>
      <c r="AD7" s="43" t="e">
        <f>EffortOutcomesAG1_1DayShiftIN[[#This Row],[A]]*I7</f>
        <v>#VALUE!</v>
      </c>
      <c r="AE7" s="43" t="e">
        <f>EffortOutcomesAG1_1DayShiftIN[[#This Row],[A]]*J7</f>
        <v>#VALUE!</v>
      </c>
      <c r="AF7" s="43" t="e">
        <f>EffortOutcomesAG1_1DayShiftIN[[#This Row],[A]]*K7</f>
        <v>#VALUE!</v>
      </c>
      <c r="AG7" s="43" t="e">
        <f>EffortOutcomesAG1_1DayShiftIN[[#This Row],[A]]*L7</f>
        <v>#VALUE!</v>
      </c>
      <c r="AH7" s="43" t="e">
        <f>EffortOutcomesAG1_1DayShiftIN[[#This Row],[A]]*M7</f>
        <v>#VALUE!</v>
      </c>
      <c r="AI7" s="43" t="e">
        <f>EffortOutcomesAG1_1DayShiftIN[[#This Row],[A]]*N7</f>
        <v>#VALUE!</v>
      </c>
      <c r="AJ7" s="43" t="e">
        <f>EffortOutcomesAG1_1DayShiftIN[[#This Row],[A]]*O7</f>
        <v>#VALUE!</v>
      </c>
      <c r="AK7" s="43" t="e">
        <f>EffortOutcomesAG1_1DayShiftIN[[#This Row],[A]]*P7</f>
        <v>#VALUE!</v>
      </c>
      <c r="AL7" s="43" t="e">
        <f>EffortOutcomesAG1_1DayShiftIN[[#This Row],[A]]*Q7</f>
        <v>#VALUE!</v>
      </c>
      <c r="AM7" s="43" t="e">
        <f>EffortOutcomesAG1_1DayShiftIN[[#This Row],[A]]*R7</f>
        <v>#VALUE!</v>
      </c>
      <c r="AN7" s="43" t="e">
        <f>EffortOutcomesAG1_1DayShiftIN[[#This Row],[A]]*S7</f>
        <v>#VALUE!</v>
      </c>
      <c r="AO7" s="43" t="e">
        <f>EffortOutcomesAG1_1DayShiftIN[[#This Row],[A]]*T7</f>
        <v>#VALUE!</v>
      </c>
      <c r="AP7" s="43" t="e">
        <f>EffortOutcomesAG1_1DayShiftIN[[#This Row],[A]]*U7</f>
        <v>#VALUE!</v>
      </c>
      <c r="AQ7" s="43" t="e">
        <f>EffortOutcomesAG1_1DayShiftIN[[#This Row],[A]]*V7</f>
        <v>#VALUE!</v>
      </c>
      <c r="AR7" s="43" t="e">
        <f>EffortOutcomesAG1_1DayShiftIN[[#This Row],[A]]*W7</f>
        <v>#VALUE!</v>
      </c>
      <c r="AS7" s="43">
        <f>EffortOutcomesAG1_1DayShiftIN[[#This Row],[A]]*X7</f>
        <v>0</v>
      </c>
      <c r="AT7" s="43">
        <f>EffortOutcomesAG1_1DayShiftIN[[#This Row],[A]]*Y7</f>
        <v>0</v>
      </c>
      <c r="AU7" s="43">
        <f>EffortOutcomesAG1_1DayShiftIN[[#This Row],[A]]*Z7</f>
        <v>0</v>
      </c>
      <c r="AV7" s="44" t="e">
        <f>EffortOutcomesAG1_1DayShiftIN[[#This Row],[A]]*AA7</f>
        <v>#VALUE!</v>
      </c>
      <c r="AW7" s="3"/>
      <c r="AX7" s="3"/>
      <c r="AY7" t="s">
        <v>217</v>
      </c>
      <c r="AZ7" t="s">
        <v>172</v>
      </c>
      <c r="BA7" t="s">
        <v>68</v>
      </c>
      <c r="BB7">
        <v>14.129216521561023</v>
      </c>
      <c r="BC7">
        <v>22.799999999999997</v>
      </c>
      <c r="BD7">
        <v>10</v>
      </c>
      <c r="BE7">
        <v>22.799999999999997</v>
      </c>
      <c r="BF7">
        <v>12.620833333333332</v>
      </c>
      <c r="BG7" t="s">
        <v>175</v>
      </c>
      <c r="BI7" s="25">
        <v>45572</v>
      </c>
      <c r="BJ7">
        <v>45572</v>
      </c>
      <c r="BK7">
        <v>1.6136775853924707</v>
      </c>
      <c r="BL7">
        <v>1.6136775853924707</v>
      </c>
      <c r="BM7">
        <v>0.89324367802518168</v>
      </c>
      <c r="BN7">
        <v>0.61970247901583442</v>
      </c>
      <c r="BO7">
        <v>0.61970247901583442</v>
      </c>
      <c r="BP7">
        <v>0.55354532163742687</v>
      </c>
      <c r="BQ7">
        <v>1.8065368108286564</v>
      </c>
      <c r="BR7">
        <v>1.8065368108286564</v>
      </c>
      <c r="BS7">
        <v>1.1195153401038778</v>
      </c>
      <c r="BT7" t="s">
        <v>160</v>
      </c>
      <c r="CL7"/>
      <c r="CM7"/>
      <c r="CN7"/>
      <c r="CO7"/>
      <c r="CP7"/>
    </row>
    <row r="8" spans="1:94" x14ac:dyDescent="0.25">
      <c r="A8" s="31" t="s">
        <v>52</v>
      </c>
      <c r="B8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" s="33">
        <f>IF(EffortOutcomesAG1_1DayShiftIN[[#This Row],[Iin]]=0,3,  IF(EffortOutcomesAG1_1DayShiftIN[[#This Row],[Iin]]&lt;INGoal,1,    IF(EffortOutcomesAG1_1DayShiftIN[[#This Row],[Iin]]&gt;=INGoal,2,   "???")))</f>
        <v>1</v>
      </c>
      <c r="D8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8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8" s="35">
        <f t="shared" si="0"/>
        <v>31111</v>
      </c>
      <c r="H8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8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8" s="37" cm="1">
        <f t="array" ref="O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0.30542725173210128</v>
      </c>
      <c r="Q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7.8252791331677951E-2</v>
      </c>
      <c r="U8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0.92174720866832205</v>
      </c>
      <c r="W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" s="37" cm="1">
        <f t="array" ref="Z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" s="38">
        <f t="shared" si="1"/>
        <v>1</v>
      </c>
      <c r="AC8" s="43">
        <f>EffortOutcomesAG1_1DayShiftIN[[#This Row],[A]]*H8</f>
        <v>0</v>
      </c>
      <c r="AD8" s="43">
        <f>EffortOutcomesAG1_1DayShiftIN[[#This Row],[A]]*I8</f>
        <v>0</v>
      </c>
      <c r="AE8" s="43">
        <f>EffortOutcomesAG1_1DayShiftIN[[#This Row],[A]]*J8</f>
        <v>0</v>
      </c>
      <c r="AF8" s="43">
        <f>EffortOutcomesAG1_1DayShiftIN[[#This Row],[A]]*K8</f>
        <v>0</v>
      </c>
      <c r="AG8" s="43">
        <f>EffortOutcomesAG1_1DayShiftIN[[#This Row],[A]]*L8</f>
        <v>0</v>
      </c>
      <c r="AH8" s="43">
        <f>EffortOutcomesAG1_1DayShiftIN[[#This Row],[A]]*M8</f>
        <v>0</v>
      </c>
      <c r="AI8" s="43">
        <f>EffortOutcomesAG1_1DayShiftIN[[#This Row],[A]]*N8</f>
        <v>0</v>
      </c>
      <c r="AJ8" s="43">
        <f>EffortOutcomesAG1_1DayShiftIN[[#This Row],[A]]*O8</f>
        <v>0</v>
      </c>
      <c r="AK8" s="43">
        <f>EffortOutcomesAG1_1DayShiftIN[[#This Row],[A]]*P8</f>
        <v>1.7781512605042002</v>
      </c>
      <c r="AL8" s="43">
        <f>EffortOutcomesAG1_1DayShiftIN[[#This Row],[A]]*Q8</f>
        <v>0</v>
      </c>
      <c r="AM8" s="43">
        <f>EffortOutcomesAG1_1DayShiftIN[[#This Row],[A]]*R8</f>
        <v>0</v>
      </c>
      <c r="AN8" s="43">
        <f>EffortOutcomesAG1_1DayShiftIN[[#This Row],[A]]*S8</f>
        <v>0</v>
      </c>
      <c r="AO8" s="43">
        <f>EffortOutcomesAG1_1DayShiftIN[[#This Row],[A]]*T8</f>
        <v>0.45557591457635715</v>
      </c>
      <c r="AP8" s="43">
        <f>EffortOutcomesAG1_1DayShiftIN[[#This Row],[A]]*U8</f>
        <v>0</v>
      </c>
      <c r="AQ8" s="43">
        <f>EffortOutcomesAG1_1DayShiftIN[[#This Row],[A]]*V8</f>
        <v>5.3662728249194425</v>
      </c>
      <c r="AR8" s="43">
        <f>EffortOutcomesAG1_1DayShiftIN[[#This Row],[A]]*W8</f>
        <v>0</v>
      </c>
      <c r="AS8" s="43">
        <f>EffortOutcomesAG1_1DayShiftIN[[#This Row],[A]]*X8</f>
        <v>0</v>
      </c>
      <c r="AT8" s="43">
        <f>EffortOutcomesAG1_1DayShiftIN[[#This Row],[A]]*Y8</f>
        <v>0</v>
      </c>
      <c r="AU8" s="43">
        <f>EffortOutcomesAG1_1DayShiftIN[[#This Row],[A]]*Z8</f>
        <v>0</v>
      </c>
      <c r="AV8" s="44">
        <f>EffortOutcomesAG1_1DayShiftIN[[#This Row],[A]]*AA8</f>
        <v>0</v>
      </c>
      <c r="AW8" s="3"/>
      <c r="AX8" s="3"/>
      <c r="AY8" t="s">
        <v>170</v>
      </c>
      <c r="AZ8" t="s">
        <v>172</v>
      </c>
      <c r="BA8" t="s">
        <v>69</v>
      </c>
      <c r="BB8">
        <v>5.3662728249194425</v>
      </c>
      <c r="BC8">
        <v>7.6</v>
      </c>
      <c r="BD8">
        <v>10</v>
      </c>
      <c r="BE8">
        <v>7.6</v>
      </c>
      <c r="BF8">
        <v>5.8218487394957998</v>
      </c>
      <c r="BG8" t="s">
        <v>176</v>
      </c>
      <c r="BH8">
        <v>1</v>
      </c>
      <c r="BI8" s="25">
        <v>45573</v>
      </c>
      <c r="BJ8">
        <v>45573</v>
      </c>
      <c r="BK8">
        <v>1.4162530024019213</v>
      </c>
      <c r="BL8">
        <v>1.4162530024019213</v>
      </c>
      <c r="BM8">
        <v>1.0848961522158904</v>
      </c>
      <c r="BN8">
        <v>0.70608852959466351</v>
      </c>
      <c r="BO8">
        <v>0.70608852959466351</v>
      </c>
      <c r="BP8">
        <v>0.76603272888102636</v>
      </c>
      <c r="BQ8">
        <v>1.3054272517321013</v>
      </c>
      <c r="BR8">
        <v>1.3054272517321013</v>
      </c>
      <c r="BS8">
        <v>0.92174720866832205</v>
      </c>
      <c r="BT8" t="s">
        <v>160</v>
      </c>
      <c r="CL8"/>
      <c r="CM8"/>
      <c r="CN8"/>
      <c r="CO8"/>
      <c r="CP8"/>
    </row>
    <row r="9" spans="1:94" x14ac:dyDescent="0.25">
      <c r="A9" s="31" t="s">
        <v>52</v>
      </c>
      <c r="B9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9" s="33">
        <f>IF(EffortOutcomesAG1_1DayShiftIN[[#This Row],[Iin]]=0,3,  IF(EffortOutcomesAG1_1DayShiftIN[[#This Row],[Iin]]&lt;INGoal,1,    IF(EffortOutcomesAG1_1DayShiftIN[[#This Row],[Iin]]&gt;=INGoal,2,   "???")))</f>
        <v>2</v>
      </c>
      <c r="D9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9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9" s="35">
        <f t="shared" si="0"/>
        <v>32111</v>
      </c>
      <c r="H9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9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9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0.11328343610513469</v>
      </c>
      <c r="O9" s="37" cm="1">
        <f t="array" ref="O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0.25116070621929043</v>
      </c>
      <c r="Q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9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9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" s="37" cm="1">
        <f t="array" ref="Z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" s="38">
        <f t="shared" si="1"/>
        <v>1</v>
      </c>
      <c r="AC9" s="43">
        <f>EffortOutcomesAG1_1DayShiftIN[[#This Row],[A]]*H9</f>
        <v>0</v>
      </c>
      <c r="AD9" s="43">
        <f>EffortOutcomesAG1_1DayShiftIN[[#This Row],[A]]*I9</f>
        <v>0</v>
      </c>
      <c r="AE9" s="43">
        <f>EffortOutcomesAG1_1DayShiftIN[[#This Row],[A]]*J9</f>
        <v>0</v>
      </c>
      <c r="AF9" s="43">
        <f>EffortOutcomesAG1_1DayShiftIN[[#This Row],[A]]*K9</f>
        <v>0</v>
      </c>
      <c r="AG9" s="43">
        <f>EffortOutcomesAG1_1DayShiftIN[[#This Row],[A]]*L9</f>
        <v>0</v>
      </c>
      <c r="AH9" s="43">
        <f>EffortOutcomesAG1_1DayShiftIN[[#This Row],[A]]*M9</f>
        <v>0</v>
      </c>
      <c r="AI9" s="43">
        <f>EffortOutcomesAG1_1DayShiftIN[[#This Row],[A]]*N9</f>
        <v>1.1831110665681897</v>
      </c>
      <c r="AJ9" s="43">
        <f>EffortOutcomesAG1_1DayShiftIN[[#This Row],[A]]*O9</f>
        <v>0</v>
      </c>
      <c r="AK9" s="43">
        <f>EffortOutcomesAG1_1DayShiftIN[[#This Row],[A]]*P9</f>
        <v>2.6230755460078754</v>
      </c>
      <c r="AL9" s="43">
        <f>EffortOutcomesAG1_1DayShiftIN[[#This Row],[A]]*Q9</f>
        <v>0</v>
      </c>
      <c r="AM9" s="43">
        <f>EffortOutcomesAG1_1DayShiftIN[[#This Row],[A]]*R9</f>
        <v>0</v>
      </c>
      <c r="AN9" s="43">
        <f>EffortOutcomesAG1_1DayShiftIN[[#This Row],[A]]*S9</f>
        <v>0</v>
      </c>
      <c r="AO9" s="43">
        <f>EffortOutcomesAG1_1DayShiftIN[[#This Row],[A]]*T9</f>
        <v>0</v>
      </c>
      <c r="AP9" s="43">
        <f>EffortOutcomesAG1_1DayShiftIN[[#This Row],[A]]*U9</f>
        <v>0</v>
      </c>
      <c r="AQ9" s="43">
        <f>EffortOutcomesAG1_1DayShiftIN[[#This Row],[A]]*V9</f>
        <v>10.443813387423935</v>
      </c>
      <c r="AR9" s="43">
        <f>EffortOutcomesAG1_1DayShiftIN[[#This Row],[A]]*W9</f>
        <v>0</v>
      </c>
      <c r="AS9" s="43">
        <f>EffortOutcomesAG1_1DayShiftIN[[#This Row],[A]]*X9</f>
        <v>0</v>
      </c>
      <c r="AT9" s="43">
        <f>EffortOutcomesAG1_1DayShiftIN[[#This Row],[A]]*Y9</f>
        <v>0</v>
      </c>
      <c r="AU9" s="43">
        <f>EffortOutcomesAG1_1DayShiftIN[[#This Row],[A]]*Z9</f>
        <v>0</v>
      </c>
      <c r="AV9" s="44">
        <f>EffortOutcomesAG1_1DayShiftIN[[#This Row],[A]]*AA9</f>
        <v>0</v>
      </c>
      <c r="AW9" s="3"/>
      <c r="AX9" s="3"/>
      <c r="AY9" t="s">
        <v>170</v>
      </c>
      <c r="AZ9" t="s">
        <v>172</v>
      </c>
      <c r="BA9" t="s">
        <v>70</v>
      </c>
      <c r="BB9">
        <v>11.626924453992125</v>
      </c>
      <c r="BC9">
        <v>14.25</v>
      </c>
      <c r="BD9">
        <v>10</v>
      </c>
      <c r="BE9">
        <v>14.25</v>
      </c>
      <c r="BF9">
        <v>10.443813387423935</v>
      </c>
      <c r="BG9" t="s">
        <v>178</v>
      </c>
      <c r="BH9">
        <v>1</v>
      </c>
      <c r="BI9" s="25">
        <v>45573</v>
      </c>
      <c r="BJ9">
        <v>45573</v>
      </c>
      <c r="BK9">
        <v>1.2256035597708934</v>
      </c>
      <c r="BL9">
        <v>1.2256035597708934</v>
      </c>
      <c r="BM9">
        <v>0.89824385019015363</v>
      </c>
      <c r="BN9">
        <v>0.81592452308716668</v>
      </c>
      <c r="BO9">
        <v>0.81592452308716668</v>
      </c>
      <c r="BP9">
        <v>0.73289918508238139</v>
      </c>
      <c r="BQ9">
        <v>1.3644441423244251</v>
      </c>
      <c r="BR9">
        <v>1.3644441423244251</v>
      </c>
      <c r="BS9">
        <v>1.1132834361051347</v>
      </c>
      <c r="BT9" t="s">
        <v>160</v>
      </c>
      <c r="CL9"/>
      <c r="CM9"/>
      <c r="CN9"/>
      <c r="CO9"/>
      <c r="CP9"/>
    </row>
    <row r="10" spans="1:94" x14ac:dyDescent="0.25">
      <c r="A10" s="31" t="s">
        <v>52</v>
      </c>
      <c r="B10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" s="33">
        <f>IF(EffortOutcomesAG1_1DayShiftIN[[#This Row],[Iin]]=0,3,  IF(EffortOutcomesAG1_1DayShiftIN[[#This Row],[Iin]]&lt;INGoal,1,    IF(EffortOutcomesAG1_1DayShiftIN[[#This Row],[Iin]]&gt;=INGoal,2,   "???")))</f>
        <v>2</v>
      </c>
      <c r="D10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0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0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0" s="35" t="e">
        <f t="shared" si="0"/>
        <v>#VALUE!</v>
      </c>
      <c r="H10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0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0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0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0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0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0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0" s="37" t="e" cm="1">
        <f t="array" ref="O1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0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0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0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0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0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0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0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0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" s="37" cm="1">
        <f t="array" ref="Z1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0" s="38" t="e">
        <f t="shared" si="1"/>
        <v>#VALUE!</v>
      </c>
      <c r="AC10" s="43" t="e">
        <f>EffortOutcomesAG1_1DayShiftIN[[#This Row],[A]]*H10</f>
        <v>#VALUE!</v>
      </c>
      <c r="AD10" s="43" t="e">
        <f>EffortOutcomesAG1_1DayShiftIN[[#This Row],[A]]*I10</f>
        <v>#VALUE!</v>
      </c>
      <c r="AE10" s="43" t="e">
        <f>EffortOutcomesAG1_1DayShiftIN[[#This Row],[A]]*J10</f>
        <v>#VALUE!</v>
      </c>
      <c r="AF10" s="43" t="e">
        <f>EffortOutcomesAG1_1DayShiftIN[[#This Row],[A]]*K10</f>
        <v>#VALUE!</v>
      </c>
      <c r="AG10" s="43" t="e">
        <f>EffortOutcomesAG1_1DayShiftIN[[#This Row],[A]]*L10</f>
        <v>#VALUE!</v>
      </c>
      <c r="AH10" s="43" t="e">
        <f>EffortOutcomesAG1_1DayShiftIN[[#This Row],[A]]*M10</f>
        <v>#VALUE!</v>
      </c>
      <c r="AI10" s="43" t="e">
        <f>EffortOutcomesAG1_1DayShiftIN[[#This Row],[A]]*N10</f>
        <v>#VALUE!</v>
      </c>
      <c r="AJ10" s="43" t="e">
        <f>EffortOutcomesAG1_1DayShiftIN[[#This Row],[A]]*O10</f>
        <v>#VALUE!</v>
      </c>
      <c r="AK10" s="43" t="e">
        <f>EffortOutcomesAG1_1DayShiftIN[[#This Row],[A]]*P10</f>
        <v>#VALUE!</v>
      </c>
      <c r="AL10" s="43" t="e">
        <f>EffortOutcomesAG1_1DayShiftIN[[#This Row],[A]]*Q10</f>
        <v>#VALUE!</v>
      </c>
      <c r="AM10" s="43" t="e">
        <f>EffortOutcomesAG1_1DayShiftIN[[#This Row],[A]]*R10</f>
        <v>#VALUE!</v>
      </c>
      <c r="AN10" s="43" t="e">
        <f>EffortOutcomesAG1_1DayShiftIN[[#This Row],[A]]*S10</f>
        <v>#VALUE!</v>
      </c>
      <c r="AO10" s="43" t="e">
        <f>EffortOutcomesAG1_1DayShiftIN[[#This Row],[A]]*T10</f>
        <v>#VALUE!</v>
      </c>
      <c r="AP10" s="43" t="e">
        <f>EffortOutcomesAG1_1DayShiftIN[[#This Row],[A]]*U10</f>
        <v>#VALUE!</v>
      </c>
      <c r="AQ10" s="43" t="e">
        <f>EffortOutcomesAG1_1DayShiftIN[[#This Row],[A]]*V10</f>
        <v>#VALUE!</v>
      </c>
      <c r="AR10" s="43" t="e">
        <f>EffortOutcomesAG1_1DayShiftIN[[#This Row],[A]]*W10</f>
        <v>#VALUE!</v>
      </c>
      <c r="AS10" s="43">
        <f>EffortOutcomesAG1_1DayShiftIN[[#This Row],[A]]*X10</f>
        <v>0</v>
      </c>
      <c r="AT10" s="43">
        <f>EffortOutcomesAG1_1DayShiftIN[[#This Row],[A]]*Y10</f>
        <v>0</v>
      </c>
      <c r="AU10" s="43">
        <f>EffortOutcomesAG1_1DayShiftIN[[#This Row],[A]]*Z10</f>
        <v>0</v>
      </c>
      <c r="AV10" s="44" t="e">
        <f>EffortOutcomesAG1_1DayShiftIN[[#This Row],[A]]*AA10</f>
        <v>#VALUE!</v>
      </c>
      <c r="AW10" s="3"/>
      <c r="AX10" s="3"/>
      <c r="AY10" t="s">
        <v>170</v>
      </c>
      <c r="AZ10" t="s">
        <v>172</v>
      </c>
      <c r="BA10" t="s">
        <v>68</v>
      </c>
      <c r="BB10">
        <v>14.310060866451844</v>
      </c>
      <c r="BC10">
        <v>19.95</v>
      </c>
      <c r="BD10">
        <v>10</v>
      </c>
      <c r="BE10">
        <v>19.95</v>
      </c>
      <c r="BF10">
        <v>12.278380443086323</v>
      </c>
      <c r="BG10" t="s">
        <v>177</v>
      </c>
      <c r="BH10">
        <v>1</v>
      </c>
      <c r="BI10" s="25">
        <v>45573</v>
      </c>
      <c r="BJ10">
        <v>45573</v>
      </c>
      <c r="BK10">
        <v>1.3941240492393916</v>
      </c>
      <c r="BL10">
        <v>1.3941240492393916</v>
      </c>
      <c r="BM10">
        <v>0.85802433390562705</v>
      </c>
      <c r="BN10">
        <v>0.71729628403267387</v>
      </c>
      <c r="BO10">
        <v>0.71729628403267387</v>
      </c>
      <c r="BP10">
        <v>0.61545766632011645</v>
      </c>
      <c r="BQ10">
        <v>1.6248071227694683</v>
      </c>
      <c r="BR10">
        <v>1.6248071227694683</v>
      </c>
      <c r="BS10">
        <v>1.1654681114323602</v>
      </c>
      <c r="BT10" t="s">
        <v>160</v>
      </c>
      <c r="CL10"/>
      <c r="CM10"/>
      <c r="CN10"/>
      <c r="CO10"/>
      <c r="CP10"/>
    </row>
    <row r="11" spans="1:94" x14ac:dyDescent="0.25">
      <c r="A11" s="31" t="s">
        <v>52</v>
      </c>
      <c r="B11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" s="33">
        <f>IF(EffortOutcomesAG1_1DayShiftIN[[#This Row],[Iin]]=0,3,  IF(EffortOutcomesAG1_1DayShiftIN[[#This Row],[Iin]]&lt;INGoal,1,    IF(EffortOutcomesAG1_1DayShiftIN[[#This Row],[Iin]]&gt;=INGoal,2,   "???")))</f>
        <v>1</v>
      </c>
      <c r="D11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1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1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1" s="35">
        <f t="shared" si="0"/>
        <v>31111</v>
      </c>
      <c r="H11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1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1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1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1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1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1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1" s="37" cm="1">
        <f t="array" ref="O1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1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0.11495815899581596</v>
      </c>
      <c r="Q1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1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1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1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0.48489408012709578</v>
      </c>
      <c r="U11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1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0.51510591987290422</v>
      </c>
      <c r="W1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" s="37" cm="1">
        <f t="array" ref="Z1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1" s="38">
        <f t="shared" si="1"/>
        <v>1</v>
      </c>
      <c r="AC11" s="43">
        <f>EffortOutcomesAG1_1DayShiftIN[[#This Row],[A]]*H11</f>
        <v>0</v>
      </c>
      <c r="AD11" s="43">
        <f>EffortOutcomesAG1_1DayShiftIN[[#This Row],[A]]*I11</f>
        <v>0</v>
      </c>
      <c r="AE11" s="43">
        <f>EffortOutcomesAG1_1DayShiftIN[[#This Row],[A]]*J11</f>
        <v>0</v>
      </c>
      <c r="AF11" s="43">
        <f>EffortOutcomesAG1_1DayShiftIN[[#This Row],[A]]*K11</f>
        <v>0</v>
      </c>
      <c r="AG11" s="43">
        <f>EffortOutcomesAG1_1DayShiftIN[[#This Row],[A]]*L11</f>
        <v>0</v>
      </c>
      <c r="AH11" s="43">
        <f>EffortOutcomesAG1_1DayShiftIN[[#This Row],[A]]*M11</f>
        <v>0</v>
      </c>
      <c r="AI11" s="43">
        <f>EffortOutcomesAG1_1DayShiftIN[[#This Row],[A]]*N11</f>
        <v>0</v>
      </c>
      <c r="AJ11" s="43">
        <f>EffortOutcomesAG1_1DayShiftIN[[#This Row],[A]]*O11</f>
        <v>0</v>
      </c>
      <c r="AK11" s="43">
        <f>EffortOutcomesAG1_1DayShiftIN[[#This Row],[A]]*P11</f>
        <v>0.78360071301247802</v>
      </c>
      <c r="AL11" s="43">
        <f>EffortOutcomesAG1_1DayShiftIN[[#This Row],[A]]*Q11</f>
        <v>0</v>
      </c>
      <c r="AM11" s="43">
        <f>EffortOutcomesAG1_1DayShiftIN[[#This Row],[A]]*R11</f>
        <v>0</v>
      </c>
      <c r="AN11" s="43">
        <f>EffortOutcomesAG1_1DayShiftIN[[#This Row],[A]]*S11</f>
        <v>0</v>
      </c>
      <c r="AO11" s="43">
        <f>EffortOutcomesAG1_1DayShiftIN[[#This Row],[A]]*T11</f>
        <v>3.3052316620428059</v>
      </c>
      <c r="AP11" s="43">
        <f>EffortOutcomesAG1_1DayShiftIN[[#This Row],[A]]*U11</f>
        <v>0</v>
      </c>
      <c r="AQ11" s="43">
        <f>EffortOutcomesAG1_1DayShiftIN[[#This Row],[A]]*V11</f>
        <v>3.5111676249447155</v>
      </c>
      <c r="AR11" s="43">
        <f>EffortOutcomesAG1_1DayShiftIN[[#This Row],[A]]*W11</f>
        <v>0</v>
      </c>
      <c r="AS11" s="43">
        <f>EffortOutcomesAG1_1DayShiftIN[[#This Row],[A]]*X11</f>
        <v>0</v>
      </c>
      <c r="AT11" s="43">
        <f>EffortOutcomesAG1_1DayShiftIN[[#This Row],[A]]*Y11</f>
        <v>0</v>
      </c>
      <c r="AU11" s="43">
        <f>EffortOutcomesAG1_1DayShiftIN[[#This Row],[A]]*Z11</f>
        <v>0</v>
      </c>
      <c r="AV11" s="44">
        <f>EffortOutcomesAG1_1DayShiftIN[[#This Row],[A]]*AA11</f>
        <v>0</v>
      </c>
      <c r="AW11" s="3"/>
      <c r="AX11" s="3"/>
      <c r="AY11" t="s">
        <v>217</v>
      </c>
      <c r="AZ11" t="s">
        <v>172</v>
      </c>
      <c r="BA11" t="s">
        <v>69</v>
      </c>
      <c r="BB11">
        <v>3.5111676249447159</v>
      </c>
      <c r="BC11">
        <v>7.6</v>
      </c>
      <c r="BD11">
        <v>10</v>
      </c>
      <c r="BE11">
        <v>7.6</v>
      </c>
      <c r="BF11">
        <v>6.8163992869875214</v>
      </c>
      <c r="BG11" t="s">
        <v>176</v>
      </c>
      <c r="BI11" s="25">
        <v>45573</v>
      </c>
      <c r="BJ11">
        <v>45573</v>
      </c>
      <c r="BK11">
        <v>2.1645221225003928</v>
      </c>
      <c r="BL11">
        <v>2.1645221225003928</v>
      </c>
      <c r="BM11">
        <v>1.9413482963789992</v>
      </c>
      <c r="BN11">
        <v>0.46199574012430472</v>
      </c>
      <c r="BO11">
        <v>0.46199574012430472</v>
      </c>
      <c r="BP11">
        <v>0.89689464302467392</v>
      </c>
      <c r="BQ11">
        <v>1.114958158995816</v>
      </c>
      <c r="BR11">
        <v>1.114958158995816</v>
      </c>
      <c r="BS11">
        <v>0.51510591987290422</v>
      </c>
      <c r="BT11" t="s">
        <v>160</v>
      </c>
      <c r="CL11"/>
      <c r="CM11"/>
      <c r="CN11"/>
      <c r="CO11"/>
      <c r="CP11"/>
    </row>
    <row r="12" spans="1:94" x14ac:dyDescent="0.25">
      <c r="A12" s="31" t="s">
        <v>52</v>
      </c>
      <c r="B12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2" s="33">
        <f>IF(EffortOutcomesAG1_1DayShiftIN[[#This Row],[Iin]]=0,3,  IF(EffortOutcomesAG1_1DayShiftIN[[#This Row],[Iin]]&lt;INGoal,1,    IF(EffortOutcomesAG1_1DayShiftIN[[#This Row],[Iin]]&gt;=INGoal,2,   "???")))</f>
        <v>2</v>
      </c>
      <c r="D12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2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2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2" s="35">
        <f t="shared" si="0"/>
        <v>12310</v>
      </c>
      <c r="H12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0.15809397913808065</v>
      </c>
      <c r="I12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2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2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2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2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2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2" s="37" cm="1">
        <f t="array" ref="O1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2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0.31147063732841695</v>
      </c>
      <c r="R12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2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2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2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2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0.79738170936974029</v>
      </c>
      <c r="W1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" s="37" cm="1">
        <f t="array" ref="Z1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2" s="38">
        <f t="shared" si="1"/>
        <v>1.1088523466981572</v>
      </c>
      <c r="AC12" s="43">
        <f>EffortOutcomesAG1_1DayShiftIN[[#This Row],[A]]*H12</f>
        <v>1.6951774861991649</v>
      </c>
      <c r="AD12" s="43">
        <f>EffortOutcomesAG1_1DayShiftIN[[#This Row],[A]]*I12</f>
        <v>0</v>
      </c>
      <c r="AE12" s="43">
        <f>EffortOutcomesAG1_1DayShiftIN[[#This Row],[A]]*J12</f>
        <v>0</v>
      </c>
      <c r="AF12" s="43">
        <f>EffortOutcomesAG1_1DayShiftIN[[#This Row],[A]]*K12</f>
        <v>0</v>
      </c>
      <c r="AG12" s="43">
        <f>EffortOutcomesAG1_1DayShiftIN[[#This Row],[A]]*L12</f>
        <v>0</v>
      </c>
      <c r="AH12" s="43">
        <f>EffortOutcomesAG1_1DayShiftIN[[#This Row],[A]]*M12</f>
        <v>0</v>
      </c>
      <c r="AI12" s="43">
        <f>EffortOutcomesAG1_1DayShiftIN[[#This Row],[A]]*N12</f>
        <v>0</v>
      </c>
      <c r="AJ12" s="43">
        <f>EffortOutcomesAG1_1DayShiftIN[[#This Row],[A]]*O12</f>
        <v>0</v>
      </c>
      <c r="AK12" s="43">
        <f>EffortOutcomesAG1_1DayShiftIN[[#This Row],[A]]*P12</f>
        <v>0</v>
      </c>
      <c r="AL12" s="43">
        <f>EffortOutcomesAG1_1DayShiftIN[[#This Row],[A]]*Q12</f>
        <v>3.3397730570756243</v>
      </c>
      <c r="AM12" s="43">
        <f>EffortOutcomesAG1_1DayShiftIN[[#This Row],[A]]*R12</f>
        <v>0</v>
      </c>
      <c r="AN12" s="43">
        <f>EffortOutcomesAG1_1DayShiftIN[[#This Row],[A]]*S12</f>
        <v>0</v>
      </c>
      <c r="AO12" s="43">
        <f>EffortOutcomesAG1_1DayShiftIN[[#This Row],[A]]*T12</f>
        <v>0</v>
      </c>
      <c r="AP12" s="43">
        <f>EffortOutcomesAG1_1DayShiftIN[[#This Row],[A]]*U12</f>
        <v>0</v>
      </c>
      <c r="AQ12" s="43">
        <f>EffortOutcomesAG1_1DayShiftIN[[#This Row],[A]]*V12</f>
        <v>8.5499999999999989</v>
      </c>
      <c r="AR12" s="43">
        <f>EffortOutcomesAG1_1DayShiftIN[[#This Row],[A]]*W12</f>
        <v>0</v>
      </c>
      <c r="AS12" s="43">
        <f>EffortOutcomesAG1_1DayShiftIN[[#This Row],[A]]*X12</f>
        <v>0</v>
      </c>
      <c r="AT12" s="43">
        <f>EffortOutcomesAG1_1DayShiftIN[[#This Row],[A]]*Y12</f>
        <v>0</v>
      </c>
      <c r="AU12" s="43">
        <f>EffortOutcomesAG1_1DayShiftIN[[#This Row],[A]]*Z12</f>
        <v>0</v>
      </c>
      <c r="AV12" s="44">
        <f>EffortOutcomesAG1_1DayShiftIN[[#This Row],[A]]*AA12</f>
        <v>0</v>
      </c>
      <c r="AW12" s="3"/>
      <c r="AX12" s="3"/>
      <c r="AY12" t="s">
        <v>217</v>
      </c>
      <c r="AZ12" t="s">
        <v>172</v>
      </c>
      <c r="BA12" t="s">
        <v>70</v>
      </c>
      <c r="BB12">
        <v>12.417771069086861</v>
      </c>
      <c r="BC12">
        <v>8.5499999999999989</v>
      </c>
      <c r="BD12">
        <v>10</v>
      </c>
      <c r="BE12">
        <v>8.5499999999999989</v>
      </c>
      <c r="BF12">
        <v>10.722593582887695</v>
      </c>
      <c r="BG12" t="s">
        <v>178</v>
      </c>
      <c r="BI12" s="25">
        <v>45573</v>
      </c>
      <c r="BJ12">
        <v>45573</v>
      </c>
      <c r="BK12">
        <v>0.68852936267158305</v>
      </c>
      <c r="BL12">
        <v>0.68852936267158305</v>
      </c>
      <c r="BM12">
        <v>0.86348778079673361</v>
      </c>
      <c r="BN12">
        <v>1.4523708852733173</v>
      </c>
      <c r="BO12">
        <v>1.4523708852733173</v>
      </c>
      <c r="BP12">
        <v>1.254104512618444</v>
      </c>
      <c r="BQ12">
        <v>0.79738170936974029</v>
      </c>
      <c r="BR12">
        <v>0.79738170936974029</v>
      </c>
      <c r="BS12">
        <v>1.1580939791380807</v>
      </c>
      <c r="BT12" t="s">
        <v>160</v>
      </c>
      <c r="CL12"/>
      <c r="CM12"/>
      <c r="CN12"/>
      <c r="CO12"/>
      <c r="CP12"/>
    </row>
    <row r="13" spans="1:94" x14ac:dyDescent="0.25">
      <c r="A13" s="31" t="s">
        <v>52</v>
      </c>
      <c r="B13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3" s="33">
        <f>IF(EffortOutcomesAG1_1DayShiftIN[[#This Row],[Iin]]=0,3,  IF(EffortOutcomesAG1_1DayShiftIN[[#This Row],[Iin]]&lt;INGoal,1,    IF(EffortOutcomesAG1_1DayShiftIN[[#This Row],[Iin]]&gt;=INGoal,2,   "???")))</f>
        <v>2</v>
      </c>
      <c r="D13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3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3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3" s="35" t="e">
        <f t="shared" si="0"/>
        <v>#VALUE!</v>
      </c>
      <c r="H13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3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3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3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3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3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3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3" s="37" t="e" cm="1">
        <f t="array" ref="O1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3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3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3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3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3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3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3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3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" s="37" cm="1">
        <f t="array" ref="Z1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3" s="38" t="e">
        <f t="shared" si="1"/>
        <v>#VALUE!</v>
      </c>
      <c r="AC13" s="43" t="e">
        <f>EffortOutcomesAG1_1DayShiftIN[[#This Row],[A]]*H13</f>
        <v>#VALUE!</v>
      </c>
      <c r="AD13" s="43" t="e">
        <f>EffortOutcomesAG1_1DayShiftIN[[#This Row],[A]]*I13</f>
        <v>#VALUE!</v>
      </c>
      <c r="AE13" s="43" t="e">
        <f>EffortOutcomesAG1_1DayShiftIN[[#This Row],[A]]*J13</f>
        <v>#VALUE!</v>
      </c>
      <c r="AF13" s="43" t="e">
        <f>EffortOutcomesAG1_1DayShiftIN[[#This Row],[A]]*K13</f>
        <v>#VALUE!</v>
      </c>
      <c r="AG13" s="43" t="e">
        <f>EffortOutcomesAG1_1DayShiftIN[[#This Row],[A]]*L13</f>
        <v>#VALUE!</v>
      </c>
      <c r="AH13" s="43" t="e">
        <f>EffortOutcomesAG1_1DayShiftIN[[#This Row],[A]]*M13</f>
        <v>#VALUE!</v>
      </c>
      <c r="AI13" s="43" t="e">
        <f>EffortOutcomesAG1_1DayShiftIN[[#This Row],[A]]*N13</f>
        <v>#VALUE!</v>
      </c>
      <c r="AJ13" s="43" t="e">
        <f>EffortOutcomesAG1_1DayShiftIN[[#This Row],[A]]*O13</f>
        <v>#VALUE!</v>
      </c>
      <c r="AK13" s="43" t="e">
        <f>EffortOutcomesAG1_1DayShiftIN[[#This Row],[A]]*P13</f>
        <v>#VALUE!</v>
      </c>
      <c r="AL13" s="43" t="e">
        <f>EffortOutcomesAG1_1DayShiftIN[[#This Row],[A]]*Q13</f>
        <v>#VALUE!</v>
      </c>
      <c r="AM13" s="43" t="e">
        <f>EffortOutcomesAG1_1DayShiftIN[[#This Row],[A]]*R13</f>
        <v>#VALUE!</v>
      </c>
      <c r="AN13" s="43" t="e">
        <f>EffortOutcomesAG1_1DayShiftIN[[#This Row],[A]]*S13</f>
        <v>#VALUE!</v>
      </c>
      <c r="AO13" s="43" t="e">
        <f>EffortOutcomesAG1_1DayShiftIN[[#This Row],[A]]*T13</f>
        <v>#VALUE!</v>
      </c>
      <c r="AP13" s="43" t="e">
        <f>EffortOutcomesAG1_1DayShiftIN[[#This Row],[A]]*U13</f>
        <v>#VALUE!</v>
      </c>
      <c r="AQ13" s="43" t="e">
        <f>EffortOutcomesAG1_1DayShiftIN[[#This Row],[A]]*V13</f>
        <v>#VALUE!</v>
      </c>
      <c r="AR13" s="43" t="e">
        <f>EffortOutcomesAG1_1DayShiftIN[[#This Row],[A]]*W13</f>
        <v>#VALUE!</v>
      </c>
      <c r="AS13" s="43">
        <f>EffortOutcomesAG1_1DayShiftIN[[#This Row],[A]]*X13</f>
        <v>0</v>
      </c>
      <c r="AT13" s="43">
        <f>EffortOutcomesAG1_1DayShiftIN[[#This Row],[A]]*Y13</f>
        <v>0</v>
      </c>
      <c r="AU13" s="43">
        <f>EffortOutcomesAG1_1DayShiftIN[[#This Row],[A]]*Z13</f>
        <v>0</v>
      </c>
      <c r="AV13" s="44" t="e">
        <f>EffortOutcomesAG1_1DayShiftIN[[#This Row],[A]]*AA13</f>
        <v>#VALUE!</v>
      </c>
      <c r="AW13" s="3"/>
      <c r="AX13" s="3"/>
      <c r="AY13" t="s">
        <v>217</v>
      </c>
      <c r="AZ13" t="s">
        <v>172</v>
      </c>
      <c r="BA13" t="s">
        <v>68</v>
      </c>
      <c r="BB13">
        <v>14.129216521561023</v>
      </c>
      <c r="BC13">
        <v>23.75</v>
      </c>
      <c r="BD13">
        <v>10</v>
      </c>
      <c r="BE13">
        <v>23.75</v>
      </c>
      <c r="BF13">
        <v>12.040441176470583</v>
      </c>
      <c r="BG13" t="s">
        <v>177</v>
      </c>
      <c r="BI13" s="25">
        <v>45573</v>
      </c>
      <c r="BJ13">
        <v>45573</v>
      </c>
      <c r="BK13">
        <v>1.6809141514504906</v>
      </c>
      <c r="BL13">
        <v>1.6809141514504906</v>
      </c>
      <c r="BM13">
        <v>0.85216623003101466</v>
      </c>
      <c r="BN13">
        <v>0.59491437985520101</v>
      </c>
      <c r="BO13">
        <v>0.59491437985520101</v>
      </c>
      <c r="BP13">
        <v>0.50696594427244557</v>
      </c>
      <c r="BQ13">
        <v>1.9725190839694664</v>
      </c>
      <c r="BR13">
        <v>1.9725190839694664</v>
      </c>
      <c r="BS13">
        <v>1.1734799675922443</v>
      </c>
      <c r="BT13" t="s">
        <v>160</v>
      </c>
      <c r="CL13"/>
      <c r="CM13"/>
      <c r="CN13"/>
      <c r="CO13"/>
      <c r="CP13"/>
    </row>
    <row r="14" spans="1:94" x14ac:dyDescent="0.25">
      <c r="A14" s="31" t="s">
        <v>52</v>
      </c>
      <c r="B14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4" s="33">
        <f>IF(EffortOutcomesAG1_1DayShiftIN[[#This Row],[Iin]]=0,3,  IF(EffortOutcomesAG1_1DayShiftIN[[#This Row],[Iin]]&lt;INGoal,1,    IF(EffortOutcomesAG1_1DayShiftIN[[#This Row],[Iin]]&gt;=INGoal,2,   "???")))</f>
        <v>2</v>
      </c>
      <c r="D14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4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4" s="35">
        <f t="shared" si="0"/>
        <v>32111</v>
      </c>
      <c r="H14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4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4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1.2514100693106212E-2</v>
      </c>
      <c r="O14" s="37" cm="1">
        <f t="array" ref="O1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0.39388557025161575</v>
      </c>
      <c r="Q1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4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" s="37" cm="1">
        <f t="array" ref="Z1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" s="38">
        <f t="shared" si="1"/>
        <v>1</v>
      </c>
      <c r="AC14" s="43">
        <f>EffortOutcomesAG1_1DayShiftIN[[#This Row],[A]]*H14</f>
        <v>0</v>
      </c>
      <c r="AD14" s="43">
        <f>EffortOutcomesAG1_1DayShiftIN[[#This Row],[A]]*I14</f>
        <v>0</v>
      </c>
      <c r="AE14" s="43">
        <f>EffortOutcomesAG1_1DayShiftIN[[#This Row],[A]]*J14</f>
        <v>0</v>
      </c>
      <c r="AF14" s="43">
        <f>EffortOutcomesAG1_1DayShiftIN[[#This Row],[A]]*K14</f>
        <v>0</v>
      </c>
      <c r="AG14" s="43">
        <f>EffortOutcomesAG1_1DayShiftIN[[#This Row],[A]]*L14</f>
        <v>0</v>
      </c>
      <c r="AH14" s="43">
        <f>EffortOutcomesAG1_1DayShiftIN[[#This Row],[A]]*M14</f>
        <v>0</v>
      </c>
      <c r="AI14" s="43">
        <f>EffortOutcomesAG1_1DayShiftIN[[#This Row],[A]]*N14</f>
        <v>0.14370219957311756</v>
      </c>
      <c r="AJ14" s="43">
        <f>EffortOutcomesAG1_1DayShiftIN[[#This Row],[A]]*O14</f>
        <v>0</v>
      </c>
      <c r="AK14" s="43">
        <f>EffortOutcomesAG1_1DayShiftIN[[#This Row],[A]]*P14</f>
        <v>4.5230755460078749</v>
      </c>
      <c r="AL14" s="43">
        <f>EffortOutcomesAG1_1DayShiftIN[[#This Row],[A]]*Q14</f>
        <v>0</v>
      </c>
      <c r="AM14" s="43">
        <f>EffortOutcomesAG1_1DayShiftIN[[#This Row],[A]]*R14</f>
        <v>0</v>
      </c>
      <c r="AN14" s="43">
        <f>EffortOutcomesAG1_1DayShiftIN[[#This Row],[A]]*S14</f>
        <v>0</v>
      </c>
      <c r="AO14" s="43">
        <f>EffortOutcomesAG1_1DayShiftIN[[#This Row],[A]]*T14</f>
        <v>0</v>
      </c>
      <c r="AP14" s="43">
        <f>EffortOutcomesAG1_1DayShiftIN[[#This Row],[A]]*U14</f>
        <v>0</v>
      </c>
      <c r="AQ14" s="43">
        <f>EffortOutcomesAG1_1DayShiftIN[[#This Row],[A]]*V14</f>
        <v>11.483222254419006</v>
      </c>
      <c r="AR14" s="43">
        <f>EffortOutcomesAG1_1DayShiftIN[[#This Row],[A]]*W14</f>
        <v>0</v>
      </c>
      <c r="AS14" s="43">
        <f>EffortOutcomesAG1_1DayShiftIN[[#This Row],[A]]*X14</f>
        <v>0</v>
      </c>
      <c r="AT14" s="43">
        <f>EffortOutcomesAG1_1DayShiftIN[[#This Row],[A]]*Y14</f>
        <v>0</v>
      </c>
      <c r="AU14" s="43">
        <f>EffortOutcomesAG1_1DayShiftIN[[#This Row],[A]]*Z14</f>
        <v>0</v>
      </c>
      <c r="AV14" s="44">
        <f>EffortOutcomesAG1_1DayShiftIN[[#This Row],[A]]*AA14</f>
        <v>0</v>
      </c>
      <c r="AW14" s="3"/>
      <c r="AX14" s="3"/>
      <c r="AY14" t="s">
        <v>170</v>
      </c>
      <c r="AZ14" t="s">
        <v>172</v>
      </c>
      <c r="BA14" t="s">
        <v>70</v>
      </c>
      <c r="BB14">
        <v>11.626924453992125</v>
      </c>
      <c r="BC14">
        <v>16.149999999999999</v>
      </c>
      <c r="BD14">
        <v>10</v>
      </c>
      <c r="BE14">
        <v>16.149999999999999</v>
      </c>
      <c r="BF14">
        <v>11.483222254419006</v>
      </c>
      <c r="BG14" t="s">
        <v>179</v>
      </c>
      <c r="BH14">
        <v>1</v>
      </c>
      <c r="BI14" s="25">
        <v>45574</v>
      </c>
      <c r="BJ14">
        <v>45574</v>
      </c>
      <c r="BK14">
        <v>1.3890173677403459</v>
      </c>
      <c r="BL14">
        <v>1.3890173677403459</v>
      </c>
      <c r="BM14">
        <v>0.98764056650219501</v>
      </c>
      <c r="BN14">
        <v>0.71993340272397066</v>
      </c>
      <c r="BO14">
        <v>0.71993340272397066</v>
      </c>
      <c r="BP14">
        <v>0.71103543371015521</v>
      </c>
      <c r="BQ14">
        <v>1.406399670944722</v>
      </c>
      <c r="BR14">
        <v>1.406399670944722</v>
      </c>
      <c r="BS14">
        <v>1.0125141006931062</v>
      </c>
      <c r="BT14" t="s">
        <v>160</v>
      </c>
      <c r="CL14"/>
      <c r="CM14"/>
      <c r="CN14"/>
      <c r="CO14"/>
      <c r="CP14"/>
    </row>
    <row r="15" spans="1:94" x14ac:dyDescent="0.25">
      <c r="A15" s="31" t="s">
        <v>52</v>
      </c>
      <c r="B15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5" s="33">
        <f>IF(EffortOutcomesAG1_1DayShiftIN[[#This Row],[Iin]]=0,3,  IF(EffortOutcomesAG1_1DayShiftIN[[#This Row],[Iin]]&lt;INGoal,1,    IF(EffortOutcomesAG1_1DayShiftIN[[#This Row],[Iin]]&gt;=INGoal,2,   "???")))</f>
        <v>2</v>
      </c>
      <c r="D15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5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5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5" s="35">
        <f t="shared" si="0"/>
        <v>32111</v>
      </c>
      <c r="H15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5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5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5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5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5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5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0.14886084250701037</v>
      </c>
      <c r="O15" s="37" cm="1">
        <f t="array" ref="O1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5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0.14771663397221269</v>
      </c>
      <c r="Q1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5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5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5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5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5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" s="37" cm="1">
        <f t="array" ref="Z1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5" s="38">
        <f t="shared" si="1"/>
        <v>1</v>
      </c>
      <c r="AC15" s="43">
        <f>EffortOutcomesAG1_1DayShiftIN[[#This Row],[A]]*H15</f>
        <v>0</v>
      </c>
      <c r="AD15" s="43">
        <f>EffortOutcomesAG1_1DayShiftIN[[#This Row],[A]]*I15</f>
        <v>0</v>
      </c>
      <c r="AE15" s="43">
        <f>EffortOutcomesAG1_1DayShiftIN[[#This Row],[A]]*J15</f>
        <v>0</v>
      </c>
      <c r="AF15" s="43">
        <f>EffortOutcomesAG1_1DayShiftIN[[#This Row],[A]]*K15</f>
        <v>0</v>
      </c>
      <c r="AG15" s="43">
        <f>EffortOutcomesAG1_1DayShiftIN[[#This Row],[A]]*L15</f>
        <v>0</v>
      </c>
      <c r="AH15" s="43">
        <f>EffortOutcomesAG1_1DayShiftIN[[#This Row],[A]]*M15</f>
        <v>0</v>
      </c>
      <c r="AI15" s="43">
        <f>EffortOutcomesAG1_1DayShiftIN[[#This Row],[A]]*N15</f>
        <v>1.8541912458763445</v>
      </c>
      <c r="AJ15" s="43">
        <f>EffortOutcomesAG1_1DayShiftIN[[#This Row],[A]]*O15</f>
        <v>0</v>
      </c>
      <c r="AK15" s="43">
        <f>EffortOutcomesAG1_1DayShiftIN[[#This Row],[A]]*P15</f>
        <v>1.839939133548155</v>
      </c>
      <c r="AL15" s="43">
        <f>EffortOutcomesAG1_1DayShiftIN[[#This Row],[A]]*Q15</f>
        <v>0</v>
      </c>
      <c r="AM15" s="43">
        <f>EffortOutcomesAG1_1DayShiftIN[[#This Row],[A]]*R15</f>
        <v>0</v>
      </c>
      <c r="AN15" s="43">
        <f>EffortOutcomesAG1_1DayShiftIN[[#This Row],[A]]*S15</f>
        <v>0</v>
      </c>
      <c r="AO15" s="43">
        <f>EffortOutcomesAG1_1DayShiftIN[[#This Row],[A]]*T15</f>
        <v>0</v>
      </c>
      <c r="AP15" s="43">
        <f>EffortOutcomesAG1_1DayShiftIN[[#This Row],[A]]*U15</f>
        <v>0</v>
      </c>
      <c r="AQ15" s="43">
        <f>EffortOutcomesAG1_1DayShiftIN[[#This Row],[A]]*V15</f>
        <v>12.4558696205755</v>
      </c>
      <c r="AR15" s="43">
        <f>EffortOutcomesAG1_1DayShiftIN[[#This Row],[A]]*W15</f>
        <v>0</v>
      </c>
      <c r="AS15" s="43">
        <f>EffortOutcomesAG1_1DayShiftIN[[#This Row],[A]]*X15</f>
        <v>0</v>
      </c>
      <c r="AT15" s="43">
        <f>EffortOutcomesAG1_1DayShiftIN[[#This Row],[A]]*Y15</f>
        <v>0</v>
      </c>
      <c r="AU15" s="43">
        <f>EffortOutcomesAG1_1DayShiftIN[[#This Row],[A]]*Z15</f>
        <v>0</v>
      </c>
      <c r="AV15" s="44">
        <f>EffortOutcomesAG1_1DayShiftIN[[#This Row],[A]]*AA15</f>
        <v>0</v>
      </c>
      <c r="AW15" s="3"/>
      <c r="AX15" s="3"/>
      <c r="AY15" t="s">
        <v>170</v>
      </c>
      <c r="AZ15" t="s">
        <v>172</v>
      </c>
      <c r="BA15" t="s">
        <v>68</v>
      </c>
      <c r="BB15">
        <v>14.310060866451844</v>
      </c>
      <c r="BC15">
        <v>16.149999999999999</v>
      </c>
      <c r="BD15">
        <v>10</v>
      </c>
      <c r="BE15">
        <v>16.149999999999999</v>
      </c>
      <c r="BF15">
        <v>12.4558696205755</v>
      </c>
      <c r="BG15" t="s">
        <v>180</v>
      </c>
      <c r="BH15">
        <v>1</v>
      </c>
      <c r="BI15" s="25">
        <v>45574</v>
      </c>
      <c r="BJ15">
        <v>45574</v>
      </c>
      <c r="BK15">
        <v>1.1285766112890312</v>
      </c>
      <c r="BL15">
        <v>1.1285766112890312</v>
      </c>
      <c r="BM15">
        <v>0.8704274382072501</v>
      </c>
      <c r="BN15">
        <v>0.88607188027565598</v>
      </c>
      <c r="BO15">
        <v>0.88607188027565598</v>
      </c>
      <c r="BP15">
        <v>0.77126127681582046</v>
      </c>
      <c r="BQ15">
        <v>1.2965774764792231</v>
      </c>
      <c r="BR15">
        <v>1.2965774764792231</v>
      </c>
      <c r="BS15">
        <v>1.1488608425070104</v>
      </c>
      <c r="BT15" t="s">
        <v>160</v>
      </c>
      <c r="CL15"/>
      <c r="CM15"/>
      <c r="CN15"/>
      <c r="CO15"/>
      <c r="CP15"/>
    </row>
    <row r="16" spans="1:94" x14ac:dyDescent="0.25">
      <c r="A16" s="31" t="s">
        <v>52</v>
      </c>
      <c r="B16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" s="33">
        <f>IF(EffortOutcomesAG1_1DayShiftIN[[#This Row],[Iin]]=0,3,  IF(EffortOutcomesAG1_1DayShiftIN[[#This Row],[Iin]]&lt;INGoal,1,    IF(EffortOutcomesAG1_1DayShiftIN[[#This Row],[Iin]]&gt;=INGoal,2,   "???")))</f>
        <v>1</v>
      </c>
      <c r="D16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6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6" s="35">
        <f t="shared" si="0"/>
        <v>31111</v>
      </c>
      <c r="H16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6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6" s="37" cm="1">
        <f t="array" ref="O1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0.14224884526558856</v>
      </c>
      <c r="Q1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6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7.8252791331677951E-2</v>
      </c>
      <c r="U16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0.92174720866832205</v>
      </c>
      <c r="W1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" s="37" cm="1">
        <f t="array" ref="Z1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" s="38">
        <f t="shared" si="1"/>
        <v>1</v>
      </c>
      <c r="AC16" s="43">
        <f>EffortOutcomesAG1_1DayShiftIN[[#This Row],[A]]*H16</f>
        <v>0</v>
      </c>
      <c r="AD16" s="43">
        <f>EffortOutcomesAG1_1DayShiftIN[[#This Row],[A]]*I16</f>
        <v>0</v>
      </c>
      <c r="AE16" s="43">
        <f>EffortOutcomesAG1_1DayShiftIN[[#This Row],[A]]*J16</f>
        <v>0</v>
      </c>
      <c r="AF16" s="43">
        <f>EffortOutcomesAG1_1DayShiftIN[[#This Row],[A]]*K16</f>
        <v>0</v>
      </c>
      <c r="AG16" s="43">
        <f>EffortOutcomesAG1_1DayShiftIN[[#This Row],[A]]*L16</f>
        <v>0</v>
      </c>
      <c r="AH16" s="43">
        <f>EffortOutcomesAG1_1DayShiftIN[[#This Row],[A]]*M16</f>
        <v>0</v>
      </c>
      <c r="AI16" s="43">
        <f>EffortOutcomesAG1_1DayShiftIN[[#This Row],[A]]*N16</f>
        <v>0</v>
      </c>
      <c r="AJ16" s="43">
        <f>EffortOutcomesAG1_1DayShiftIN[[#This Row],[A]]*O16</f>
        <v>0</v>
      </c>
      <c r="AK16" s="43">
        <f>EffortOutcomesAG1_1DayShiftIN[[#This Row],[A]]*P16</f>
        <v>0.82815126050419985</v>
      </c>
      <c r="AL16" s="43">
        <f>EffortOutcomesAG1_1DayShiftIN[[#This Row],[A]]*Q16</f>
        <v>0</v>
      </c>
      <c r="AM16" s="43">
        <f>EffortOutcomesAG1_1DayShiftIN[[#This Row],[A]]*R16</f>
        <v>0</v>
      </c>
      <c r="AN16" s="43">
        <f>EffortOutcomesAG1_1DayShiftIN[[#This Row],[A]]*S16</f>
        <v>0</v>
      </c>
      <c r="AO16" s="43">
        <f>EffortOutcomesAG1_1DayShiftIN[[#This Row],[A]]*T16</f>
        <v>0.45557591457635715</v>
      </c>
      <c r="AP16" s="43">
        <f>EffortOutcomesAG1_1DayShiftIN[[#This Row],[A]]*U16</f>
        <v>0</v>
      </c>
      <c r="AQ16" s="43">
        <f>EffortOutcomesAG1_1DayShiftIN[[#This Row],[A]]*V16</f>
        <v>5.3662728249194425</v>
      </c>
      <c r="AR16" s="43">
        <f>EffortOutcomesAG1_1DayShiftIN[[#This Row],[A]]*W16</f>
        <v>0</v>
      </c>
      <c r="AS16" s="43">
        <f>EffortOutcomesAG1_1DayShiftIN[[#This Row],[A]]*X16</f>
        <v>0</v>
      </c>
      <c r="AT16" s="43">
        <f>EffortOutcomesAG1_1DayShiftIN[[#This Row],[A]]*Y16</f>
        <v>0</v>
      </c>
      <c r="AU16" s="43">
        <f>EffortOutcomesAG1_1DayShiftIN[[#This Row],[A]]*Z16</f>
        <v>0</v>
      </c>
      <c r="AV16" s="44">
        <f>EffortOutcomesAG1_1DayShiftIN[[#This Row],[A]]*AA16</f>
        <v>0</v>
      </c>
      <c r="AW16" s="3"/>
      <c r="AX16" s="3"/>
      <c r="AY16" t="s">
        <v>170</v>
      </c>
      <c r="AZ16" t="s">
        <v>172</v>
      </c>
      <c r="BA16" t="s">
        <v>69</v>
      </c>
      <c r="BB16">
        <v>5.3662728249194425</v>
      </c>
      <c r="BC16">
        <v>6.6499999999999995</v>
      </c>
      <c r="BD16">
        <v>10</v>
      </c>
      <c r="BE16">
        <v>6.6499999999999995</v>
      </c>
      <c r="BF16">
        <v>5.8218487394957998</v>
      </c>
      <c r="BG16" t="s">
        <v>181</v>
      </c>
      <c r="BH16">
        <v>1</v>
      </c>
      <c r="BI16" s="25">
        <v>45574</v>
      </c>
      <c r="BJ16">
        <v>45574</v>
      </c>
      <c r="BK16">
        <v>1.2392213771016811</v>
      </c>
      <c r="BL16">
        <v>1.2392213771016811</v>
      </c>
      <c r="BM16">
        <v>1.0848961522158904</v>
      </c>
      <c r="BN16">
        <v>0.80695831953675834</v>
      </c>
      <c r="BO16">
        <v>0.80695831953675834</v>
      </c>
      <c r="BP16">
        <v>0.87546597586403008</v>
      </c>
      <c r="BQ16">
        <v>1.1422488452655886</v>
      </c>
      <c r="BR16">
        <v>1.1422488452655886</v>
      </c>
      <c r="BS16">
        <v>0.92174720866832205</v>
      </c>
      <c r="BT16" t="s">
        <v>160</v>
      </c>
      <c r="CL16"/>
      <c r="CM16"/>
      <c r="CN16"/>
      <c r="CO16"/>
      <c r="CP16"/>
    </row>
    <row r="17" spans="1:94" x14ac:dyDescent="0.25">
      <c r="A17" s="31" t="s">
        <v>52</v>
      </c>
      <c r="B17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7" s="33">
        <f>IF(EffortOutcomesAG1_1DayShiftIN[[#This Row],[Iin]]=0,3,  IF(EffortOutcomesAG1_1DayShiftIN[[#This Row],[Iin]]&lt;INGoal,1,    IF(EffortOutcomesAG1_1DayShiftIN[[#This Row],[Iin]]&gt;=INGoal,2,   "???")))</f>
        <v>2</v>
      </c>
      <c r="D17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7" s="35">
        <f t="shared" si="0"/>
        <v>32311</v>
      </c>
      <c r="H17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9.6329591253571323E-2</v>
      </c>
      <c r="I17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7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7.8982664810831604E-2</v>
      </c>
      <c r="O17" s="37" cm="1">
        <f t="array" ref="O1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7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" s="37" cm="1">
        <f t="array" ref="Z1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" s="38">
        <f t="shared" si="1"/>
        <v>1</v>
      </c>
      <c r="AC17" s="43">
        <f>EffortOutcomesAG1_1DayShiftIN[[#This Row],[A]]*H17</f>
        <v>1.0177710690868633</v>
      </c>
      <c r="AD17" s="43">
        <f>EffortOutcomesAG1_1DayShiftIN[[#This Row],[A]]*I17</f>
        <v>0</v>
      </c>
      <c r="AE17" s="43">
        <f>EffortOutcomesAG1_1DayShiftIN[[#This Row],[A]]*J17</f>
        <v>0</v>
      </c>
      <c r="AF17" s="43">
        <f>EffortOutcomesAG1_1DayShiftIN[[#This Row],[A]]*K17</f>
        <v>0</v>
      </c>
      <c r="AG17" s="43">
        <f>EffortOutcomesAG1_1DayShiftIN[[#This Row],[A]]*L17</f>
        <v>0</v>
      </c>
      <c r="AH17" s="43">
        <f>EffortOutcomesAG1_1DayShiftIN[[#This Row],[A]]*M17</f>
        <v>0</v>
      </c>
      <c r="AI17" s="43">
        <f>EffortOutcomesAG1_1DayShiftIN[[#This Row],[A]]*N17</f>
        <v>0.8344919786096282</v>
      </c>
      <c r="AJ17" s="43">
        <f>EffortOutcomesAG1_1DayShiftIN[[#This Row],[A]]*O17</f>
        <v>0</v>
      </c>
      <c r="AK17" s="43">
        <f>EffortOutcomesAG1_1DayShiftIN[[#This Row],[A]]*P17</f>
        <v>0</v>
      </c>
      <c r="AL17" s="43">
        <f>EffortOutcomesAG1_1DayShiftIN[[#This Row],[A]]*Q17</f>
        <v>0</v>
      </c>
      <c r="AM17" s="43">
        <f>EffortOutcomesAG1_1DayShiftIN[[#This Row],[A]]*R17</f>
        <v>0</v>
      </c>
      <c r="AN17" s="43">
        <f>EffortOutcomesAG1_1DayShiftIN[[#This Row],[A]]*S17</f>
        <v>0</v>
      </c>
      <c r="AO17" s="43">
        <f>EffortOutcomesAG1_1DayShiftIN[[#This Row],[A]]*T17</f>
        <v>0</v>
      </c>
      <c r="AP17" s="43">
        <f>EffortOutcomesAG1_1DayShiftIN[[#This Row],[A]]*U17</f>
        <v>0</v>
      </c>
      <c r="AQ17" s="43">
        <f>EffortOutcomesAG1_1DayShiftIN[[#This Row],[A]]*V17</f>
        <v>10.56550802139037</v>
      </c>
      <c r="AR17" s="43">
        <f>EffortOutcomesAG1_1DayShiftIN[[#This Row],[A]]*W17</f>
        <v>0</v>
      </c>
      <c r="AS17" s="43">
        <f>EffortOutcomesAG1_1DayShiftIN[[#This Row],[A]]*X17</f>
        <v>0</v>
      </c>
      <c r="AT17" s="43">
        <f>EffortOutcomesAG1_1DayShiftIN[[#This Row],[A]]*Y17</f>
        <v>0</v>
      </c>
      <c r="AU17" s="43">
        <f>EffortOutcomesAG1_1DayShiftIN[[#This Row],[A]]*Z17</f>
        <v>0</v>
      </c>
      <c r="AV17" s="44">
        <f>EffortOutcomesAG1_1DayShiftIN[[#This Row],[A]]*AA17</f>
        <v>0</v>
      </c>
      <c r="AW17" s="3"/>
      <c r="AX17" s="3"/>
      <c r="AY17" t="s">
        <v>217</v>
      </c>
      <c r="AZ17" t="s">
        <v>172</v>
      </c>
      <c r="BA17" t="s">
        <v>70</v>
      </c>
      <c r="BB17">
        <v>12.417771069086861</v>
      </c>
      <c r="BC17">
        <v>11.4</v>
      </c>
      <c r="BD17">
        <v>10</v>
      </c>
      <c r="BE17">
        <v>11.4</v>
      </c>
      <c r="BF17">
        <v>10.56550802139037</v>
      </c>
      <c r="BG17" t="s">
        <v>179</v>
      </c>
      <c r="BI17" s="25">
        <v>45574</v>
      </c>
      <c r="BJ17">
        <v>45574</v>
      </c>
      <c r="BK17">
        <v>0.91803915022877747</v>
      </c>
      <c r="BL17">
        <v>0.91803915022877747</v>
      </c>
      <c r="BM17">
        <v>0.85083771979759193</v>
      </c>
      <c r="BN17">
        <v>1.089278163954988</v>
      </c>
      <c r="BO17">
        <v>1.089278163954988</v>
      </c>
      <c r="BP17">
        <v>0.92679894924476935</v>
      </c>
      <c r="BQ17">
        <v>1.0789826648108316</v>
      </c>
      <c r="BR17">
        <v>1.0789826648108316</v>
      </c>
      <c r="BS17">
        <v>1.1753122560644029</v>
      </c>
      <c r="BT17" t="s">
        <v>160</v>
      </c>
      <c r="CL17"/>
      <c r="CM17"/>
      <c r="CN17"/>
      <c r="CO17"/>
      <c r="CP17"/>
    </row>
    <row r="18" spans="1:94" x14ac:dyDescent="0.25">
      <c r="A18" s="31" t="s">
        <v>52</v>
      </c>
      <c r="B18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8" s="33">
        <f>IF(EffortOutcomesAG1_1DayShiftIN[[#This Row],[Iin]]=0,3,  IF(EffortOutcomesAG1_1DayShiftIN[[#This Row],[Iin]]&lt;INGoal,1,    IF(EffortOutcomesAG1_1DayShiftIN[[#This Row],[Iin]]&gt;=INGoal,2,   "???")))</f>
        <v>2</v>
      </c>
      <c r="D18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8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8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8" s="35" t="e">
        <f t="shared" si="0"/>
        <v>#VALUE!</v>
      </c>
      <c r="H18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8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8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8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8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8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8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8" s="37" t="e" cm="1">
        <f t="array" ref="O1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8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8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8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8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8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8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8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8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" s="37" cm="1">
        <f t="array" ref="Z1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8" s="38" t="e">
        <f t="shared" si="1"/>
        <v>#VALUE!</v>
      </c>
      <c r="AC18" s="43" t="e">
        <f>EffortOutcomesAG1_1DayShiftIN[[#This Row],[A]]*H18</f>
        <v>#VALUE!</v>
      </c>
      <c r="AD18" s="43" t="e">
        <f>EffortOutcomesAG1_1DayShiftIN[[#This Row],[A]]*I18</f>
        <v>#VALUE!</v>
      </c>
      <c r="AE18" s="43" t="e">
        <f>EffortOutcomesAG1_1DayShiftIN[[#This Row],[A]]*J18</f>
        <v>#VALUE!</v>
      </c>
      <c r="AF18" s="43" t="e">
        <f>EffortOutcomesAG1_1DayShiftIN[[#This Row],[A]]*K18</f>
        <v>#VALUE!</v>
      </c>
      <c r="AG18" s="43" t="e">
        <f>EffortOutcomesAG1_1DayShiftIN[[#This Row],[A]]*L18</f>
        <v>#VALUE!</v>
      </c>
      <c r="AH18" s="43" t="e">
        <f>EffortOutcomesAG1_1DayShiftIN[[#This Row],[A]]*M18</f>
        <v>#VALUE!</v>
      </c>
      <c r="AI18" s="43" t="e">
        <f>EffortOutcomesAG1_1DayShiftIN[[#This Row],[A]]*N18</f>
        <v>#VALUE!</v>
      </c>
      <c r="AJ18" s="43" t="e">
        <f>EffortOutcomesAG1_1DayShiftIN[[#This Row],[A]]*O18</f>
        <v>#VALUE!</v>
      </c>
      <c r="AK18" s="43" t="e">
        <f>EffortOutcomesAG1_1DayShiftIN[[#This Row],[A]]*P18</f>
        <v>#VALUE!</v>
      </c>
      <c r="AL18" s="43" t="e">
        <f>EffortOutcomesAG1_1DayShiftIN[[#This Row],[A]]*Q18</f>
        <v>#VALUE!</v>
      </c>
      <c r="AM18" s="43" t="e">
        <f>EffortOutcomesAG1_1DayShiftIN[[#This Row],[A]]*R18</f>
        <v>#VALUE!</v>
      </c>
      <c r="AN18" s="43" t="e">
        <f>EffortOutcomesAG1_1DayShiftIN[[#This Row],[A]]*S18</f>
        <v>#VALUE!</v>
      </c>
      <c r="AO18" s="43" t="e">
        <f>EffortOutcomesAG1_1DayShiftIN[[#This Row],[A]]*T18</f>
        <v>#VALUE!</v>
      </c>
      <c r="AP18" s="43" t="e">
        <f>EffortOutcomesAG1_1DayShiftIN[[#This Row],[A]]*U18</f>
        <v>#VALUE!</v>
      </c>
      <c r="AQ18" s="43" t="e">
        <f>EffortOutcomesAG1_1DayShiftIN[[#This Row],[A]]*V18</f>
        <v>#VALUE!</v>
      </c>
      <c r="AR18" s="43" t="e">
        <f>EffortOutcomesAG1_1DayShiftIN[[#This Row],[A]]*W18</f>
        <v>#VALUE!</v>
      </c>
      <c r="AS18" s="43">
        <f>EffortOutcomesAG1_1DayShiftIN[[#This Row],[A]]*X18</f>
        <v>0</v>
      </c>
      <c r="AT18" s="43">
        <f>EffortOutcomesAG1_1DayShiftIN[[#This Row],[A]]*Y18</f>
        <v>0</v>
      </c>
      <c r="AU18" s="43">
        <f>EffortOutcomesAG1_1DayShiftIN[[#This Row],[A]]*Z18</f>
        <v>0</v>
      </c>
      <c r="AV18" s="44" t="e">
        <f>EffortOutcomesAG1_1DayShiftIN[[#This Row],[A]]*AA18</f>
        <v>#VALUE!</v>
      </c>
      <c r="AW18" s="3"/>
      <c r="AX18" s="3"/>
      <c r="AY18" t="s">
        <v>217</v>
      </c>
      <c r="AZ18" t="s">
        <v>172</v>
      </c>
      <c r="BA18" t="s">
        <v>68</v>
      </c>
      <c r="BB18">
        <v>14.129216521561023</v>
      </c>
      <c r="BC18">
        <v>22.799999999999997</v>
      </c>
      <c r="BD18">
        <v>10</v>
      </c>
      <c r="BE18">
        <v>22.799999999999997</v>
      </c>
      <c r="BF18">
        <v>12.177941176470586</v>
      </c>
      <c r="BG18" t="s">
        <v>180</v>
      </c>
      <c r="BI18" s="25">
        <v>45574</v>
      </c>
      <c r="BJ18">
        <v>45574</v>
      </c>
      <c r="BK18">
        <v>1.6136775853924707</v>
      </c>
      <c r="BL18">
        <v>1.6136775853924707</v>
      </c>
      <c r="BM18">
        <v>0.86189783827625455</v>
      </c>
      <c r="BN18">
        <v>0.61970247901583442</v>
      </c>
      <c r="BO18">
        <v>0.61970247901583442</v>
      </c>
      <c r="BP18">
        <v>0.53412022703818363</v>
      </c>
      <c r="BQ18">
        <v>1.8722376524574327</v>
      </c>
      <c r="BR18">
        <v>1.8722376524574327</v>
      </c>
      <c r="BS18">
        <v>1.1602303145346573</v>
      </c>
      <c r="BT18" t="s">
        <v>160</v>
      </c>
      <c r="CL18"/>
      <c r="CM18"/>
      <c r="CN18"/>
      <c r="CO18"/>
      <c r="CP18"/>
    </row>
    <row r="19" spans="1:94" x14ac:dyDescent="0.25">
      <c r="A19" s="31" t="s">
        <v>52</v>
      </c>
      <c r="B19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9" s="33">
        <f>IF(EffortOutcomesAG1_1DayShiftIN[[#This Row],[Iin]]=0,3,  IF(EffortOutcomesAG1_1DayShiftIN[[#This Row],[Iin]]&lt;INGoal,1,    IF(EffortOutcomesAG1_1DayShiftIN[[#This Row],[Iin]]&gt;=INGoal,2,   "???")))</f>
        <v>1</v>
      </c>
      <c r="D19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9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9" s="35">
        <f t="shared" si="0"/>
        <v>11110</v>
      </c>
      <c r="H19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9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9" s="37" cm="1">
        <f t="array" ref="O1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0.26252306273062731</v>
      </c>
      <c r="S19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0.28319533265821362</v>
      </c>
      <c r="U19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0.45428160461115907</v>
      </c>
      <c r="W1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" s="37" cm="1">
        <f t="array" ref="Z1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" s="38">
        <f t="shared" si="1"/>
        <v>1</v>
      </c>
      <c r="AC19" s="43">
        <f>EffortOutcomesAG1_1DayShiftIN[[#This Row],[A]]*H19</f>
        <v>0</v>
      </c>
      <c r="AD19" s="43">
        <f>EffortOutcomesAG1_1DayShiftIN[[#This Row],[A]]*I19</f>
        <v>0</v>
      </c>
      <c r="AE19" s="43">
        <f>EffortOutcomesAG1_1DayShiftIN[[#This Row],[A]]*J19</f>
        <v>0</v>
      </c>
      <c r="AF19" s="43">
        <f>EffortOutcomesAG1_1DayShiftIN[[#This Row],[A]]*K19</f>
        <v>0</v>
      </c>
      <c r="AG19" s="43">
        <f>EffortOutcomesAG1_1DayShiftIN[[#This Row],[A]]*L19</f>
        <v>0</v>
      </c>
      <c r="AH19" s="43">
        <f>EffortOutcomesAG1_1DayShiftIN[[#This Row],[A]]*M19</f>
        <v>0</v>
      </c>
      <c r="AI19" s="43">
        <f>EffortOutcomesAG1_1DayShiftIN[[#This Row],[A]]*N19</f>
        <v>0</v>
      </c>
      <c r="AJ19" s="43">
        <f>EffortOutcomesAG1_1DayShiftIN[[#This Row],[A]]*O19</f>
        <v>0</v>
      </c>
      <c r="AK19" s="43">
        <f>EffortOutcomesAG1_1DayShiftIN[[#This Row],[A]]*P19</f>
        <v>0</v>
      </c>
      <c r="AL19" s="43">
        <f>EffortOutcomesAG1_1DayShiftIN[[#This Row],[A]]*Q19</f>
        <v>0</v>
      </c>
      <c r="AM19" s="43">
        <f>EffortOutcomesAG1_1DayShiftIN[[#This Row],[A]]*R19</f>
        <v>2.0290552584670229</v>
      </c>
      <c r="AN19" s="43">
        <f>EffortOutcomesAG1_1DayShiftIN[[#This Row],[A]]*S19</f>
        <v>0</v>
      </c>
      <c r="AO19" s="43">
        <f>EffortOutcomesAG1_1DayShiftIN[[#This Row],[A]]*T19</f>
        <v>2.1888323750552838</v>
      </c>
      <c r="AP19" s="43">
        <f>EffortOutcomesAG1_1DayShiftIN[[#This Row],[A]]*U19</f>
        <v>0</v>
      </c>
      <c r="AQ19" s="43">
        <f>EffortOutcomesAG1_1DayShiftIN[[#This Row],[A]]*V19</f>
        <v>3.5111676249447159</v>
      </c>
      <c r="AR19" s="43">
        <f>EffortOutcomesAG1_1DayShiftIN[[#This Row],[A]]*W19</f>
        <v>0</v>
      </c>
      <c r="AS19" s="43">
        <f>EffortOutcomesAG1_1DayShiftIN[[#This Row],[A]]*X19</f>
        <v>0</v>
      </c>
      <c r="AT19" s="43">
        <f>EffortOutcomesAG1_1DayShiftIN[[#This Row],[A]]*Y19</f>
        <v>0</v>
      </c>
      <c r="AU19" s="43">
        <f>EffortOutcomesAG1_1DayShiftIN[[#This Row],[A]]*Z19</f>
        <v>0</v>
      </c>
      <c r="AV19" s="44">
        <f>EffortOutcomesAG1_1DayShiftIN[[#This Row],[A]]*AA19</f>
        <v>0</v>
      </c>
      <c r="AW19" s="3"/>
      <c r="AX19" s="3"/>
      <c r="AY19" t="s">
        <v>217</v>
      </c>
      <c r="AZ19" t="s">
        <v>172</v>
      </c>
      <c r="BA19" t="s">
        <v>69</v>
      </c>
      <c r="BB19">
        <v>3.5111676249447159</v>
      </c>
      <c r="BC19">
        <v>5.6999999999999993</v>
      </c>
      <c r="BD19">
        <v>10</v>
      </c>
      <c r="BE19">
        <v>5.6999999999999993</v>
      </c>
      <c r="BF19">
        <v>7.7290552584670227</v>
      </c>
      <c r="BG19" t="s">
        <v>181</v>
      </c>
      <c r="BI19" s="25">
        <v>45574</v>
      </c>
      <c r="BJ19">
        <v>45574</v>
      </c>
      <c r="BK19">
        <v>1.6233915918752946</v>
      </c>
      <c r="BL19">
        <v>1.6233915918752946</v>
      </c>
      <c r="BM19">
        <v>2.2012777753920871</v>
      </c>
      <c r="BN19">
        <v>0.61599432016573974</v>
      </c>
      <c r="BO19">
        <v>0.61599432016573974</v>
      </c>
      <c r="BP19">
        <v>1.3559746067486007</v>
      </c>
      <c r="BQ19">
        <v>0.73747693726937269</v>
      </c>
      <c r="BR19">
        <v>0.73747693726937269</v>
      </c>
      <c r="BS19">
        <v>0.45428160461115907</v>
      </c>
      <c r="BT19" t="s">
        <v>160</v>
      </c>
      <c r="CL19"/>
      <c r="CM19"/>
      <c r="CN19"/>
      <c r="CO19"/>
      <c r="CP19"/>
    </row>
    <row r="20" spans="1:94" x14ac:dyDescent="0.25">
      <c r="A20" s="31" t="s">
        <v>52</v>
      </c>
      <c r="B20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" s="33">
        <f>IF(EffortOutcomesAG1_1DayShiftIN[[#This Row],[Iin]]=0,3,  IF(EffortOutcomesAG1_1DayShiftIN[[#This Row],[Iin]]&lt;INGoal,1,    IF(EffortOutcomesAG1_1DayShiftIN[[#This Row],[Iin]]&gt;=INGoal,2,   "???")))</f>
        <v>1</v>
      </c>
      <c r="D20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0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" s="35">
        <f t="shared" si="0"/>
        <v>11110</v>
      </c>
      <c r="H20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0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" s="37" cm="1">
        <f t="array" ref="O2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0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1.1608704099475675E-2</v>
      </c>
      <c r="S20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5.7868953518437349E-2</v>
      </c>
      <c r="U20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0.93052234238208698</v>
      </c>
      <c r="W2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" s="37" cm="1">
        <f t="array" ref="Z2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" s="38">
        <f t="shared" si="1"/>
        <v>1</v>
      </c>
      <c r="AC20" s="43">
        <f>EffortOutcomesAG1_1DayShiftIN[[#This Row],[A]]*H20</f>
        <v>0</v>
      </c>
      <c r="AD20" s="43">
        <f>EffortOutcomesAG1_1DayShiftIN[[#This Row],[A]]*I20</f>
        <v>0</v>
      </c>
      <c r="AE20" s="43">
        <f>EffortOutcomesAG1_1DayShiftIN[[#This Row],[A]]*J20</f>
        <v>0</v>
      </c>
      <c r="AF20" s="43">
        <f>EffortOutcomesAG1_1DayShiftIN[[#This Row],[A]]*K20</f>
        <v>0</v>
      </c>
      <c r="AG20" s="43">
        <f>EffortOutcomesAG1_1DayShiftIN[[#This Row],[A]]*L20</f>
        <v>0</v>
      </c>
      <c r="AH20" s="43">
        <f>EffortOutcomesAG1_1DayShiftIN[[#This Row],[A]]*M20</f>
        <v>0</v>
      </c>
      <c r="AI20" s="43">
        <f>EffortOutcomesAG1_1DayShiftIN[[#This Row],[A]]*N20</f>
        <v>0</v>
      </c>
      <c r="AJ20" s="43">
        <f>EffortOutcomesAG1_1DayShiftIN[[#This Row],[A]]*O20</f>
        <v>0</v>
      </c>
      <c r="AK20" s="43">
        <f>EffortOutcomesAG1_1DayShiftIN[[#This Row],[A]]*P20</f>
        <v>0</v>
      </c>
      <c r="AL20" s="43">
        <f>EffortOutcomesAG1_1DayShiftIN[[#This Row],[A]]*Q20</f>
        <v>0</v>
      </c>
      <c r="AM20" s="43">
        <f>EffortOutcomesAG1_1DayShiftIN[[#This Row],[A]]*R20</f>
        <v>6.6946778711486063E-2</v>
      </c>
      <c r="AN20" s="43">
        <f>EffortOutcomesAG1_1DayShiftIN[[#This Row],[A]]*S20</f>
        <v>0</v>
      </c>
      <c r="AO20" s="43">
        <f>EffortOutcomesAG1_1DayShiftIN[[#This Row],[A]]*T20</f>
        <v>0.33372717508055694</v>
      </c>
      <c r="AP20" s="43">
        <f>EffortOutcomesAG1_1DayShiftIN[[#This Row],[A]]*U20</f>
        <v>0</v>
      </c>
      <c r="AQ20" s="43">
        <f>EffortOutcomesAG1_1DayShiftIN[[#This Row],[A]]*V20</f>
        <v>5.3662728249194425</v>
      </c>
      <c r="AR20" s="43">
        <f>EffortOutcomesAG1_1DayShiftIN[[#This Row],[A]]*W20</f>
        <v>0</v>
      </c>
      <c r="AS20" s="43">
        <f>EffortOutcomesAG1_1DayShiftIN[[#This Row],[A]]*X20</f>
        <v>0</v>
      </c>
      <c r="AT20" s="43">
        <f>EffortOutcomesAG1_1DayShiftIN[[#This Row],[A]]*Y20</f>
        <v>0</v>
      </c>
      <c r="AU20" s="43">
        <f>EffortOutcomesAG1_1DayShiftIN[[#This Row],[A]]*Z20</f>
        <v>0</v>
      </c>
      <c r="AV20" s="44">
        <f>EffortOutcomesAG1_1DayShiftIN[[#This Row],[A]]*AA20</f>
        <v>0</v>
      </c>
      <c r="AW20" s="3"/>
      <c r="AX20" s="3"/>
      <c r="AY20" t="s">
        <v>170</v>
      </c>
      <c r="AZ20" t="s">
        <v>172</v>
      </c>
      <c r="BA20" t="s">
        <v>69</v>
      </c>
      <c r="BB20">
        <v>5.3662728249194425</v>
      </c>
      <c r="BC20">
        <v>5.6999999999999993</v>
      </c>
      <c r="BD20">
        <v>10</v>
      </c>
      <c r="BE20">
        <v>5.6999999999999993</v>
      </c>
      <c r="BF20">
        <v>5.7669467787114854</v>
      </c>
      <c r="BG20" t="s">
        <v>183</v>
      </c>
      <c r="BH20">
        <v>1</v>
      </c>
      <c r="BI20" s="25">
        <v>45575</v>
      </c>
      <c r="BJ20">
        <v>45575</v>
      </c>
      <c r="BK20">
        <v>1.0621897518014409</v>
      </c>
      <c r="BL20">
        <v>1.0621897518014409</v>
      </c>
      <c r="BM20">
        <v>1.0746652223739777</v>
      </c>
      <c r="BN20">
        <v>0.94145137279288471</v>
      </c>
      <c r="BO20">
        <v>0.94145137279288471</v>
      </c>
      <c r="BP20">
        <v>1.0117450488967519</v>
      </c>
      <c r="BQ20">
        <v>0.98839129590052432</v>
      </c>
      <c r="BR20">
        <v>0.98839129590052432</v>
      </c>
      <c r="BS20">
        <v>0.93052234238208698</v>
      </c>
      <c r="BT20" t="s">
        <v>160</v>
      </c>
      <c r="CL20"/>
      <c r="CM20"/>
      <c r="CN20"/>
      <c r="CO20"/>
      <c r="CP20"/>
    </row>
    <row r="21" spans="1:94" x14ac:dyDescent="0.25">
      <c r="A21" s="31" t="s">
        <v>52</v>
      </c>
      <c r="B21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1" s="33">
        <f>IF(EffortOutcomesAG1_1DayShiftIN[[#This Row],[Iin]]=0,3,  IF(EffortOutcomesAG1_1DayShiftIN[[#This Row],[Iin]]&lt;INGoal,1,    IF(EffortOutcomesAG1_1DayShiftIN[[#This Row],[Iin]]&gt;=INGoal,2,   "???")))</f>
        <v>2</v>
      </c>
      <c r="D21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1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1" s="35">
        <f t="shared" si="0"/>
        <v>32111</v>
      </c>
      <c r="H21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1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1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0.15182062931721929</v>
      </c>
      <c r="O21" s="37" cm="1">
        <f t="array" ref="O2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0.25985483419151523</v>
      </c>
      <c r="Q2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1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1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2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" s="37" cm="1">
        <f t="array" ref="Z2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" s="38">
        <f t="shared" si="1"/>
        <v>1</v>
      </c>
      <c r="AC21" s="43">
        <f>EffortOutcomesAG1_1DayShiftIN[[#This Row],[A]]*H21</f>
        <v>0</v>
      </c>
      <c r="AD21" s="43">
        <f>EffortOutcomesAG1_1DayShiftIN[[#This Row],[A]]*I21</f>
        <v>0</v>
      </c>
      <c r="AE21" s="43">
        <f>EffortOutcomesAG1_1DayShiftIN[[#This Row],[A]]*J21</f>
        <v>0</v>
      </c>
      <c r="AF21" s="43">
        <f>EffortOutcomesAG1_1DayShiftIN[[#This Row],[A]]*K21</f>
        <v>0</v>
      </c>
      <c r="AG21" s="43">
        <f>EffortOutcomesAG1_1DayShiftIN[[#This Row],[A]]*L21</f>
        <v>0</v>
      </c>
      <c r="AH21" s="43">
        <f>EffortOutcomesAG1_1DayShiftIN[[#This Row],[A]]*M21</f>
        <v>0</v>
      </c>
      <c r="AI21" s="43">
        <f>EffortOutcomesAG1_1DayShiftIN[[#This Row],[A]]*N21</f>
        <v>1.5325363539245143</v>
      </c>
      <c r="AJ21" s="43">
        <f>EffortOutcomesAG1_1DayShiftIN[[#This Row],[A]]*O21</f>
        <v>0</v>
      </c>
      <c r="AK21" s="43">
        <f>EffortOutcomesAG1_1DayShiftIN[[#This Row],[A]]*P21</f>
        <v>2.6230755460078736</v>
      </c>
      <c r="AL21" s="43">
        <f>EffortOutcomesAG1_1DayShiftIN[[#This Row],[A]]*Q21</f>
        <v>0</v>
      </c>
      <c r="AM21" s="43">
        <f>EffortOutcomesAG1_1DayShiftIN[[#This Row],[A]]*R21</f>
        <v>0</v>
      </c>
      <c r="AN21" s="43">
        <f>EffortOutcomesAG1_1DayShiftIN[[#This Row],[A]]*S21</f>
        <v>0</v>
      </c>
      <c r="AO21" s="43">
        <f>EffortOutcomesAG1_1DayShiftIN[[#This Row],[A]]*T21</f>
        <v>0</v>
      </c>
      <c r="AP21" s="43">
        <f>EffortOutcomesAG1_1DayShiftIN[[#This Row],[A]]*U21</f>
        <v>0</v>
      </c>
      <c r="AQ21" s="43">
        <f>EffortOutcomesAG1_1DayShiftIN[[#This Row],[A]]*V21</f>
        <v>10.094388100067611</v>
      </c>
      <c r="AR21" s="43">
        <f>EffortOutcomesAG1_1DayShiftIN[[#This Row],[A]]*W21</f>
        <v>0</v>
      </c>
      <c r="AS21" s="43">
        <f>EffortOutcomesAG1_1DayShiftIN[[#This Row],[A]]*X21</f>
        <v>0</v>
      </c>
      <c r="AT21" s="43">
        <f>EffortOutcomesAG1_1DayShiftIN[[#This Row],[A]]*Y21</f>
        <v>0</v>
      </c>
      <c r="AU21" s="43">
        <f>EffortOutcomesAG1_1DayShiftIN[[#This Row],[A]]*Z21</f>
        <v>0</v>
      </c>
      <c r="AV21" s="44">
        <f>EffortOutcomesAG1_1DayShiftIN[[#This Row],[A]]*AA21</f>
        <v>0</v>
      </c>
      <c r="AW21" s="3"/>
      <c r="AX21" s="3"/>
      <c r="AY21" t="s">
        <v>170</v>
      </c>
      <c r="AZ21" t="s">
        <v>172</v>
      </c>
      <c r="BA21" t="s">
        <v>70</v>
      </c>
      <c r="BB21">
        <v>11.626924453992126</v>
      </c>
      <c r="BC21">
        <v>14.25</v>
      </c>
      <c r="BD21">
        <v>10</v>
      </c>
      <c r="BE21">
        <v>14.25</v>
      </c>
      <c r="BF21">
        <v>10.094388100067611</v>
      </c>
      <c r="BG21" t="s">
        <v>182</v>
      </c>
      <c r="BH21">
        <v>1</v>
      </c>
      <c r="BI21" s="25">
        <v>45575</v>
      </c>
      <c r="BJ21">
        <v>45575</v>
      </c>
      <c r="BK21">
        <v>1.2256035597708932</v>
      </c>
      <c r="BL21">
        <v>1.2256035597708932</v>
      </c>
      <c r="BM21">
        <v>0.86819073608082864</v>
      </c>
      <c r="BN21">
        <v>0.81592452308716679</v>
      </c>
      <c r="BO21">
        <v>0.81592452308716679</v>
      </c>
      <c r="BP21">
        <v>0.70837811228544645</v>
      </c>
      <c r="BQ21">
        <v>1.4116754635087345</v>
      </c>
      <c r="BR21">
        <v>1.4116754635087345</v>
      </c>
      <c r="BS21">
        <v>1.1518206293172193</v>
      </c>
      <c r="BT21" t="s">
        <v>160</v>
      </c>
      <c r="CL21"/>
      <c r="CM21"/>
      <c r="CN21"/>
      <c r="CO21"/>
      <c r="CP21"/>
    </row>
    <row r="22" spans="1:94" x14ac:dyDescent="0.25">
      <c r="A22" s="31" t="s">
        <v>52</v>
      </c>
      <c r="B22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2" s="33">
        <f>IF(EffortOutcomesAG1_1DayShiftIN[[#This Row],[Iin]]=0,3,  IF(EffortOutcomesAG1_1DayShiftIN[[#This Row],[Iin]]&lt;INGoal,1,    IF(EffortOutcomesAG1_1DayShiftIN[[#This Row],[Iin]]&gt;=INGoal,2,   "???")))</f>
        <v>2</v>
      </c>
      <c r="D22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2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2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2" s="35" t="e">
        <f t="shared" si="0"/>
        <v>#VALUE!</v>
      </c>
      <c r="H22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2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2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2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2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2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2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2" s="37" t="e" cm="1">
        <f t="array" ref="O2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2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2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2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2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2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2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2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2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" s="37" cm="1">
        <f t="array" ref="Z2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2" s="38" t="e">
        <f t="shared" si="1"/>
        <v>#VALUE!</v>
      </c>
      <c r="AC22" s="43" t="e">
        <f>EffortOutcomesAG1_1DayShiftIN[[#This Row],[A]]*H22</f>
        <v>#VALUE!</v>
      </c>
      <c r="AD22" s="43" t="e">
        <f>EffortOutcomesAG1_1DayShiftIN[[#This Row],[A]]*I22</f>
        <v>#VALUE!</v>
      </c>
      <c r="AE22" s="43" t="e">
        <f>EffortOutcomesAG1_1DayShiftIN[[#This Row],[A]]*J22</f>
        <v>#VALUE!</v>
      </c>
      <c r="AF22" s="43" t="e">
        <f>EffortOutcomesAG1_1DayShiftIN[[#This Row],[A]]*K22</f>
        <v>#VALUE!</v>
      </c>
      <c r="AG22" s="43" t="e">
        <f>EffortOutcomesAG1_1DayShiftIN[[#This Row],[A]]*L22</f>
        <v>#VALUE!</v>
      </c>
      <c r="AH22" s="43" t="e">
        <f>EffortOutcomesAG1_1DayShiftIN[[#This Row],[A]]*M22</f>
        <v>#VALUE!</v>
      </c>
      <c r="AI22" s="43" t="e">
        <f>EffortOutcomesAG1_1DayShiftIN[[#This Row],[A]]*N22</f>
        <v>#VALUE!</v>
      </c>
      <c r="AJ22" s="43" t="e">
        <f>EffortOutcomesAG1_1DayShiftIN[[#This Row],[A]]*O22</f>
        <v>#VALUE!</v>
      </c>
      <c r="AK22" s="43" t="e">
        <f>EffortOutcomesAG1_1DayShiftIN[[#This Row],[A]]*P22</f>
        <v>#VALUE!</v>
      </c>
      <c r="AL22" s="43" t="e">
        <f>EffortOutcomesAG1_1DayShiftIN[[#This Row],[A]]*Q22</f>
        <v>#VALUE!</v>
      </c>
      <c r="AM22" s="43" t="e">
        <f>EffortOutcomesAG1_1DayShiftIN[[#This Row],[A]]*R22</f>
        <v>#VALUE!</v>
      </c>
      <c r="AN22" s="43" t="e">
        <f>EffortOutcomesAG1_1DayShiftIN[[#This Row],[A]]*S22</f>
        <v>#VALUE!</v>
      </c>
      <c r="AO22" s="43" t="e">
        <f>EffortOutcomesAG1_1DayShiftIN[[#This Row],[A]]*T22</f>
        <v>#VALUE!</v>
      </c>
      <c r="AP22" s="43" t="e">
        <f>EffortOutcomesAG1_1DayShiftIN[[#This Row],[A]]*U22</f>
        <v>#VALUE!</v>
      </c>
      <c r="AQ22" s="43" t="e">
        <f>EffortOutcomesAG1_1DayShiftIN[[#This Row],[A]]*V22</f>
        <v>#VALUE!</v>
      </c>
      <c r="AR22" s="43" t="e">
        <f>EffortOutcomesAG1_1DayShiftIN[[#This Row],[A]]*W22</f>
        <v>#VALUE!</v>
      </c>
      <c r="AS22" s="43">
        <f>EffortOutcomesAG1_1DayShiftIN[[#This Row],[A]]*X22</f>
        <v>0</v>
      </c>
      <c r="AT22" s="43">
        <f>EffortOutcomesAG1_1DayShiftIN[[#This Row],[A]]*Y22</f>
        <v>0</v>
      </c>
      <c r="AU22" s="43">
        <f>EffortOutcomesAG1_1DayShiftIN[[#This Row],[A]]*Z22</f>
        <v>0</v>
      </c>
      <c r="AV22" s="44" t="e">
        <f>EffortOutcomesAG1_1DayShiftIN[[#This Row],[A]]*AA22</f>
        <v>#VALUE!</v>
      </c>
      <c r="AW22" s="3"/>
      <c r="AX22" s="3"/>
      <c r="AY22" t="s">
        <v>170</v>
      </c>
      <c r="AZ22" t="s">
        <v>172</v>
      </c>
      <c r="BA22" t="s">
        <v>68</v>
      </c>
      <c r="BB22">
        <v>14.310060866451844</v>
      </c>
      <c r="BC22">
        <v>18.05</v>
      </c>
      <c r="BD22">
        <v>10</v>
      </c>
      <c r="BE22">
        <v>18.05</v>
      </c>
      <c r="BF22">
        <v>10.823834988540863</v>
      </c>
      <c r="BG22" t="s">
        <v>184</v>
      </c>
      <c r="BH22">
        <v>1</v>
      </c>
      <c r="BI22" s="25">
        <v>45575</v>
      </c>
      <c r="BJ22">
        <v>45575</v>
      </c>
      <c r="BK22">
        <v>1.2613503302642115</v>
      </c>
      <c r="BL22">
        <v>1.2613503302642115</v>
      </c>
      <c r="BM22">
        <v>0.75637938158012985</v>
      </c>
      <c r="BN22">
        <v>0.79280115603611323</v>
      </c>
      <c r="BO22">
        <v>0.79280115603611323</v>
      </c>
      <c r="BP22">
        <v>0.59965844811860736</v>
      </c>
      <c r="BQ22">
        <v>1.6676159622822633</v>
      </c>
      <c r="BR22">
        <v>1.6676159622822633</v>
      </c>
      <c r="BS22">
        <v>1.3220878627216537</v>
      </c>
      <c r="BT22" t="s">
        <v>160</v>
      </c>
      <c r="CL22"/>
      <c r="CM22"/>
      <c r="CN22"/>
      <c r="CO22"/>
      <c r="CP22"/>
    </row>
    <row r="23" spans="1:94" x14ac:dyDescent="0.25">
      <c r="A23" s="31" t="s">
        <v>52</v>
      </c>
      <c r="B23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3" s="33">
        <f>IF(EffortOutcomesAG1_1DayShiftIN[[#This Row],[Iin]]=0,3,  IF(EffortOutcomesAG1_1DayShiftIN[[#This Row],[Iin]]&lt;INGoal,1,    IF(EffortOutcomesAG1_1DayShiftIN[[#This Row],[Iin]]&gt;=INGoal,2,   "???")))</f>
        <v>1</v>
      </c>
      <c r="D23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3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3" s="35">
        <f t="shared" si="0"/>
        <v>31111</v>
      </c>
      <c r="H23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3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" s="37" cm="1">
        <f t="array" ref="O2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0.14296874999999987</v>
      </c>
      <c r="Q2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3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3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0.39651806446262694</v>
      </c>
      <c r="U23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0.60348193553737306</v>
      </c>
      <c r="W2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" s="37" cm="1">
        <f t="array" ref="Z2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" s="38">
        <f t="shared" si="1"/>
        <v>1</v>
      </c>
      <c r="AC23" s="43">
        <f>EffortOutcomesAG1_1DayShiftIN[[#This Row],[A]]*H23</f>
        <v>0</v>
      </c>
      <c r="AD23" s="43">
        <f>EffortOutcomesAG1_1DayShiftIN[[#This Row],[A]]*I23</f>
        <v>0</v>
      </c>
      <c r="AE23" s="43">
        <f>EffortOutcomesAG1_1DayShiftIN[[#This Row],[A]]*J23</f>
        <v>0</v>
      </c>
      <c r="AF23" s="43">
        <f>EffortOutcomesAG1_1DayShiftIN[[#This Row],[A]]*K23</f>
        <v>0</v>
      </c>
      <c r="AG23" s="43">
        <f>EffortOutcomesAG1_1DayShiftIN[[#This Row],[A]]*L23</f>
        <v>0</v>
      </c>
      <c r="AH23" s="43">
        <f>EffortOutcomesAG1_1DayShiftIN[[#This Row],[A]]*M23</f>
        <v>0</v>
      </c>
      <c r="AI23" s="43">
        <f>EffortOutcomesAG1_1DayShiftIN[[#This Row],[A]]*N23</f>
        <v>0</v>
      </c>
      <c r="AJ23" s="43">
        <f>EffortOutcomesAG1_1DayShiftIN[[#This Row],[A]]*O23</f>
        <v>0</v>
      </c>
      <c r="AK23" s="43">
        <f>EffortOutcomesAG1_1DayShiftIN[[#This Row],[A]]*P23</f>
        <v>0.83181818181818101</v>
      </c>
      <c r="AL23" s="43">
        <f>EffortOutcomesAG1_1DayShiftIN[[#This Row],[A]]*Q23</f>
        <v>0</v>
      </c>
      <c r="AM23" s="43">
        <f>EffortOutcomesAG1_1DayShiftIN[[#This Row],[A]]*R23</f>
        <v>0</v>
      </c>
      <c r="AN23" s="43">
        <f>EffortOutcomesAG1_1DayShiftIN[[#This Row],[A]]*S23</f>
        <v>0</v>
      </c>
      <c r="AO23" s="43">
        <f>EffortOutcomesAG1_1DayShiftIN[[#This Row],[A]]*T23</f>
        <v>2.3070141932371024</v>
      </c>
      <c r="AP23" s="43">
        <f>EffortOutcomesAG1_1DayShiftIN[[#This Row],[A]]*U23</f>
        <v>0</v>
      </c>
      <c r="AQ23" s="43">
        <f>EffortOutcomesAG1_1DayShiftIN[[#This Row],[A]]*V23</f>
        <v>3.5111676249447159</v>
      </c>
      <c r="AR23" s="43">
        <f>EffortOutcomesAG1_1DayShiftIN[[#This Row],[A]]*W23</f>
        <v>0</v>
      </c>
      <c r="AS23" s="43">
        <f>EffortOutcomesAG1_1DayShiftIN[[#This Row],[A]]*X23</f>
        <v>0</v>
      </c>
      <c r="AT23" s="43">
        <f>EffortOutcomesAG1_1DayShiftIN[[#This Row],[A]]*Y23</f>
        <v>0</v>
      </c>
      <c r="AU23" s="43">
        <f>EffortOutcomesAG1_1DayShiftIN[[#This Row],[A]]*Z23</f>
        <v>0</v>
      </c>
      <c r="AV23" s="44">
        <f>EffortOutcomesAG1_1DayShiftIN[[#This Row],[A]]*AA23</f>
        <v>0</v>
      </c>
      <c r="AW23" s="3"/>
      <c r="AX23" s="3"/>
      <c r="AY23" t="s">
        <v>217</v>
      </c>
      <c r="AZ23" t="s">
        <v>172</v>
      </c>
      <c r="BA23" t="s">
        <v>69</v>
      </c>
      <c r="BB23">
        <v>3.5111676249447159</v>
      </c>
      <c r="BC23">
        <v>6.6499999999999995</v>
      </c>
      <c r="BD23">
        <v>10</v>
      </c>
      <c r="BE23">
        <v>6.6499999999999995</v>
      </c>
      <c r="BF23">
        <v>5.8181818181818183</v>
      </c>
      <c r="BG23" t="s">
        <v>183</v>
      </c>
      <c r="BI23" s="25">
        <v>45575</v>
      </c>
      <c r="BJ23">
        <v>45575</v>
      </c>
      <c r="BK23">
        <v>1.8939568571878436</v>
      </c>
      <c r="BL23">
        <v>1.8939568571878436</v>
      </c>
      <c r="BM23">
        <v>1.6570504287084349</v>
      </c>
      <c r="BN23">
        <v>0.52799513157063405</v>
      </c>
      <c r="BO23">
        <v>0.52799513157063405</v>
      </c>
      <c r="BP23">
        <v>0.87491455912508553</v>
      </c>
      <c r="BQ23">
        <v>1.1429687499999999</v>
      </c>
      <c r="BR23">
        <v>1.1429687499999999</v>
      </c>
      <c r="BS23">
        <v>0.60348193553737306</v>
      </c>
      <c r="BT23" t="s">
        <v>160</v>
      </c>
      <c r="CL23"/>
      <c r="CM23"/>
      <c r="CN23"/>
      <c r="CO23"/>
      <c r="CP23"/>
    </row>
    <row r="24" spans="1:94" x14ac:dyDescent="0.25">
      <c r="A24" s="31" t="s">
        <v>52</v>
      </c>
      <c r="B24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4" s="33">
        <f>IF(EffortOutcomesAG1_1DayShiftIN[[#This Row],[Iin]]=0,3,  IF(EffortOutcomesAG1_1DayShiftIN[[#This Row],[Iin]]&lt;INGoal,1,    IF(EffortOutcomesAG1_1DayShiftIN[[#This Row],[Iin]]&gt;=INGoal,2,   "???")))</f>
        <v>2</v>
      </c>
      <c r="D24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4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4" s="35">
        <f t="shared" si="0"/>
        <v>32111</v>
      </c>
      <c r="H24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4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0.19959870330323826</v>
      </c>
      <c r="O24" s="37" cm="1">
        <f t="array" ref="O2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0.17699951444182194</v>
      </c>
      <c r="Q2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4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4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2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" s="37" cm="1">
        <f t="array" ref="Z2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" s="38">
        <f t="shared" si="1"/>
        <v>1</v>
      </c>
      <c r="AC24" s="43">
        <f>EffortOutcomesAG1_1DayShiftIN[[#This Row],[A]]*H24</f>
        <v>0</v>
      </c>
      <c r="AD24" s="43">
        <f>EffortOutcomesAG1_1DayShiftIN[[#This Row],[A]]*I24</f>
        <v>0</v>
      </c>
      <c r="AE24" s="43">
        <f>EffortOutcomesAG1_1DayShiftIN[[#This Row],[A]]*J24</f>
        <v>0</v>
      </c>
      <c r="AF24" s="43">
        <f>EffortOutcomesAG1_1DayShiftIN[[#This Row],[A]]*K24</f>
        <v>0</v>
      </c>
      <c r="AG24" s="43">
        <f>EffortOutcomesAG1_1DayShiftIN[[#This Row],[A]]*L24</f>
        <v>0</v>
      </c>
      <c r="AH24" s="43">
        <f>EffortOutcomesAG1_1DayShiftIN[[#This Row],[A]]*M24</f>
        <v>0</v>
      </c>
      <c r="AI24" s="43">
        <f>EffortOutcomesAG1_1DayShiftIN[[#This Row],[A]]*N24</f>
        <v>2.0661667910119967</v>
      </c>
      <c r="AJ24" s="43">
        <f>EffortOutcomesAG1_1DayShiftIN[[#This Row],[A]]*O24</f>
        <v>0</v>
      </c>
      <c r="AK24" s="43">
        <f>EffortOutcomesAG1_1DayShiftIN[[#This Row],[A]]*P24</f>
        <v>1.8322289309131377</v>
      </c>
      <c r="AL24" s="43">
        <f>EffortOutcomesAG1_1DayShiftIN[[#This Row],[A]]*Q24</f>
        <v>0</v>
      </c>
      <c r="AM24" s="43">
        <f>EffortOutcomesAG1_1DayShiftIN[[#This Row],[A]]*R24</f>
        <v>0</v>
      </c>
      <c r="AN24" s="43">
        <f>EffortOutcomesAG1_1DayShiftIN[[#This Row],[A]]*S24</f>
        <v>0</v>
      </c>
      <c r="AO24" s="43">
        <f>EffortOutcomesAG1_1DayShiftIN[[#This Row],[A]]*T24</f>
        <v>0</v>
      </c>
      <c r="AP24" s="43">
        <f>EffortOutcomesAG1_1DayShiftIN[[#This Row],[A]]*U24</f>
        <v>0</v>
      </c>
      <c r="AQ24" s="43">
        <f>EffortOutcomesAG1_1DayShiftIN[[#This Row],[A]]*V24</f>
        <v>10.351604278074864</v>
      </c>
      <c r="AR24" s="43">
        <f>EffortOutcomesAG1_1DayShiftIN[[#This Row],[A]]*W24</f>
        <v>0</v>
      </c>
      <c r="AS24" s="43">
        <f>EffortOutcomesAG1_1DayShiftIN[[#This Row],[A]]*X24</f>
        <v>0</v>
      </c>
      <c r="AT24" s="43">
        <f>EffortOutcomesAG1_1DayShiftIN[[#This Row],[A]]*Y24</f>
        <v>0</v>
      </c>
      <c r="AU24" s="43">
        <f>EffortOutcomesAG1_1DayShiftIN[[#This Row],[A]]*Z24</f>
        <v>0</v>
      </c>
      <c r="AV24" s="44">
        <f>EffortOutcomesAG1_1DayShiftIN[[#This Row],[A]]*AA24</f>
        <v>0</v>
      </c>
      <c r="AW24" s="3"/>
      <c r="AX24" s="3"/>
      <c r="AY24" t="s">
        <v>217</v>
      </c>
      <c r="AZ24" t="s">
        <v>172</v>
      </c>
      <c r="BA24" t="s">
        <v>70</v>
      </c>
      <c r="BB24">
        <v>12.417771069086861</v>
      </c>
      <c r="BC24">
        <v>14.25</v>
      </c>
      <c r="BD24">
        <v>10</v>
      </c>
      <c r="BE24">
        <v>14.25</v>
      </c>
      <c r="BF24">
        <v>10.351604278074864</v>
      </c>
      <c r="BG24" t="s">
        <v>182</v>
      </c>
      <c r="BI24" s="25">
        <v>45575</v>
      </c>
      <c r="BJ24">
        <v>45575</v>
      </c>
      <c r="BK24">
        <v>1.147548937785972</v>
      </c>
      <c r="BL24">
        <v>1.147548937785972</v>
      </c>
      <c r="BM24">
        <v>0.83361210482003745</v>
      </c>
      <c r="BN24">
        <v>0.87142253116399027</v>
      </c>
      <c r="BO24">
        <v>0.87142253116399027</v>
      </c>
      <c r="BP24">
        <v>0.72642837039121855</v>
      </c>
      <c r="BQ24">
        <v>1.3765982177450602</v>
      </c>
      <c r="BR24">
        <v>1.3765982177450602</v>
      </c>
      <c r="BS24">
        <v>1.1995987033032383</v>
      </c>
      <c r="BT24" t="s">
        <v>160</v>
      </c>
      <c r="CL24"/>
      <c r="CM24"/>
      <c r="CN24"/>
      <c r="CO24"/>
      <c r="CP24"/>
    </row>
    <row r="25" spans="1:94" x14ac:dyDescent="0.25">
      <c r="A25" s="31" t="s">
        <v>52</v>
      </c>
      <c r="B25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5" s="33">
        <f>IF(EffortOutcomesAG1_1DayShiftIN[[#This Row],[Iin]]=0,3,  IF(EffortOutcomesAG1_1DayShiftIN[[#This Row],[Iin]]&lt;INGoal,1,    IF(EffortOutcomesAG1_1DayShiftIN[[#This Row],[Iin]]&gt;=INGoal,2,   "???")))</f>
        <v>2</v>
      </c>
      <c r="D25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5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5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5" s="35">
        <f t="shared" si="0"/>
        <v>32111</v>
      </c>
      <c r="H25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5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5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5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5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5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5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1.8249963047461071E-2</v>
      </c>
      <c r="O25" s="37" cm="1">
        <f t="array" ref="O2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5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0.28255902412885581</v>
      </c>
      <c r="Q2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5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5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5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5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5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2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5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5" s="37" cm="1">
        <f t="array" ref="Z2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5" s="38">
        <f t="shared" si="1"/>
        <v>1</v>
      </c>
      <c r="AC25" s="43">
        <f>EffortOutcomesAG1_1DayShiftIN[[#This Row],[A]]*H25</f>
        <v>0</v>
      </c>
      <c r="AD25" s="43">
        <f>EffortOutcomesAG1_1DayShiftIN[[#This Row],[A]]*I25</f>
        <v>0</v>
      </c>
      <c r="AE25" s="43">
        <f>EffortOutcomesAG1_1DayShiftIN[[#This Row],[A]]*J25</f>
        <v>0</v>
      </c>
      <c r="AF25" s="43">
        <f>EffortOutcomesAG1_1DayShiftIN[[#This Row],[A]]*K25</f>
        <v>0</v>
      </c>
      <c r="AG25" s="43">
        <f>EffortOutcomesAG1_1DayShiftIN[[#This Row],[A]]*L25</f>
        <v>0</v>
      </c>
      <c r="AH25" s="43">
        <f>EffortOutcomesAG1_1DayShiftIN[[#This Row],[A]]*M25</f>
        <v>0</v>
      </c>
      <c r="AI25" s="43">
        <f>EffortOutcomesAG1_1DayShiftIN[[#This Row],[A]]*N25</f>
        <v>0.25323612940415713</v>
      </c>
      <c r="AJ25" s="43">
        <f>EffortOutcomesAG1_1DayShiftIN[[#This Row],[A]]*O25</f>
        <v>0</v>
      </c>
      <c r="AK25" s="43">
        <f>EffortOutcomesAG1_1DayShiftIN[[#This Row],[A]]*P25</f>
        <v>3.920783478438981</v>
      </c>
      <c r="AL25" s="43">
        <f>EffortOutcomesAG1_1DayShiftIN[[#This Row],[A]]*Q25</f>
        <v>0</v>
      </c>
      <c r="AM25" s="43">
        <f>EffortOutcomesAG1_1DayShiftIN[[#This Row],[A]]*R25</f>
        <v>0</v>
      </c>
      <c r="AN25" s="43">
        <f>EffortOutcomesAG1_1DayShiftIN[[#This Row],[A]]*S25</f>
        <v>0</v>
      </c>
      <c r="AO25" s="43">
        <f>EffortOutcomesAG1_1DayShiftIN[[#This Row],[A]]*T25</f>
        <v>0</v>
      </c>
      <c r="AP25" s="43">
        <f>EffortOutcomesAG1_1DayShiftIN[[#This Row],[A]]*U25</f>
        <v>0</v>
      </c>
      <c r="AQ25" s="43">
        <f>EffortOutcomesAG1_1DayShiftIN[[#This Row],[A]]*V25</f>
        <v>13.875980392156862</v>
      </c>
      <c r="AR25" s="43">
        <f>EffortOutcomesAG1_1DayShiftIN[[#This Row],[A]]*W25</f>
        <v>0</v>
      </c>
      <c r="AS25" s="43">
        <f>EffortOutcomesAG1_1DayShiftIN[[#This Row],[A]]*X25</f>
        <v>0</v>
      </c>
      <c r="AT25" s="43">
        <f>EffortOutcomesAG1_1DayShiftIN[[#This Row],[A]]*Y25</f>
        <v>0</v>
      </c>
      <c r="AU25" s="43">
        <f>EffortOutcomesAG1_1DayShiftIN[[#This Row],[A]]*Z25</f>
        <v>0</v>
      </c>
      <c r="AV25" s="44">
        <f>EffortOutcomesAG1_1DayShiftIN[[#This Row],[A]]*AA25</f>
        <v>0</v>
      </c>
      <c r="AW25" s="3"/>
      <c r="AX25" s="3"/>
      <c r="AY25" t="s">
        <v>217</v>
      </c>
      <c r="AZ25" t="s">
        <v>172</v>
      </c>
      <c r="BA25" t="s">
        <v>68</v>
      </c>
      <c r="BB25">
        <v>14.12921652156102</v>
      </c>
      <c r="BC25">
        <v>18.05</v>
      </c>
      <c r="BD25">
        <v>10</v>
      </c>
      <c r="BE25">
        <v>18.05</v>
      </c>
      <c r="BF25">
        <v>13.875980392156862</v>
      </c>
      <c r="BG25" t="s">
        <v>184</v>
      </c>
      <c r="BI25" s="25">
        <v>45575</v>
      </c>
      <c r="BJ25">
        <v>45575</v>
      </c>
      <c r="BK25">
        <v>1.2774947551023732</v>
      </c>
      <c r="BL25">
        <v>1.2774947551023732</v>
      </c>
      <c r="BM25">
        <v>0.98207712869162123</v>
      </c>
      <c r="BN25">
        <v>0.78278207875684314</v>
      </c>
      <c r="BO25">
        <v>0.78278207875684314</v>
      </c>
      <c r="BP25">
        <v>0.76875237629677906</v>
      </c>
      <c r="BQ25">
        <v>1.3008089871763169</v>
      </c>
      <c r="BR25">
        <v>1.3008089871763169</v>
      </c>
      <c r="BS25">
        <v>1.0182499630474611</v>
      </c>
      <c r="BT25" t="s">
        <v>160</v>
      </c>
      <c r="CL25"/>
      <c r="CM25"/>
      <c r="CN25"/>
      <c r="CO25"/>
      <c r="CP25"/>
    </row>
    <row r="26" spans="1:94" x14ac:dyDescent="0.25">
      <c r="A26" s="31" t="s">
        <v>52</v>
      </c>
      <c r="B26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6" s="33">
        <f>IF(EffortOutcomesAG1_1DayShiftIN[[#This Row],[Iin]]=0,3,  IF(EffortOutcomesAG1_1DayShiftIN[[#This Row],[Iin]]&lt;INGoal,1,    IF(EffortOutcomesAG1_1DayShiftIN[[#This Row],[Iin]]&gt;=INGoal,2,   "???")))</f>
        <v>2</v>
      </c>
      <c r="D26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6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6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6" s="35" t="e">
        <f t="shared" si="0"/>
        <v>#VALUE!</v>
      </c>
      <c r="H26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6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6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6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6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6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6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6" s="37" t="e" cm="1">
        <f t="array" ref="O2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6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6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6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6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6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6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6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6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6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6" s="37" cm="1">
        <f t="array" ref="Z2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6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6" s="38" t="e">
        <f t="shared" si="1"/>
        <v>#VALUE!</v>
      </c>
      <c r="AC26" s="43" t="e">
        <f>EffortOutcomesAG1_1DayShiftIN[[#This Row],[A]]*H26</f>
        <v>#VALUE!</v>
      </c>
      <c r="AD26" s="43" t="e">
        <f>EffortOutcomesAG1_1DayShiftIN[[#This Row],[A]]*I26</f>
        <v>#VALUE!</v>
      </c>
      <c r="AE26" s="43" t="e">
        <f>EffortOutcomesAG1_1DayShiftIN[[#This Row],[A]]*J26</f>
        <v>#VALUE!</v>
      </c>
      <c r="AF26" s="43" t="e">
        <f>EffortOutcomesAG1_1DayShiftIN[[#This Row],[A]]*K26</f>
        <v>#VALUE!</v>
      </c>
      <c r="AG26" s="43" t="e">
        <f>EffortOutcomesAG1_1DayShiftIN[[#This Row],[A]]*L26</f>
        <v>#VALUE!</v>
      </c>
      <c r="AH26" s="43" t="e">
        <f>EffortOutcomesAG1_1DayShiftIN[[#This Row],[A]]*M26</f>
        <v>#VALUE!</v>
      </c>
      <c r="AI26" s="43" t="e">
        <f>EffortOutcomesAG1_1DayShiftIN[[#This Row],[A]]*N26</f>
        <v>#VALUE!</v>
      </c>
      <c r="AJ26" s="43" t="e">
        <f>EffortOutcomesAG1_1DayShiftIN[[#This Row],[A]]*O26</f>
        <v>#VALUE!</v>
      </c>
      <c r="AK26" s="43" t="e">
        <f>EffortOutcomesAG1_1DayShiftIN[[#This Row],[A]]*P26</f>
        <v>#VALUE!</v>
      </c>
      <c r="AL26" s="43" t="e">
        <f>EffortOutcomesAG1_1DayShiftIN[[#This Row],[A]]*Q26</f>
        <v>#VALUE!</v>
      </c>
      <c r="AM26" s="43" t="e">
        <f>EffortOutcomesAG1_1DayShiftIN[[#This Row],[A]]*R26</f>
        <v>#VALUE!</v>
      </c>
      <c r="AN26" s="43" t="e">
        <f>EffortOutcomesAG1_1DayShiftIN[[#This Row],[A]]*S26</f>
        <v>#VALUE!</v>
      </c>
      <c r="AO26" s="43" t="e">
        <f>EffortOutcomesAG1_1DayShiftIN[[#This Row],[A]]*T26</f>
        <v>#VALUE!</v>
      </c>
      <c r="AP26" s="43" t="e">
        <f>EffortOutcomesAG1_1DayShiftIN[[#This Row],[A]]*U26</f>
        <v>#VALUE!</v>
      </c>
      <c r="AQ26" s="43" t="e">
        <f>EffortOutcomesAG1_1DayShiftIN[[#This Row],[A]]*V26</f>
        <v>#VALUE!</v>
      </c>
      <c r="AR26" s="43" t="e">
        <f>EffortOutcomesAG1_1DayShiftIN[[#This Row],[A]]*W26</f>
        <v>#VALUE!</v>
      </c>
      <c r="AS26" s="43">
        <f>EffortOutcomesAG1_1DayShiftIN[[#This Row],[A]]*X26</f>
        <v>0</v>
      </c>
      <c r="AT26" s="43">
        <f>EffortOutcomesAG1_1DayShiftIN[[#This Row],[A]]*Y26</f>
        <v>0</v>
      </c>
      <c r="AU26" s="43">
        <f>EffortOutcomesAG1_1DayShiftIN[[#This Row],[A]]*Z26</f>
        <v>0</v>
      </c>
      <c r="AV26" s="44" t="e">
        <f>EffortOutcomesAG1_1DayShiftIN[[#This Row],[A]]*AA26</f>
        <v>#VALUE!</v>
      </c>
      <c r="AW26" s="3"/>
      <c r="AX26" s="3"/>
      <c r="AY26" t="s">
        <v>170</v>
      </c>
      <c r="AZ26" t="s">
        <v>172</v>
      </c>
      <c r="BA26" t="s">
        <v>68</v>
      </c>
      <c r="BB26">
        <v>14.310060866451844</v>
      </c>
      <c r="BC26">
        <v>19</v>
      </c>
      <c r="BD26">
        <v>10</v>
      </c>
      <c r="BE26">
        <v>19</v>
      </c>
      <c r="BF26">
        <v>8.0003055767761602</v>
      </c>
      <c r="BG26" t="s">
        <v>186</v>
      </c>
      <c r="BH26">
        <v>1</v>
      </c>
      <c r="BI26" s="25">
        <v>45576</v>
      </c>
      <c r="BJ26">
        <v>45576</v>
      </c>
      <c r="BK26">
        <v>1.3277371897518015</v>
      </c>
      <c r="BL26">
        <v>1.3277371897518015</v>
      </c>
      <c r="BM26">
        <v>0.55906859177181289</v>
      </c>
      <c r="BN26">
        <v>0.75316109823430755</v>
      </c>
      <c r="BO26">
        <v>0.75316109823430755</v>
      </c>
      <c r="BP26">
        <v>0.42106871456716632</v>
      </c>
      <c r="BQ26">
        <v>2.3749092853596134</v>
      </c>
      <c r="BR26">
        <v>2.3749092853596134</v>
      </c>
      <c r="BS26">
        <v>1.788689285568301</v>
      </c>
      <c r="BT26" t="s">
        <v>160</v>
      </c>
      <c r="CL26"/>
      <c r="CM26"/>
      <c r="CN26"/>
      <c r="CO26"/>
      <c r="CP26"/>
    </row>
    <row r="27" spans="1:94" x14ac:dyDescent="0.25">
      <c r="A27" s="31" t="s">
        <v>52</v>
      </c>
      <c r="B27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7" s="33">
        <f>IF(EffortOutcomesAG1_1DayShiftIN[[#This Row],[Iin]]=0,3,  IF(EffortOutcomesAG1_1DayShiftIN[[#This Row],[Iin]]&lt;INGoal,1,    IF(EffortOutcomesAG1_1DayShiftIN[[#This Row],[Iin]]&gt;=INGoal,2,   "???")))</f>
        <v>1</v>
      </c>
      <c r="D27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7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7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7" s="35">
        <f t="shared" si="0"/>
        <v>31111</v>
      </c>
      <c r="H27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7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7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7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7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7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7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7" s="37" cm="1">
        <f t="array" ref="O2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7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0.13882343535363062</v>
      </c>
      <c r="Q2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7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7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7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8.1016954357956084E-2</v>
      </c>
      <c r="U27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7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0.91898304564204392</v>
      </c>
      <c r="W2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7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7" s="37" cm="1">
        <f t="array" ref="Z2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7" s="38">
        <f t="shared" si="1"/>
        <v>1</v>
      </c>
      <c r="AC27" s="43">
        <f>EffortOutcomesAG1_1DayShiftIN[[#This Row],[A]]*H27</f>
        <v>0</v>
      </c>
      <c r="AD27" s="43">
        <f>EffortOutcomesAG1_1DayShiftIN[[#This Row],[A]]*I27</f>
        <v>0</v>
      </c>
      <c r="AE27" s="43">
        <f>EffortOutcomesAG1_1DayShiftIN[[#This Row],[A]]*J27</f>
        <v>0</v>
      </c>
      <c r="AF27" s="43">
        <f>EffortOutcomesAG1_1DayShiftIN[[#This Row],[A]]*K27</f>
        <v>0</v>
      </c>
      <c r="AG27" s="43">
        <f>EffortOutcomesAG1_1DayShiftIN[[#This Row],[A]]*L27</f>
        <v>0</v>
      </c>
      <c r="AH27" s="43">
        <f>EffortOutcomesAG1_1DayShiftIN[[#This Row],[A]]*M27</f>
        <v>0</v>
      </c>
      <c r="AI27" s="43">
        <f>EffortOutcomesAG1_1DayShiftIN[[#This Row],[A]]*N27</f>
        <v>0</v>
      </c>
      <c r="AJ27" s="43">
        <f>EffortOutcomesAG1_1DayShiftIN[[#This Row],[A]]*O27</f>
        <v>0</v>
      </c>
      <c r="AK27" s="43">
        <f>EffortOutcomesAG1_1DayShiftIN[[#This Row],[A]]*P27</f>
        <v>0.81064001358118909</v>
      </c>
      <c r="AL27" s="43">
        <f>EffortOutcomesAG1_1DayShiftIN[[#This Row],[A]]*Q27</f>
        <v>0</v>
      </c>
      <c r="AM27" s="43">
        <f>EffortOutcomesAG1_1DayShiftIN[[#This Row],[A]]*R27</f>
        <v>0</v>
      </c>
      <c r="AN27" s="43">
        <f>EffortOutcomesAG1_1DayShiftIN[[#This Row],[A]]*S27</f>
        <v>0</v>
      </c>
      <c r="AO27" s="43">
        <f>EffortOutcomesAG1_1DayShiftIN[[#This Row],[A]]*T27</f>
        <v>0.47308716149936786</v>
      </c>
      <c r="AP27" s="43">
        <f>EffortOutcomesAG1_1DayShiftIN[[#This Row],[A]]*U27</f>
        <v>0</v>
      </c>
      <c r="AQ27" s="43">
        <f>EffortOutcomesAG1_1DayShiftIN[[#This Row],[A]]*V27</f>
        <v>5.3662728249194425</v>
      </c>
      <c r="AR27" s="43">
        <f>EffortOutcomesAG1_1DayShiftIN[[#This Row],[A]]*W27</f>
        <v>0</v>
      </c>
      <c r="AS27" s="43">
        <f>EffortOutcomesAG1_1DayShiftIN[[#This Row],[A]]*X27</f>
        <v>0</v>
      </c>
      <c r="AT27" s="43">
        <f>EffortOutcomesAG1_1DayShiftIN[[#This Row],[A]]*Y27</f>
        <v>0</v>
      </c>
      <c r="AU27" s="43">
        <f>EffortOutcomesAG1_1DayShiftIN[[#This Row],[A]]*Z27</f>
        <v>0</v>
      </c>
      <c r="AV27" s="44">
        <f>EffortOutcomesAG1_1DayShiftIN[[#This Row],[A]]*AA27</f>
        <v>0</v>
      </c>
      <c r="AW27" s="3"/>
      <c r="AX27" s="3"/>
      <c r="AY27" t="s">
        <v>170</v>
      </c>
      <c r="AZ27" t="s">
        <v>172</v>
      </c>
      <c r="BA27" t="s">
        <v>69</v>
      </c>
      <c r="BB27">
        <v>5.3662728249194425</v>
      </c>
      <c r="BC27">
        <v>6.6499999999999995</v>
      </c>
      <c r="BD27">
        <v>10</v>
      </c>
      <c r="BE27">
        <v>6.6499999999999995</v>
      </c>
      <c r="BF27">
        <v>5.8393599864188106</v>
      </c>
      <c r="BG27" t="s">
        <v>185</v>
      </c>
      <c r="BH27">
        <v>1</v>
      </c>
      <c r="BI27" s="25">
        <v>45576</v>
      </c>
      <c r="BJ27">
        <v>45576</v>
      </c>
      <c r="BK27">
        <v>1.2392213771016811</v>
      </c>
      <c r="BL27">
        <v>1.2392213771016811</v>
      </c>
      <c r="BM27">
        <v>1.0881593569567478</v>
      </c>
      <c r="BN27">
        <v>0.80695831953675834</v>
      </c>
      <c r="BO27">
        <v>0.80695831953675834</v>
      </c>
      <c r="BP27">
        <v>0.8780992460780167</v>
      </c>
      <c r="BQ27">
        <v>1.1388234353536306</v>
      </c>
      <c r="BR27">
        <v>1.1388234353536306</v>
      </c>
      <c r="BS27">
        <v>0.91898304564204392</v>
      </c>
      <c r="BT27" t="s">
        <v>160</v>
      </c>
      <c r="CL27"/>
      <c r="CM27"/>
      <c r="CN27"/>
      <c r="CO27"/>
      <c r="CP27"/>
    </row>
    <row r="28" spans="1:94" x14ac:dyDescent="0.25">
      <c r="A28" s="31" t="s">
        <v>52</v>
      </c>
      <c r="B28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8" s="33">
        <f>IF(EffortOutcomesAG1_1DayShiftIN[[#This Row],[Iin]]=0,3,  IF(EffortOutcomesAG1_1DayShiftIN[[#This Row],[Iin]]&lt;INGoal,1,    IF(EffortOutcomesAG1_1DayShiftIN[[#This Row],[Iin]]&gt;=INGoal,2,   "???")))</f>
        <v>2</v>
      </c>
      <c r="D28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8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8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8" s="35">
        <f t="shared" si="0"/>
        <v>32111</v>
      </c>
      <c r="H28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8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8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8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8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8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8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0.20936268996556895</v>
      </c>
      <c r="O28" s="37" cm="1">
        <f t="array" ref="O2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8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7.5209965526881639E-2</v>
      </c>
      <c r="Q2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8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8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8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8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8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2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8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8" s="37" cm="1">
        <f t="array" ref="Z2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8" s="38">
        <f t="shared" si="1"/>
        <v>1</v>
      </c>
      <c r="AC28" s="43">
        <f>EffortOutcomesAG1_1DayShiftIN[[#This Row],[A]]*H28</f>
        <v>0</v>
      </c>
      <c r="AD28" s="43">
        <f>EffortOutcomesAG1_1DayShiftIN[[#This Row],[A]]*I28</f>
        <v>0</v>
      </c>
      <c r="AE28" s="43">
        <f>EffortOutcomesAG1_1DayShiftIN[[#This Row],[A]]*J28</f>
        <v>0</v>
      </c>
      <c r="AF28" s="43">
        <f>EffortOutcomesAG1_1DayShiftIN[[#This Row],[A]]*K28</f>
        <v>0</v>
      </c>
      <c r="AG28" s="43">
        <f>EffortOutcomesAG1_1DayShiftIN[[#This Row],[A]]*L28</f>
        <v>0</v>
      </c>
      <c r="AH28" s="43">
        <f>EffortOutcomesAG1_1DayShiftIN[[#This Row],[A]]*M28</f>
        <v>0</v>
      </c>
      <c r="AI28" s="43">
        <f>EffortOutcomesAG1_1DayShiftIN[[#This Row],[A]]*N28</f>
        <v>2.012832213125038</v>
      </c>
      <c r="AJ28" s="43">
        <f>EffortOutcomesAG1_1DayShiftIN[[#This Row],[A]]*O28</f>
        <v>0</v>
      </c>
      <c r="AK28" s="43">
        <f>EffortOutcomesAG1_1DayShiftIN[[#This Row],[A]]*P28</f>
        <v>0.72307554600787394</v>
      </c>
      <c r="AL28" s="43">
        <f>EffortOutcomesAG1_1DayShiftIN[[#This Row],[A]]*Q28</f>
        <v>0</v>
      </c>
      <c r="AM28" s="43">
        <f>EffortOutcomesAG1_1DayShiftIN[[#This Row],[A]]*R28</f>
        <v>0</v>
      </c>
      <c r="AN28" s="43">
        <f>EffortOutcomesAG1_1DayShiftIN[[#This Row],[A]]*S28</f>
        <v>0</v>
      </c>
      <c r="AO28" s="43">
        <f>EffortOutcomesAG1_1DayShiftIN[[#This Row],[A]]*T28</f>
        <v>0</v>
      </c>
      <c r="AP28" s="43">
        <f>EffortOutcomesAG1_1DayShiftIN[[#This Row],[A]]*U28</f>
        <v>0</v>
      </c>
      <c r="AQ28" s="43">
        <f>EffortOutcomesAG1_1DayShiftIN[[#This Row],[A]]*V28</f>
        <v>9.6140922408670875</v>
      </c>
      <c r="AR28" s="43">
        <f>EffortOutcomesAG1_1DayShiftIN[[#This Row],[A]]*W28</f>
        <v>0</v>
      </c>
      <c r="AS28" s="43">
        <f>EffortOutcomesAG1_1DayShiftIN[[#This Row],[A]]*X28</f>
        <v>0</v>
      </c>
      <c r="AT28" s="43">
        <f>EffortOutcomesAG1_1DayShiftIN[[#This Row],[A]]*Y28</f>
        <v>0</v>
      </c>
      <c r="AU28" s="43">
        <f>EffortOutcomesAG1_1DayShiftIN[[#This Row],[A]]*Z28</f>
        <v>0</v>
      </c>
      <c r="AV28" s="44">
        <f>EffortOutcomesAG1_1DayShiftIN[[#This Row],[A]]*AA28</f>
        <v>0</v>
      </c>
      <c r="AW28" s="3"/>
      <c r="AX28" s="3"/>
      <c r="AY28" t="s">
        <v>170</v>
      </c>
      <c r="AZ28" t="s">
        <v>172</v>
      </c>
      <c r="BA28" t="s">
        <v>70</v>
      </c>
      <c r="BB28">
        <v>11.626924453992125</v>
      </c>
      <c r="BC28">
        <v>12.35</v>
      </c>
      <c r="BD28">
        <v>10</v>
      </c>
      <c r="BE28">
        <v>12.35</v>
      </c>
      <c r="BF28">
        <v>9.6140922408670875</v>
      </c>
      <c r="BG28" t="s">
        <v>187</v>
      </c>
      <c r="BH28">
        <v>1</v>
      </c>
      <c r="BI28" s="25">
        <v>45576</v>
      </c>
      <c r="BJ28">
        <v>45576</v>
      </c>
      <c r="BK28">
        <v>1.0621897518014409</v>
      </c>
      <c r="BL28">
        <v>1.0621897518014409</v>
      </c>
      <c r="BM28">
        <v>0.82688180171034587</v>
      </c>
      <c r="BN28">
        <v>0.9414513727928846</v>
      </c>
      <c r="BO28">
        <v>0.9414513727928846</v>
      </c>
      <c r="BP28">
        <v>0.77846900735765889</v>
      </c>
      <c r="BQ28">
        <v>1.2845726554924506</v>
      </c>
      <c r="BR28">
        <v>1.2845726554924506</v>
      </c>
      <c r="BS28">
        <v>1.2093626899655689</v>
      </c>
      <c r="BT28" t="s">
        <v>160</v>
      </c>
      <c r="CL28"/>
      <c r="CM28"/>
      <c r="CN28"/>
      <c r="CO28"/>
      <c r="CP28"/>
    </row>
    <row r="29" spans="1:94" x14ac:dyDescent="0.25">
      <c r="A29" s="31" t="s">
        <v>52</v>
      </c>
      <c r="B29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9" s="33">
        <f>IF(EffortOutcomesAG1_1DayShiftIN[[#This Row],[Iin]]=0,3,  IF(EffortOutcomesAG1_1DayShiftIN[[#This Row],[Iin]]&lt;INGoal,1,    IF(EffortOutcomesAG1_1DayShiftIN[[#This Row],[Iin]]&gt;=INGoal,2,   "???")))</f>
        <v>2</v>
      </c>
      <c r="D29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9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9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9" s="35" t="e">
        <f t="shared" si="0"/>
        <v>#VALUE!</v>
      </c>
      <c r="H29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9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9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9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9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9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9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9" s="37" t="e" cm="1">
        <f t="array" ref="O2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9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9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9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9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9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9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9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9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9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9" s="37" cm="1">
        <f t="array" ref="Z2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9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9" s="38" t="e">
        <f t="shared" si="1"/>
        <v>#VALUE!</v>
      </c>
      <c r="AC29" s="43" t="e">
        <f>EffortOutcomesAG1_1DayShiftIN[[#This Row],[A]]*H29</f>
        <v>#VALUE!</v>
      </c>
      <c r="AD29" s="43" t="e">
        <f>EffortOutcomesAG1_1DayShiftIN[[#This Row],[A]]*I29</f>
        <v>#VALUE!</v>
      </c>
      <c r="AE29" s="43" t="e">
        <f>EffortOutcomesAG1_1DayShiftIN[[#This Row],[A]]*J29</f>
        <v>#VALUE!</v>
      </c>
      <c r="AF29" s="43" t="e">
        <f>EffortOutcomesAG1_1DayShiftIN[[#This Row],[A]]*K29</f>
        <v>#VALUE!</v>
      </c>
      <c r="AG29" s="43" t="e">
        <f>EffortOutcomesAG1_1DayShiftIN[[#This Row],[A]]*L29</f>
        <v>#VALUE!</v>
      </c>
      <c r="AH29" s="43" t="e">
        <f>EffortOutcomesAG1_1DayShiftIN[[#This Row],[A]]*M29</f>
        <v>#VALUE!</v>
      </c>
      <c r="AI29" s="43" t="e">
        <f>EffortOutcomesAG1_1DayShiftIN[[#This Row],[A]]*N29</f>
        <v>#VALUE!</v>
      </c>
      <c r="AJ29" s="43" t="e">
        <f>EffortOutcomesAG1_1DayShiftIN[[#This Row],[A]]*O29</f>
        <v>#VALUE!</v>
      </c>
      <c r="AK29" s="43" t="e">
        <f>EffortOutcomesAG1_1DayShiftIN[[#This Row],[A]]*P29</f>
        <v>#VALUE!</v>
      </c>
      <c r="AL29" s="43" t="e">
        <f>EffortOutcomesAG1_1DayShiftIN[[#This Row],[A]]*Q29</f>
        <v>#VALUE!</v>
      </c>
      <c r="AM29" s="43" t="e">
        <f>EffortOutcomesAG1_1DayShiftIN[[#This Row],[A]]*R29</f>
        <v>#VALUE!</v>
      </c>
      <c r="AN29" s="43" t="e">
        <f>EffortOutcomesAG1_1DayShiftIN[[#This Row],[A]]*S29</f>
        <v>#VALUE!</v>
      </c>
      <c r="AO29" s="43" t="e">
        <f>EffortOutcomesAG1_1DayShiftIN[[#This Row],[A]]*T29</f>
        <v>#VALUE!</v>
      </c>
      <c r="AP29" s="43" t="e">
        <f>EffortOutcomesAG1_1DayShiftIN[[#This Row],[A]]*U29</f>
        <v>#VALUE!</v>
      </c>
      <c r="AQ29" s="43" t="e">
        <f>EffortOutcomesAG1_1DayShiftIN[[#This Row],[A]]*V29</f>
        <v>#VALUE!</v>
      </c>
      <c r="AR29" s="43" t="e">
        <f>EffortOutcomesAG1_1DayShiftIN[[#This Row],[A]]*W29</f>
        <v>#VALUE!</v>
      </c>
      <c r="AS29" s="43">
        <f>EffortOutcomesAG1_1DayShiftIN[[#This Row],[A]]*X29</f>
        <v>0</v>
      </c>
      <c r="AT29" s="43">
        <f>EffortOutcomesAG1_1DayShiftIN[[#This Row],[A]]*Y29</f>
        <v>0</v>
      </c>
      <c r="AU29" s="43">
        <f>EffortOutcomesAG1_1DayShiftIN[[#This Row],[A]]*Z29</f>
        <v>0</v>
      </c>
      <c r="AV29" s="44" t="e">
        <f>EffortOutcomesAG1_1DayShiftIN[[#This Row],[A]]*AA29</f>
        <v>#VALUE!</v>
      </c>
      <c r="AW29" s="3"/>
      <c r="AX29" s="3"/>
      <c r="AY29" t="s">
        <v>217</v>
      </c>
      <c r="AZ29" t="s">
        <v>172</v>
      </c>
      <c r="BA29" t="s">
        <v>68</v>
      </c>
      <c r="BB29">
        <v>14.129216521561023</v>
      </c>
      <c r="BC29">
        <v>24.7</v>
      </c>
      <c r="BD29">
        <v>10</v>
      </c>
      <c r="BE29">
        <v>24.7</v>
      </c>
      <c r="BF29">
        <v>12.009068627450976</v>
      </c>
      <c r="BG29" t="s">
        <v>186</v>
      </c>
      <c r="BI29" s="25">
        <v>45576</v>
      </c>
      <c r="BJ29">
        <v>45576</v>
      </c>
      <c r="BK29">
        <v>1.7481507175085103</v>
      </c>
      <c r="BL29">
        <v>1.7481507175085103</v>
      </c>
      <c r="BM29">
        <v>0.84994582743673541</v>
      </c>
      <c r="BN29">
        <v>0.57203305755307787</v>
      </c>
      <c r="BO29">
        <v>0.57203305755307787</v>
      </c>
      <c r="BP29">
        <v>0.48619711042311642</v>
      </c>
      <c r="BQ29">
        <v>2.0567789864685602</v>
      </c>
      <c r="BR29">
        <v>2.0567789864685602</v>
      </c>
      <c r="BS29">
        <v>1.1765455723405309</v>
      </c>
      <c r="BT29" t="s">
        <v>160</v>
      </c>
      <c r="CL29"/>
      <c r="CM29"/>
      <c r="CN29"/>
      <c r="CO29"/>
      <c r="CP29"/>
    </row>
    <row r="30" spans="1:94" x14ac:dyDescent="0.25">
      <c r="A30" s="31" t="s">
        <v>52</v>
      </c>
      <c r="B30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30" s="33">
        <f>IF(EffortOutcomesAG1_1DayShiftIN[[#This Row],[Iin]]=0,3,  IF(EffortOutcomesAG1_1DayShiftIN[[#This Row],[Iin]]&lt;INGoal,1,    IF(EffortOutcomesAG1_1DayShiftIN[[#This Row],[Iin]]&gt;=INGoal,2,   "???")))</f>
        <v>1</v>
      </c>
      <c r="D30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0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30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30" s="35">
        <f t="shared" si="0"/>
        <v>11110</v>
      </c>
      <c r="H30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30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30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30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30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30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30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30" s="37" cm="1">
        <f t="array" ref="O3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30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3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30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2.0312499999999845E-2</v>
      </c>
      <c r="S30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30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0.52707604834697031</v>
      </c>
      <c r="U30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30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0.45261145165302985</v>
      </c>
      <c r="W3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3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0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0" s="37" cm="1">
        <f t="array" ref="Z3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30" s="38">
        <f t="shared" si="1"/>
        <v>1</v>
      </c>
      <c r="AC30" s="43">
        <f>EffortOutcomesAG1_1DayShiftIN[[#This Row],[A]]*H30</f>
        <v>0</v>
      </c>
      <c r="AD30" s="43">
        <f>EffortOutcomesAG1_1DayShiftIN[[#This Row],[A]]*I30</f>
        <v>0</v>
      </c>
      <c r="AE30" s="43">
        <f>EffortOutcomesAG1_1DayShiftIN[[#This Row],[A]]*J30</f>
        <v>0</v>
      </c>
      <c r="AF30" s="43">
        <f>EffortOutcomesAG1_1DayShiftIN[[#This Row],[A]]*K30</f>
        <v>0</v>
      </c>
      <c r="AG30" s="43">
        <f>EffortOutcomesAG1_1DayShiftIN[[#This Row],[A]]*L30</f>
        <v>0</v>
      </c>
      <c r="AH30" s="43">
        <f>EffortOutcomesAG1_1DayShiftIN[[#This Row],[A]]*M30</f>
        <v>0</v>
      </c>
      <c r="AI30" s="43">
        <f>EffortOutcomesAG1_1DayShiftIN[[#This Row],[A]]*N30</f>
        <v>0</v>
      </c>
      <c r="AJ30" s="43">
        <f>EffortOutcomesAG1_1DayShiftIN[[#This Row],[A]]*O30</f>
        <v>0</v>
      </c>
      <c r="AK30" s="43">
        <f>EffortOutcomesAG1_1DayShiftIN[[#This Row],[A]]*P30</f>
        <v>0</v>
      </c>
      <c r="AL30" s="43">
        <f>EffortOutcomesAG1_1DayShiftIN[[#This Row],[A]]*Q30</f>
        <v>0</v>
      </c>
      <c r="AM30" s="43">
        <f>EffortOutcomesAG1_1DayShiftIN[[#This Row],[A]]*R30</f>
        <v>0.15757575757575634</v>
      </c>
      <c r="AN30" s="43">
        <f>EffortOutcomesAG1_1DayShiftIN[[#This Row],[A]]*S30</f>
        <v>0</v>
      </c>
      <c r="AO30" s="43">
        <f>EffortOutcomesAG1_1DayShiftIN[[#This Row],[A]]*T30</f>
        <v>4.0888323750552837</v>
      </c>
      <c r="AP30" s="43">
        <f>EffortOutcomesAG1_1DayShiftIN[[#This Row],[A]]*U30</f>
        <v>0</v>
      </c>
      <c r="AQ30" s="43">
        <f>EffortOutcomesAG1_1DayShiftIN[[#This Row],[A]]*V30</f>
        <v>3.5111676249447159</v>
      </c>
      <c r="AR30" s="43">
        <f>EffortOutcomesAG1_1DayShiftIN[[#This Row],[A]]*W30</f>
        <v>0</v>
      </c>
      <c r="AS30" s="43">
        <f>EffortOutcomesAG1_1DayShiftIN[[#This Row],[A]]*X30</f>
        <v>0</v>
      </c>
      <c r="AT30" s="43">
        <f>EffortOutcomesAG1_1DayShiftIN[[#This Row],[A]]*Y30</f>
        <v>0</v>
      </c>
      <c r="AU30" s="43">
        <f>EffortOutcomesAG1_1DayShiftIN[[#This Row],[A]]*Z30</f>
        <v>0</v>
      </c>
      <c r="AV30" s="44">
        <f>EffortOutcomesAG1_1DayShiftIN[[#This Row],[A]]*AA30</f>
        <v>0</v>
      </c>
      <c r="AW30" s="3"/>
      <c r="AX30" s="3"/>
      <c r="AY30" t="s">
        <v>217</v>
      </c>
      <c r="AZ30" t="s">
        <v>172</v>
      </c>
      <c r="BA30" t="s">
        <v>69</v>
      </c>
      <c r="BB30">
        <v>3.5111676249447159</v>
      </c>
      <c r="BC30">
        <v>7.6</v>
      </c>
      <c r="BD30">
        <v>10</v>
      </c>
      <c r="BE30">
        <v>7.6</v>
      </c>
      <c r="BF30">
        <v>7.757575757575756</v>
      </c>
      <c r="BG30" t="s">
        <v>185</v>
      </c>
      <c r="BI30" s="25">
        <v>45576</v>
      </c>
      <c r="BJ30">
        <v>45576</v>
      </c>
      <c r="BK30">
        <v>2.1645221225003928</v>
      </c>
      <c r="BL30">
        <v>2.1645221225003928</v>
      </c>
      <c r="BM30">
        <v>2.2094005716112459</v>
      </c>
      <c r="BN30">
        <v>0.46199574012430472</v>
      </c>
      <c r="BO30">
        <v>0.46199574012430472</v>
      </c>
      <c r="BP30">
        <v>1.0207336523125996</v>
      </c>
      <c r="BQ30">
        <v>0.97968750000000016</v>
      </c>
      <c r="BR30">
        <v>0.97968750000000016</v>
      </c>
      <c r="BS30">
        <v>0.45261145165302985</v>
      </c>
      <c r="BT30" t="s">
        <v>160</v>
      </c>
      <c r="CL30"/>
      <c r="CM30"/>
      <c r="CN30"/>
      <c r="CO30"/>
      <c r="CP30"/>
    </row>
    <row r="31" spans="1:94" x14ac:dyDescent="0.25">
      <c r="A31" s="31" t="s">
        <v>52</v>
      </c>
      <c r="B31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31" s="33">
        <f>IF(EffortOutcomesAG1_1DayShiftIN[[#This Row],[Iin]]=0,3,  IF(EffortOutcomesAG1_1DayShiftIN[[#This Row],[Iin]]&lt;INGoal,1,    IF(EffortOutcomesAG1_1DayShiftIN[[#This Row],[Iin]]&gt;=INGoal,2,   "???")))</f>
        <v>2</v>
      </c>
      <c r="D31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31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31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31" s="35">
        <f t="shared" si="0"/>
        <v>12310</v>
      </c>
      <c r="H31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0.17806998030020638</v>
      </c>
      <c r="I31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31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31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31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31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31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31" s="37" cm="1">
        <f t="array" ref="O3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31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3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0.23496737480935204</v>
      </c>
      <c r="R31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31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31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31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31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0.90126196968736172</v>
      </c>
      <c r="W3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3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1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1" s="37" cm="1">
        <f t="array" ref="Z3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31" s="38">
        <f t="shared" si="1"/>
        <v>1.1362293444967138</v>
      </c>
      <c r="AC31" s="43">
        <f>EffortOutcomesAG1_1DayShiftIN[[#This Row],[A]]*H31</f>
        <v>1.8769956680173483</v>
      </c>
      <c r="AD31" s="43">
        <f>EffortOutcomesAG1_1DayShiftIN[[#This Row],[A]]*I31</f>
        <v>0</v>
      </c>
      <c r="AE31" s="43">
        <f>EffortOutcomesAG1_1DayShiftIN[[#This Row],[A]]*J31</f>
        <v>0</v>
      </c>
      <c r="AF31" s="43">
        <f>EffortOutcomesAG1_1DayShiftIN[[#This Row],[A]]*K31</f>
        <v>0</v>
      </c>
      <c r="AG31" s="43">
        <f>EffortOutcomesAG1_1DayShiftIN[[#This Row],[A]]*L31</f>
        <v>0</v>
      </c>
      <c r="AH31" s="43">
        <f>EffortOutcomesAG1_1DayShiftIN[[#This Row],[A]]*M31</f>
        <v>0</v>
      </c>
      <c r="AI31" s="43">
        <f>EffortOutcomesAG1_1DayShiftIN[[#This Row],[A]]*N31</f>
        <v>0</v>
      </c>
      <c r="AJ31" s="43">
        <f>EffortOutcomesAG1_1DayShiftIN[[#This Row],[A]]*O31</f>
        <v>0</v>
      </c>
      <c r="AK31" s="43">
        <f>EffortOutcomesAG1_1DayShiftIN[[#This Row],[A]]*P31</f>
        <v>0</v>
      </c>
      <c r="AL31" s="43">
        <f>EffortOutcomesAG1_1DayShiftIN[[#This Row],[A]]*Q31</f>
        <v>2.4767383244442986</v>
      </c>
      <c r="AM31" s="43">
        <f>EffortOutcomesAG1_1DayShiftIN[[#This Row],[A]]*R31</f>
        <v>0</v>
      </c>
      <c r="AN31" s="43">
        <f>EffortOutcomesAG1_1DayShiftIN[[#This Row],[A]]*S31</f>
        <v>0</v>
      </c>
      <c r="AO31" s="43">
        <f>EffortOutcomesAG1_1DayShiftIN[[#This Row],[A]]*T31</f>
        <v>0</v>
      </c>
      <c r="AP31" s="43">
        <f>EffortOutcomesAG1_1DayShiftIN[[#This Row],[A]]*U31</f>
        <v>0</v>
      </c>
      <c r="AQ31" s="43">
        <f>EffortOutcomesAG1_1DayShiftIN[[#This Row],[A]]*V31</f>
        <v>9.5</v>
      </c>
      <c r="AR31" s="43">
        <f>EffortOutcomesAG1_1DayShiftIN[[#This Row],[A]]*W31</f>
        <v>0</v>
      </c>
      <c r="AS31" s="43">
        <f>EffortOutcomesAG1_1DayShiftIN[[#This Row],[A]]*X31</f>
        <v>0</v>
      </c>
      <c r="AT31" s="43">
        <f>EffortOutcomesAG1_1DayShiftIN[[#This Row],[A]]*Y31</f>
        <v>0</v>
      </c>
      <c r="AU31" s="43">
        <f>EffortOutcomesAG1_1DayShiftIN[[#This Row],[A]]*Z31</f>
        <v>0</v>
      </c>
      <c r="AV31" s="44">
        <f>EffortOutcomesAG1_1DayShiftIN[[#This Row],[A]]*AA31</f>
        <v>0</v>
      </c>
      <c r="AW31" s="3"/>
      <c r="AX31" s="3"/>
      <c r="AY31" t="s">
        <v>217</v>
      </c>
      <c r="AZ31" t="s">
        <v>172</v>
      </c>
      <c r="BA31" t="s">
        <v>70</v>
      </c>
      <c r="BB31">
        <v>12.417771069086861</v>
      </c>
      <c r="BC31">
        <v>9.5</v>
      </c>
      <c r="BD31">
        <v>10</v>
      </c>
      <c r="BE31">
        <v>9.5</v>
      </c>
      <c r="BF31">
        <v>10.540775401069514</v>
      </c>
      <c r="BG31" t="s">
        <v>187</v>
      </c>
      <c r="BI31" s="25">
        <v>45576</v>
      </c>
      <c r="BJ31">
        <v>45576</v>
      </c>
      <c r="BK31">
        <v>0.76503262519064796</v>
      </c>
      <c r="BL31">
        <v>0.76503262519064796</v>
      </c>
      <c r="BM31">
        <v>0.84884600806581212</v>
      </c>
      <c r="BN31">
        <v>1.3071337967459853</v>
      </c>
      <c r="BO31">
        <v>1.3071337967459853</v>
      </c>
      <c r="BP31">
        <v>1.1095553053757383</v>
      </c>
      <c r="BQ31">
        <v>0.90126196968736172</v>
      </c>
      <c r="BR31">
        <v>0.90126196968736172</v>
      </c>
      <c r="BS31">
        <v>1.1780699803002064</v>
      </c>
      <c r="BT31" t="s">
        <v>160</v>
      </c>
      <c r="CL31"/>
      <c r="CM31"/>
      <c r="CN31"/>
      <c r="CO31"/>
      <c r="CP31"/>
    </row>
    <row r="32" spans="1:94" x14ac:dyDescent="0.25">
      <c r="A32" s="31" t="s">
        <v>52</v>
      </c>
      <c r="B32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2" s="33">
        <f>IF(EffortOutcomesAG1_1DayShiftIN[[#This Row],[Iin]]=0,3,  IF(EffortOutcomesAG1_1DayShiftIN[[#This Row],[Iin]]&lt;INGoal,1,    IF(EffortOutcomesAG1_1DayShiftIN[[#This Row],[Iin]]&gt;=INGoal,2,   "???")))</f>
        <v>2</v>
      </c>
      <c r="D32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2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32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2" s="35" t="e">
        <f t="shared" si="0"/>
        <v>#VALUE!</v>
      </c>
      <c r="H32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32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32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32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32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32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32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32" s="37" t="e" cm="1">
        <f t="array" ref="O3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32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32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32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32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32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32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32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32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3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2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2" s="37" cm="1">
        <f t="array" ref="Z3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2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32" s="38" t="e">
        <f t="shared" si="1"/>
        <v>#VALUE!</v>
      </c>
      <c r="AC32" s="43" t="e">
        <f>EffortOutcomesAG1_1DayShiftIN[[#This Row],[A]]*H32</f>
        <v>#VALUE!</v>
      </c>
      <c r="AD32" s="43" t="e">
        <f>EffortOutcomesAG1_1DayShiftIN[[#This Row],[A]]*I32</f>
        <v>#VALUE!</v>
      </c>
      <c r="AE32" s="43" t="e">
        <f>EffortOutcomesAG1_1DayShiftIN[[#This Row],[A]]*J32</f>
        <v>#VALUE!</v>
      </c>
      <c r="AF32" s="43" t="e">
        <f>EffortOutcomesAG1_1DayShiftIN[[#This Row],[A]]*K32</f>
        <v>#VALUE!</v>
      </c>
      <c r="AG32" s="43" t="e">
        <f>EffortOutcomesAG1_1DayShiftIN[[#This Row],[A]]*L32</f>
        <v>#VALUE!</v>
      </c>
      <c r="AH32" s="43" t="e">
        <f>EffortOutcomesAG1_1DayShiftIN[[#This Row],[A]]*M32</f>
        <v>#VALUE!</v>
      </c>
      <c r="AI32" s="43" t="e">
        <f>EffortOutcomesAG1_1DayShiftIN[[#This Row],[A]]*N32</f>
        <v>#VALUE!</v>
      </c>
      <c r="AJ32" s="43" t="e">
        <f>EffortOutcomesAG1_1DayShiftIN[[#This Row],[A]]*O32</f>
        <v>#VALUE!</v>
      </c>
      <c r="AK32" s="43" t="e">
        <f>EffortOutcomesAG1_1DayShiftIN[[#This Row],[A]]*P32</f>
        <v>#VALUE!</v>
      </c>
      <c r="AL32" s="43" t="e">
        <f>EffortOutcomesAG1_1DayShiftIN[[#This Row],[A]]*Q32</f>
        <v>#VALUE!</v>
      </c>
      <c r="AM32" s="43" t="e">
        <f>EffortOutcomesAG1_1DayShiftIN[[#This Row],[A]]*R32</f>
        <v>#VALUE!</v>
      </c>
      <c r="AN32" s="43" t="e">
        <f>EffortOutcomesAG1_1DayShiftIN[[#This Row],[A]]*S32</f>
        <v>#VALUE!</v>
      </c>
      <c r="AO32" s="43" t="e">
        <f>EffortOutcomesAG1_1DayShiftIN[[#This Row],[A]]*T32</f>
        <v>#VALUE!</v>
      </c>
      <c r="AP32" s="43" t="e">
        <f>EffortOutcomesAG1_1DayShiftIN[[#This Row],[A]]*U32</f>
        <v>#VALUE!</v>
      </c>
      <c r="AQ32" s="43" t="e">
        <f>EffortOutcomesAG1_1DayShiftIN[[#This Row],[A]]*V32</f>
        <v>#VALUE!</v>
      </c>
      <c r="AR32" s="43" t="e">
        <f>EffortOutcomesAG1_1DayShiftIN[[#This Row],[A]]*W32</f>
        <v>#VALUE!</v>
      </c>
      <c r="AS32" s="43">
        <f>EffortOutcomesAG1_1DayShiftIN[[#This Row],[A]]*X32</f>
        <v>0</v>
      </c>
      <c r="AT32" s="43">
        <f>EffortOutcomesAG1_1DayShiftIN[[#This Row],[A]]*Y32</f>
        <v>0</v>
      </c>
      <c r="AU32" s="43">
        <f>EffortOutcomesAG1_1DayShiftIN[[#This Row],[A]]*Z32</f>
        <v>0</v>
      </c>
      <c r="AV32" s="44" t="e">
        <f>EffortOutcomesAG1_1DayShiftIN[[#This Row],[A]]*AA32</f>
        <v>#VALUE!</v>
      </c>
      <c r="AW32" s="3"/>
      <c r="AX32" s="3"/>
      <c r="AY32" t="s">
        <v>170</v>
      </c>
      <c r="AZ32" t="s">
        <v>172</v>
      </c>
      <c r="BA32" t="s">
        <v>68</v>
      </c>
      <c r="BB32">
        <v>14.310060866451844</v>
      </c>
      <c r="BC32">
        <v>19.95</v>
      </c>
      <c r="BD32">
        <v>10</v>
      </c>
      <c r="BE32">
        <v>19.95</v>
      </c>
      <c r="BF32">
        <v>12.799132141378117</v>
      </c>
      <c r="BG32" t="s">
        <v>189</v>
      </c>
      <c r="BH32">
        <v>1</v>
      </c>
      <c r="BI32" s="25">
        <v>45577</v>
      </c>
      <c r="BJ32">
        <v>45577</v>
      </c>
      <c r="BK32">
        <v>1.3941240492393916</v>
      </c>
      <c r="BL32">
        <v>1.3941240492393916</v>
      </c>
      <c r="BM32">
        <v>0.89441493371870195</v>
      </c>
      <c r="BN32">
        <v>0.71729628403267387</v>
      </c>
      <c r="BO32">
        <v>0.71729628403267387</v>
      </c>
      <c r="BP32">
        <v>0.6415605083397552</v>
      </c>
      <c r="BQ32">
        <v>1.5586994320891456</v>
      </c>
      <c r="BR32">
        <v>1.5586994320891456</v>
      </c>
      <c r="BS32">
        <v>1.1180493105613831</v>
      </c>
      <c r="BT32" t="s">
        <v>160</v>
      </c>
      <c r="CL32"/>
      <c r="CM32"/>
      <c r="CN32"/>
      <c r="CO32"/>
      <c r="CP32"/>
    </row>
    <row r="33" spans="1:94" x14ac:dyDescent="0.25">
      <c r="A33" s="31" t="s">
        <v>52</v>
      </c>
      <c r="B33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3" s="33">
        <f>IF(EffortOutcomesAG1_1DayShiftIN[[#This Row],[Iin]]=0,3,  IF(EffortOutcomesAG1_1DayShiftIN[[#This Row],[Iin]]&lt;INGoal,1,    IF(EffortOutcomesAG1_1DayShiftIN[[#This Row],[Iin]]&gt;=INGoal,2,   "???")))</f>
        <v>1</v>
      </c>
      <c r="D33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3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33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3" s="35">
        <f t="shared" si="0"/>
        <v>31111</v>
      </c>
      <c r="H33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33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33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33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33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33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33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33" s="37" cm="1">
        <f t="array" ref="O3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33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0.31161171807019228</v>
      </c>
      <c r="Q3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33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33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33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7.3886010588687601E-2</v>
      </c>
      <c r="U33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33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0.9261139894113124</v>
      </c>
      <c r="W3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3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3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3" s="37" cm="1">
        <f t="array" ref="Z3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33" s="38">
        <f t="shared" si="1"/>
        <v>1</v>
      </c>
      <c r="AC33" s="43">
        <f>EffortOutcomesAG1_1DayShiftIN[[#This Row],[A]]*H33</f>
        <v>0</v>
      </c>
      <c r="AD33" s="43">
        <f>EffortOutcomesAG1_1DayShiftIN[[#This Row],[A]]*I33</f>
        <v>0</v>
      </c>
      <c r="AE33" s="43">
        <f>EffortOutcomesAG1_1DayShiftIN[[#This Row],[A]]*J33</f>
        <v>0</v>
      </c>
      <c r="AF33" s="43">
        <f>EffortOutcomesAG1_1DayShiftIN[[#This Row],[A]]*K33</f>
        <v>0</v>
      </c>
      <c r="AG33" s="43">
        <f>EffortOutcomesAG1_1DayShiftIN[[#This Row],[A]]*L33</f>
        <v>0</v>
      </c>
      <c r="AH33" s="43">
        <f>EffortOutcomesAG1_1DayShiftIN[[#This Row],[A]]*M33</f>
        <v>0</v>
      </c>
      <c r="AI33" s="43">
        <f>EffortOutcomesAG1_1DayShiftIN[[#This Row],[A]]*N33</f>
        <v>0</v>
      </c>
      <c r="AJ33" s="43">
        <f>EffortOutcomesAG1_1DayShiftIN[[#This Row],[A]]*O33</f>
        <v>0</v>
      </c>
      <c r="AK33" s="43">
        <f>EffortOutcomesAG1_1DayShiftIN[[#This Row],[A]]*P33</f>
        <v>1.8056022408963581</v>
      </c>
      <c r="AL33" s="43">
        <f>EffortOutcomesAG1_1DayShiftIN[[#This Row],[A]]*Q33</f>
        <v>0</v>
      </c>
      <c r="AM33" s="43">
        <f>EffortOutcomesAG1_1DayShiftIN[[#This Row],[A]]*R33</f>
        <v>0</v>
      </c>
      <c r="AN33" s="43">
        <f>EffortOutcomesAG1_1DayShiftIN[[#This Row],[A]]*S33</f>
        <v>0</v>
      </c>
      <c r="AO33" s="43">
        <f>EffortOutcomesAG1_1DayShiftIN[[#This Row],[A]]*T33</f>
        <v>0.42812493418419939</v>
      </c>
      <c r="AP33" s="43">
        <f>EffortOutcomesAG1_1DayShiftIN[[#This Row],[A]]*U33</f>
        <v>0</v>
      </c>
      <c r="AQ33" s="43">
        <f>EffortOutcomesAG1_1DayShiftIN[[#This Row],[A]]*V33</f>
        <v>5.3662728249194425</v>
      </c>
      <c r="AR33" s="43">
        <f>EffortOutcomesAG1_1DayShiftIN[[#This Row],[A]]*W33</f>
        <v>0</v>
      </c>
      <c r="AS33" s="43">
        <f>EffortOutcomesAG1_1DayShiftIN[[#This Row],[A]]*X33</f>
        <v>0</v>
      </c>
      <c r="AT33" s="43">
        <f>EffortOutcomesAG1_1DayShiftIN[[#This Row],[A]]*Y33</f>
        <v>0</v>
      </c>
      <c r="AU33" s="43">
        <f>EffortOutcomesAG1_1DayShiftIN[[#This Row],[A]]*Z33</f>
        <v>0</v>
      </c>
      <c r="AV33" s="44">
        <f>EffortOutcomesAG1_1DayShiftIN[[#This Row],[A]]*AA33</f>
        <v>0</v>
      </c>
      <c r="AW33" s="3"/>
      <c r="AX33" s="3"/>
      <c r="AY33" t="s">
        <v>170</v>
      </c>
      <c r="AZ33" t="s">
        <v>172</v>
      </c>
      <c r="BA33" t="s">
        <v>69</v>
      </c>
      <c r="BB33">
        <v>5.3662728249194425</v>
      </c>
      <c r="BC33">
        <v>7.6</v>
      </c>
      <c r="BD33">
        <v>10</v>
      </c>
      <c r="BE33">
        <v>7.6</v>
      </c>
      <c r="BF33">
        <v>5.7943977591036422</v>
      </c>
      <c r="BG33" t="s">
        <v>188</v>
      </c>
      <c r="BH33">
        <v>1</v>
      </c>
      <c r="BI33" s="25">
        <v>45577</v>
      </c>
      <c r="BJ33">
        <v>45577</v>
      </c>
      <c r="BK33">
        <v>1.4162530024019213</v>
      </c>
      <c r="BL33">
        <v>1.4162530024019213</v>
      </c>
      <c r="BM33">
        <v>1.0797806872949338</v>
      </c>
      <c r="BN33">
        <v>0.70608852959466351</v>
      </c>
      <c r="BO33">
        <v>0.70608852959466351</v>
      </c>
      <c r="BP33">
        <v>0.76242075777679508</v>
      </c>
      <c r="BQ33">
        <v>1.3116117180701923</v>
      </c>
      <c r="BR33">
        <v>1.3116117180701923</v>
      </c>
      <c r="BS33">
        <v>0.9261139894113124</v>
      </c>
      <c r="BT33" t="s">
        <v>160</v>
      </c>
      <c r="CL33"/>
      <c r="CM33"/>
      <c r="CN33"/>
      <c r="CO33"/>
      <c r="CP33"/>
    </row>
    <row r="34" spans="1:94" x14ac:dyDescent="0.25">
      <c r="A34" s="31" t="s">
        <v>52</v>
      </c>
      <c r="B34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4" s="33">
        <f>IF(EffortOutcomesAG1_1DayShiftIN[[#This Row],[Iin]]=0,3,  IF(EffortOutcomesAG1_1DayShiftIN[[#This Row],[Iin]]&lt;INGoal,1,    IF(EffortOutcomesAG1_1DayShiftIN[[#This Row],[Iin]]&gt;=INGoal,2,   "???")))</f>
        <v>2</v>
      </c>
      <c r="D34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4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34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4" s="35" t="e">
        <f t="shared" si="0"/>
        <v>#VALUE!</v>
      </c>
      <c r="H34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34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34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34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34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34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34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34" s="37" t="e" cm="1">
        <f t="array" ref="O3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34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3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34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34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34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34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34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3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3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4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4" s="37" cm="1">
        <f t="array" ref="Z3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34" s="38" t="e">
        <f t="shared" si="1"/>
        <v>#VALUE!</v>
      </c>
      <c r="AC34" s="43" t="e">
        <f>EffortOutcomesAG1_1DayShiftIN[[#This Row],[A]]*H34</f>
        <v>#VALUE!</v>
      </c>
      <c r="AD34" s="43" t="e">
        <f>EffortOutcomesAG1_1DayShiftIN[[#This Row],[A]]*I34</f>
        <v>#VALUE!</v>
      </c>
      <c r="AE34" s="43" t="e">
        <f>EffortOutcomesAG1_1DayShiftIN[[#This Row],[A]]*J34</f>
        <v>#VALUE!</v>
      </c>
      <c r="AF34" s="43" t="e">
        <f>EffortOutcomesAG1_1DayShiftIN[[#This Row],[A]]*K34</f>
        <v>#VALUE!</v>
      </c>
      <c r="AG34" s="43" t="e">
        <f>EffortOutcomesAG1_1DayShiftIN[[#This Row],[A]]*L34</f>
        <v>#VALUE!</v>
      </c>
      <c r="AH34" s="43" t="e">
        <f>EffortOutcomesAG1_1DayShiftIN[[#This Row],[A]]*M34</f>
        <v>#VALUE!</v>
      </c>
      <c r="AI34" s="43" t="e">
        <f>EffortOutcomesAG1_1DayShiftIN[[#This Row],[A]]*N34</f>
        <v>#VALUE!</v>
      </c>
      <c r="AJ34" s="43" t="e">
        <f>EffortOutcomesAG1_1DayShiftIN[[#This Row],[A]]*O34</f>
        <v>#VALUE!</v>
      </c>
      <c r="AK34" s="43" t="e">
        <f>EffortOutcomesAG1_1DayShiftIN[[#This Row],[A]]*P34</f>
        <v>#VALUE!</v>
      </c>
      <c r="AL34" s="43" t="e">
        <f>EffortOutcomesAG1_1DayShiftIN[[#This Row],[A]]*Q34</f>
        <v>#VALUE!</v>
      </c>
      <c r="AM34" s="43" t="e">
        <f>EffortOutcomesAG1_1DayShiftIN[[#This Row],[A]]*R34</f>
        <v>#VALUE!</v>
      </c>
      <c r="AN34" s="43" t="e">
        <f>EffortOutcomesAG1_1DayShiftIN[[#This Row],[A]]*S34</f>
        <v>#VALUE!</v>
      </c>
      <c r="AO34" s="43" t="e">
        <f>EffortOutcomesAG1_1DayShiftIN[[#This Row],[A]]*T34</f>
        <v>#VALUE!</v>
      </c>
      <c r="AP34" s="43" t="e">
        <f>EffortOutcomesAG1_1DayShiftIN[[#This Row],[A]]*U34</f>
        <v>#VALUE!</v>
      </c>
      <c r="AQ34" s="43" t="e">
        <f>EffortOutcomesAG1_1DayShiftIN[[#This Row],[A]]*V34</f>
        <v>#VALUE!</v>
      </c>
      <c r="AR34" s="43" t="e">
        <f>EffortOutcomesAG1_1DayShiftIN[[#This Row],[A]]*W34</f>
        <v>#VALUE!</v>
      </c>
      <c r="AS34" s="43">
        <f>EffortOutcomesAG1_1DayShiftIN[[#This Row],[A]]*X34</f>
        <v>0</v>
      </c>
      <c r="AT34" s="43">
        <f>EffortOutcomesAG1_1DayShiftIN[[#This Row],[A]]*Y34</f>
        <v>0</v>
      </c>
      <c r="AU34" s="43">
        <f>EffortOutcomesAG1_1DayShiftIN[[#This Row],[A]]*Z34</f>
        <v>0</v>
      </c>
      <c r="AV34" s="44" t="e">
        <f>EffortOutcomesAG1_1DayShiftIN[[#This Row],[A]]*AA34</f>
        <v>#VALUE!</v>
      </c>
      <c r="AW34" s="3"/>
      <c r="AX34" s="3"/>
      <c r="AY34" t="s">
        <v>170</v>
      </c>
      <c r="AZ34" t="s">
        <v>172</v>
      </c>
      <c r="BA34" t="s">
        <v>70</v>
      </c>
      <c r="BB34">
        <v>11.626924453992126</v>
      </c>
      <c r="BC34">
        <v>18.05</v>
      </c>
      <c r="BD34">
        <v>10</v>
      </c>
      <c r="BE34">
        <v>18.05</v>
      </c>
      <c r="BF34">
        <v>10.056408770404715</v>
      </c>
      <c r="BG34" t="s">
        <v>190</v>
      </c>
      <c r="BH34">
        <v>1</v>
      </c>
      <c r="BI34" s="25">
        <v>45577</v>
      </c>
      <c r="BJ34">
        <v>45577</v>
      </c>
      <c r="BK34">
        <v>1.5524311757097982</v>
      </c>
      <c r="BL34">
        <v>1.5524311757097982</v>
      </c>
      <c r="BM34">
        <v>0.86492423772064919</v>
      </c>
      <c r="BN34">
        <v>0.64415093927934219</v>
      </c>
      <c r="BO34">
        <v>0.64415093927934219</v>
      </c>
      <c r="BP34">
        <v>0.55714176013322525</v>
      </c>
      <c r="BQ34">
        <v>1.7948753289663251</v>
      </c>
      <c r="BR34">
        <v>1.7948753289663251</v>
      </c>
      <c r="BS34">
        <v>1.1561706290429765</v>
      </c>
      <c r="BT34" t="s">
        <v>160</v>
      </c>
      <c r="CL34"/>
      <c r="CM34"/>
      <c r="CN34"/>
      <c r="CO34"/>
      <c r="CP34"/>
    </row>
    <row r="35" spans="1:94" x14ac:dyDescent="0.25">
      <c r="A35" s="31" t="s">
        <v>52</v>
      </c>
      <c r="B35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5" s="33">
        <f>IF(EffortOutcomesAG1_1DayShiftIN[[#This Row],[Iin]]=0,3,  IF(EffortOutcomesAG1_1DayShiftIN[[#This Row],[Iin]]&lt;INGoal,1,    IF(EffortOutcomesAG1_1DayShiftIN[[#This Row],[Iin]]&gt;=INGoal,2,   "???")))</f>
        <v>2</v>
      </c>
      <c r="D35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5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35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5" s="35">
        <f t="shared" si="0"/>
        <v>32111</v>
      </c>
      <c r="H35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35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35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35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35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35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35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1.8249963047461071E-2</v>
      </c>
      <c r="O35" s="37" cm="1">
        <f t="array" ref="O3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35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0.14563176232082231</v>
      </c>
      <c r="Q3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35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35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35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35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35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3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3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5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5" s="37" cm="1">
        <f t="array" ref="Z3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35" s="38">
        <f t="shared" si="1"/>
        <v>1</v>
      </c>
      <c r="AC35" s="43">
        <f>EffortOutcomesAG1_1DayShiftIN[[#This Row],[A]]*H35</f>
        <v>0</v>
      </c>
      <c r="AD35" s="43">
        <f>EffortOutcomesAG1_1DayShiftIN[[#This Row],[A]]*I35</f>
        <v>0</v>
      </c>
      <c r="AE35" s="43">
        <f>EffortOutcomesAG1_1DayShiftIN[[#This Row],[A]]*J35</f>
        <v>0</v>
      </c>
      <c r="AF35" s="43">
        <f>EffortOutcomesAG1_1DayShiftIN[[#This Row],[A]]*K35</f>
        <v>0</v>
      </c>
      <c r="AG35" s="43">
        <f>EffortOutcomesAG1_1DayShiftIN[[#This Row],[A]]*L35</f>
        <v>0</v>
      </c>
      <c r="AH35" s="43">
        <f>EffortOutcomesAG1_1DayShiftIN[[#This Row],[A]]*M35</f>
        <v>0</v>
      </c>
      <c r="AI35" s="43">
        <f>EffortOutcomesAG1_1DayShiftIN[[#This Row],[A]]*N35</f>
        <v>0.25323612940415713</v>
      </c>
      <c r="AJ35" s="43">
        <f>EffortOutcomesAG1_1DayShiftIN[[#This Row],[A]]*O35</f>
        <v>0</v>
      </c>
      <c r="AK35" s="43">
        <f>EffortOutcomesAG1_1DayShiftIN[[#This Row],[A]]*P35</f>
        <v>2.0207834784389789</v>
      </c>
      <c r="AL35" s="43">
        <f>EffortOutcomesAG1_1DayShiftIN[[#This Row],[A]]*Q35</f>
        <v>0</v>
      </c>
      <c r="AM35" s="43">
        <f>EffortOutcomesAG1_1DayShiftIN[[#This Row],[A]]*R35</f>
        <v>0</v>
      </c>
      <c r="AN35" s="43">
        <f>EffortOutcomesAG1_1DayShiftIN[[#This Row],[A]]*S35</f>
        <v>0</v>
      </c>
      <c r="AO35" s="43">
        <f>EffortOutcomesAG1_1DayShiftIN[[#This Row],[A]]*T35</f>
        <v>0</v>
      </c>
      <c r="AP35" s="43">
        <f>EffortOutcomesAG1_1DayShiftIN[[#This Row],[A]]*U35</f>
        <v>0</v>
      </c>
      <c r="AQ35" s="43">
        <f>EffortOutcomesAG1_1DayShiftIN[[#This Row],[A]]*V35</f>
        <v>13.875980392156862</v>
      </c>
      <c r="AR35" s="43">
        <f>EffortOutcomesAG1_1DayShiftIN[[#This Row],[A]]*W35</f>
        <v>0</v>
      </c>
      <c r="AS35" s="43">
        <f>EffortOutcomesAG1_1DayShiftIN[[#This Row],[A]]*X35</f>
        <v>0</v>
      </c>
      <c r="AT35" s="43">
        <f>EffortOutcomesAG1_1DayShiftIN[[#This Row],[A]]*Y35</f>
        <v>0</v>
      </c>
      <c r="AU35" s="43">
        <f>EffortOutcomesAG1_1DayShiftIN[[#This Row],[A]]*Z35</f>
        <v>0</v>
      </c>
      <c r="AV35" s="44">
        <f>EffortOutcomesAG1_1DayShiftIN[[#This Row],[A]]*AA35</f>
        <v>0</v>
      </c>
      <c r="AW35" s="3"/>
      <c r="AX35" s="3"/>
      <c r="AY35" t="s">
        <v>217</v>
      </c>
      <c r="AZ35" t="s">
        <v>172</v>
      </c>
      <c r="BA35" t="s">
        <v>68</v>
      </c>
      <c r="BB35">
        <v>14.12921652156102</v>
      </c>
      <c r="BC35">
        <v>16.149999999999999</v>
      </c>
      <c r="BD35">
        <v>10</v>
      </c>
      <c r="BE35">
        <v>16.149999999999999</v>
      </c>
      <c r="BF35">
        <v>13.875980392156862</v>
      </c>
      <c r="BG35" t="s">
        <v>189</v>
      </c>
      <c r="BI35" s="25">
        <v>45577</v>
      </c>
      <c r="BJ35">
        <v>45577</v>
      </c>
      <c r="BK35">
        <v>1.1430216229863337</v>
      </c>
      <c r="BL35">
        <v>1.1430216229863337</v>
      </c>
      <c r="BM35">
        <v>0.98207712869162123</v>
      </c>
      <c r="BN35">
        <v>0.87487408802235422</v>
      </c>
      <c r="BO35">
        <v>0.87487408802235422</v>
      </c>
      <c r="BP35">
        <v>0.85919383233169433</v>
      </c>
      <c r="BQ35">
        <v>1.1638817253682834</v>
      </c>
      <c r="BR35">
        <v>1.1638817253682834</v>
      </c>
      <c r="BS35">
        <v>1.0182499630474611</v>
      </c>
      <c r="BT35" t="s">
        <v>160</v>
      </c>
      <c r="CL35"/>
      <c r="CM35"/>
      <c r="CN35"/>
      <c r="CO35"/>
      <c r="CP35"/>
    </row>
    <row r="36" spans="1:94" x14ac:dyDescent="0.25">
      <c r="A36" s="31" t="s">
        <v>52</v>
      </c>
      <c r="B36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36" s="33">
        <f>IF(EffortOutcomesAG1_1DayShiftIN[[#This Row],[Iin]]=0,3,  IF(EffortOutcomesAG1_1DayShiftIN[[#This Row],[Iin]]&lt;INGoal,1,    IF(EffortOutcomesAG1_1DayShiftIN[[#This Row],[Iin]]&gt;=INGoal,2,   "???")))</f>
        <v>1</v>
      </c>
      <c r="D36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6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36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36" s="35">
        <f t="shared" si="0"/>
        <v>11110</v>
      </c>
      <c r="H36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36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36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36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36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36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36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36" s="37" cm="1">
        <f t="array" ref="O3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36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3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36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2.8476562499999969E-2</v>
      </c>
      <c r="S36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36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0.45856379229323285</v>
      </c>
      <c r="U36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36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0.51295964520676718</v>
      </c>
      <c r="W3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3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6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6" s="37" cm="1">
        <f t="array" ref="Z3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36" s="38">
        <f t="shared" si="1"/>
        <v>1</v>
      </c>
      <c r="AC36" s="43">
        <f>EffortOutcomesAG1_1DayShiftIN[[#This Row],[A]]*H36</f>
        <v>0</v>
      </c>
      <c r="AD36" s="43">
        <f>EffortOutcomesAG1_1DayShiftIN[[#This Row],[A]]*I36</f>
        <v>0</v>
      </c>
      <c r="AE36" s="43">
        <f>EffortOutcomesAG1_1DayShiftIN[[#This Row],[A]]*J36</f>
        <v>0</v>
      </c>
      <c r="AF36" s="43">
        <f>EffortOutcomesAG1_1DayShiftIN[[#This Row],[A]]*K36</f>
        <v>0</v>
      </c>
      <c r="AG36" s="43">
        <f>EffortOutcomesAG1_1DayShiftIN[[#This Row],[A]]*L36</f>
        <v>0</v>
      </c>
      <c r="AH36" s="43">
        <f>EffortOutcomesAG1_1DayShiftIN[[#This Row],[A]]*M36</f>
        <v>0</v>
      </c>
      <c r="AI36" s="43">
        <f>EffortOutcomesAG1_1DayShiftIN[[#This Row],[A]]*N36</f>
        <v>0</v>
      </c>
      <c r="AJ36" s="43">
        <f>EffortOutcomesAG1_1DayShiftIN[[#This Row],[A]]*O36</f>
        <v>0</v>
      </c>
      <c r="AK36" s="43">
        <f>EffortOutcomesAG1_1DayShiftIN[[#This Row],[A]]*P36</f>
        <v>0</v>
      </c>
      <c r="AL36" s="43">
        <f>EffortOutcomesAG1_1DayShiftIN[[#This Row],[A]]*Q36</f>
        <v>0</v>
      </c>
      <c r="AM36" s="43">
        <f>EffortOutcomesAG1_1DayShiftIN[[#This Row],[A]]*R36</f>
        <v>0.19491978609625643</v>
      </c>
      <c r="AN36" s="43">
        <f>EffortOutcomesAG1_1DayShiftIN[[#This Row],[A]]*S36</f>
        <v>0</v>
      </c>
      <c r="AO36" s="43">
        <f>EffortOutcomesAG1_1DayShiftIN[[#This Row],[A]]*T36</f>
        <v>3.1388323750552831</v>
      </c>
      <c r="AP36" s="43">
        <f>EffortOutcomesAG1_1DayShiftIN[[#This Row],[A]]*U36</f>
        <v>0</v>
      </c>
      <c r="AQ36" s="43">
        <f>EffortOutcomesAG1_1DayShiftIN[[#This Row],[A]]*V36</f>
        <v>3.5111676249447159</v>
      </c>
      <c r="AR36" s="43">
        <f>EffortOutcomesAG1_1DayShiftIN[[#This Row],[A]]*W36</f>
        <v>0</v>
      </c>
      <c r="AS36" s="43">
        <f>EffortOutcomesAG1_1DayShiftIN[[#This Row],[A]]*X36</f>
        <v>0</v>
      </c>
      <c r="AT36" s="43">
        <f>EffortOutcomesAG1_1DayShiftIN[[#This Row],[A]]*Y36</f>
        <v>0</v>
      </c>
      <c r="AU36" s="43">
        <f>EffortOutcomesAG1_1DayShiftIN[[#This Row],[A]]*Z36</f>
        <v>0</v>
      </c>
      <c r="AV36" s="44">
        <f>EffortOutcomesAG1_1DayShiftIN[[#This Row],[A]]*AA36</f>
        <v>0</v>
      </c>
      <c r="AW36" s="3"/>
      <c r="AX36" s="3"/>
      <c r="AY36" t="s">
        <v>217</v>
      </c>
      <c r="AZ36" t="s">
        <v>172</v>
      </c>
      <c r="BA36" t="s">
        <v>69</v>
      </c>
      <c r="BB36">
        <v>3.5111676249447159</v>
      </c>
      <c r="BC36">
        <v>6.6499999999999995</v>
      </c>
      <c r="BD36">
        <v>10</v>
      </c>
      <c r="BE36">
        <v>6.6499999999999995</v>
      </c>
      <c r="BF36">
        <v>6.8449197860962556</v>
      </c>
      <c r="BG36" t="s">
        <v>188</v>
      </c>
      <c r="BI36" s="25">
        <v>45577</v>
      </c>
      <c r="BJ36">
        <v>45577</v>
      </c>
      <c r="BK36">
        <v>1.8939568571878436</v>
      </c>
      <c r="BL36">
        <v>1.8939568571878436</v>
      </c>
      <c r="BM36">
        <v>1.9494710925981582</v>
      </c>
      <c r="BN36">
        <v>0.52799513157063405</v>
      </c>
      <c r="BO36">
        <v>0.52799513157063405</v>
      </c>
      <c r="BP36">
        <v>1.0293112460295122</v>
      </c>
      <c r="BQ36">
        <v>0.97152343750000003</v>
      </c>
      <c r="BR36">
        <v>0.97152343750000003</v>
      </c>
      <c r="BS36">
        <v>0.51295964520676718</v>
      </c>
      <c r="BT36" t="s">
        <v>160</v>
      </c>
      <c r="CL36"/>
      <c r="CM36"/>
      <c r="CN36"/>
      <c r="CO36"/>
      <c r="CP36"/>
    </row>
    <row r="37" spans="1:94" x14ac:dyDescent="0.25">
      <c r="A37" s="31" t="s">
        <v>52</v>
      </c>
      <c r="B37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7" s="33">
        <f>IF(EffortOutcomesAG1_1DayShiftIN[[#This Row],[Iin]]=0,3,  IF(EffortOutcomesAG1_1DayShiftIN[[#This Row],[Iin]]&lt;INGoal,1,    IF(EffortOutcomesAG1_1DayShiftIN[[#This Row],[Iin]]&gt;=INGoal,2,   "???")))</f>
        <v>2</v>
      </c>
      <c r="D37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7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37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7" s="35" t="e">
        <f t="shared" si="0"/>
        <v>#VALUE!</v>
      </c>
      <c r="H37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37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37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37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37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37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37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37" s="37" t="e" cm="1">
        <f t="array" ref="O3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37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37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37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37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37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37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37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37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3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7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7" s="37" cm="1">
        <f t="array" ref="Z3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7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37" s="38" t="e">
        <f t="shared" si="1"/>
        <v>#VALUE!</v>
      </c>
      <c r="AC37" s="43" t="e">
        <f>EffortOutcomesAG1_1DayShiftIN[[#This Row],[A]]*H37</f>
        <v>#VALUE!</v>
      </c>
      <c r="AD37" s="43" t="e">
        <f>EffortOutcomesAG1_1DayShiftIN[[#This Row],[A]]*I37</f>
        <v>#VALUE!</v>
      </c>
      <c r="AE37" s="43" t="e">
        <f>EffortOutcomesAG1_1DayShiftIN[[#This Row],[A]]*J37</f>
        <v>#VALUE!</v>
      </c>
      <c r="AF37" s="43" t="e">
        <f>EffortOutcomesAG1_1DayShiftIN[[#This Row],[A]]*K37</f>
        <v>#VALUE!</v>
      </c>
      <c r="AG37" s="43" t="e">
        <f>EffortOutcomesAG1_1DayShiftIN[[#This Row],[A]]*L37</f>
        <v>#VALUE!</v>
      </c>
      <c r="AH37" s="43" t="e">
        <f>EffortOutcomesAG1_1DayShiftIN[[#This Row],[A]]*M37</f>
        <v>#VALUE!</v>
      </c>
      <c r="AI37" s="43" t="e">
        <f>EffortOutcomesAG1_1DayShiftIN[[#This Row],[A]]*N37</f>
        <v>#VALUE!</v>
      </c>
      <c r="AJ37" s="43" t="e">
        <f>EffortOutcomesAG1_1DayShiftIN[[#This Row],[A]]*O37</f>
        <v>#VALUE!</v>
      </c>
      <c r="AK37" s="43" t="e">
        <f>EffortOutcomesAG1_1DayShiftIN[[#This Row],[A]]*P37</f>
        <v>#VALUE!</v>
      </c>
      <c r="AL37" s="43" t="e">
        <f>EffortOutcomesAG1_1DayShiftIN[[#This Row],[A]]*Q37</f>
        <v>#VALUE!</v>
      </c>
      <c r="AM37" s="43" t="e">
        <f>EffortOutcomesAG1_1DayShiftIN[[#This Row],[A]]*R37</f>
        <v>#VALUE!</v>
      </c>
      <c r="AN37" s="43" t="e">
        <f>EffortOutcomesAG1_1DayShiftIN[[#This Row],[A]]*S37</f>
        <v>#VALUE!</v>
      </c>
      <c r="AO37" s="43" t="e">
        <f>EffortOutcomesAG1_1DayShiftIN[[#This Row],[A]]*T37</f>
        <v>#VALUE!</v>
      </c>
      <c r="AP37" s="43" t="e">
        <f>EffortOutcomesAG1_1DayShiftIN[[#This Row],[A]]*U37</f>
        <v>#VALUE!</v>
      </c>
      <c r="AQ37" s="43" t="e">
        <f>EffortOutcomesAG1_1DayShiftIN[[#This Row],[A]]*V37</f>
        <v>#VALUE!</v>
      </c>
      <c r="AR37" s="43" t="e">
        <f>EffortOutcomesAG1_1DayShiftIN[[#This Row],[A]]*W37</f>
        <v>#VALUE!</v>
      </c>
      <c r="AS37" s="43">
        <f>EffortOutcomesAG1_1DayShiftIN[[#This Row],[A]]*X37</f>
        <v>0</v>
      </c>
      <c r="AT37" s="43">
        <f>EffortOutcomesAG1_1DayShiftIN[[#This Row],[A]]*Y37</f>
        <v>0</v>
      </c>
      <c r="AU37" s="43">
        <f>EffortOutcomesAG1_1DayShiftIN[[#This Row],[A]]*Z37</f>
        <v>0</v>
      </c>
      <c r="AV37" s="44" t="e">
        <f>EffortOutcomesAG1_1DayShiftIN[[#This Row],[A]]*AA37</f>
        <v>#VALUE!</v>
      </c>
      <c r="AW37" s="3"/>
      <c r="AX37" s="3"/>
      <c r="AY37" t="s">
        <v>217</v>
      </c>
      <c r="AZ37" t="s">
        <v>172</v>
      </c>
      <c r="BA37" t="s">
        <v>70</v>
      </c>
      <c r="BB37">
        <v>12.417771069086861</v>
      </c>
      <c r="BC37">
        <v>19</v>
      </c>
      <c r="BD37">
        <v>10</v>
      </c>
      <c r="BE37">
        <v>19</v>
      </c>
      <c r="BF37">
        <v>10.993315508021384</v>
      </c>
      <c r="BG37" t="s">
        <v>190</v>
      </c>
      <c r="BI37" s="25">
        <v>45577</v>
      </c>
      <c r="BJ37">
        <v>45577</v>
      </c>
      <c r="BK37">
        <v>1.5300652503812959</v>
      </c>
      <c r="BL37">
        <v>1.5300652503812959</v>
      </c>
      <c r="BM37">
        <v>0.88528894975270112</v>
      </c>
      <c r="BN37">
        <v>0.65356689837299264</v>
      </c>
      <c r="BO37">
        <v>0.65356689837299264</v>
      </c>
      <c r="BP37">
        <v>0.57859555305375709</v>
      </c>
      <c r="BQ37">
        <v>1.7283229964733076</v>
      </c>
      <c r="BR37">
        <v>1.7283229964733076</v>
      </c>
      <c r="BS37">
        <v>1.1295747001917764</v>
      </c>
      <c r="BT37" t="s">
        <v>160</v>
      </c>
      <c r="CL37"/>
      <c r="CM37"/>
      <c r="CN37"/>
      <c r="CO37"/>
      <c r="CP37"/>
    </row>
    <row r="38" spans="1:94" x14ac:dyDescent="0.25">
      <c r="A38" s="31" t="s">
        <v>52</v>
      </c>
      <c r="B38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8" s="33">
        <f>IF(EffortOutcomesAG1_1DayShiftIN[[#This Row],[Iin]]=0,3,  IF(EffortOutcomesAG1_1DayShiftIN[[#This Row],[Iin]]&lt;INGoal,1,    IF(EffortOutcomesAG1_1DayShiftIN[[#This Row],[Iin]]&gt;=INGoal,2,   "???")))</f>
        <v>2</v>
      </c>
      <c r="D38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8" s="33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38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8" s="35">
        <f t="shared" si="0"/>
        <v>32111</v>
      </c>
      <c r="H38" s="37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38" s="37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38" s="37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38" s="37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38" s="37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38" s="37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38" s="37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6.8700482859275436E-2</v>
      </c>
      <c r="O38" s="37" cm="1">
        <f t="array" ref="O3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Row],[Block]]=21222),INCap-M39:Z9INGoal,IF(OR(EffortOutcomesAG1_1DayShiftIN[[#This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38" s="37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0.137409886568997</v>
      </c>
      <c r="Q3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38" s="37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38" s="37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38" s="37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38" s="37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38" s="37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3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3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8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8" s="37" cm="1">
        <f t="array" ref="Z3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38" s="38">
        <f t="shared" si="1"/>
        <v>1</v>
      </c>
      <c r="AC38" s="43">
        <f>EffortOutcomesAG1_1DayShiftIN[[#This Row],[A]]*H38</f>
        <v>0</v>
      </c>
      <c r="AD38" s="43">
        <f>EffortOutcomesAG1_1DayShiftIN[[#This Row],[A]]*I38</f>
        <v>0</v>
      </c>
      <c r="AE38" s="43">
        <f>EffortOutcomesAG1_1DayShiftIN[[#This Row],[A]]*J38</f>
        <v>0</v>
      </c>
      <c r="AF38" s="43">
        <f>EffortOutcomesAG1_1DayShiftIN[[#This Row],[A]]*K38</f>
        <v>0</v>
      </c>
      <c r="AG38" s="43">
        <f>EffortOutcomesAG1_1DayShiftIN[[#This Row],[A]]*L38</f>
        <v>0</v>
      </c>
      <c r="AH38" s="43">
        <f>EffortOutcomesAG1_1DayShiftIN[[#This Row],[A]]*M38</f>
        <v>0</v>
      </c>
      <c r="AI38" s="43">
        <f>EffortOutcomesAG1_1DayShiftIN[[#This Row],[A]]*N38</f>
        <v>0.91990984100670325</v>
      </c>
      <c r="AJ38" s="43">
        <f>EffortOutcomesAG1_1DayShiftIN[[#This Row],[A]]*O38</f>
        <v>0</v>
      </c>
      <c r="AK38" s="43">
        <f>EffortOutcomesAG1_1DayShiftIN[[#This Row],[A]]*P38</f>
        <v>1.8399391335481556</v>
      </c>
      <c r="AL38" s="43">
        <f>EffortOutcomesAG1_1DayShiftIN[[#This Row],[A]]*Q38</f>
        <v>0</v>
      </c>
      <c r="AM38" s="43">
        <f>EffortOutcomesAG1_1DayShiftIN[[#This Row],[A]]*R38</f>
        <v>0</v>
      </c>
      <c r="AN38" s="43">
        <f>EffortOutcomesAG1_1DayShiftIN[[#This Row],[A]]*S38</f>
        <v>0</v>
      </c>
      <c r="AO38" s="43">
        <f>EffortOutcomesAG1_1DayShiftIN[[#This Row],[A]]*T38</f>
        <v>0</v>
      </c>
      <c r="AP38" s="43">
        <f>EffortOutcomesAG1_1DayShiftIN[[#This Row],[A]]*U38</f>
        <v>0</v>
      </c>
      <c r="AQ38" s="43">
        <f>EffortOutcomesAG1_1DayShiftIN[[#This Row],[A]]*V38</f>
        <v>13.390151025445141</v>
      </c>
      <c r="AR38" s="43">
        <f>EffortOutcomesAG1_1DayShiftIN[[#This Row],[A]]*W38</f>
        <v>0</v>
      </c>
      <c r="AS38" s="43">
        <f>EffortOutcomesAG1_1DayShiftIN[[#This Row],[A]]*X38</f>
        <v>0</v>
      </c>
      <c r="AT38" s="43">
        <f>EffortOutcomesAG1_1DayShiftIN[[#This Row],[A]]*Y38</f>
        <v>0</v>
      </c>
      <c r="AU38" s="43">
        <f>EffortOutcomesAG1_1DayShiftIN[[#This Row],[A]]*Z38</f>
        <v>0</v>
      </c>
      <c r="AV38" s="44">
        <f>EffortOutcomesAG1_1DayShiftIN[[#This Row],[A]]*AA38</f>
        <v>0</v>
      </c>
      <c r="AW38" s="3"/>
      <c r="AX38" s="3"/>
      <c r="AY38" t="s">
        <v>170</v>
      </c>
      <c r="AZ38" t="s">
        <v>172</v>
      </c>
      <c r="BA38" t="s">
        <v>68</v>
      </c>
      <c r="BB38">
        <v>14.310060866451844</v>
      </c>
      <c r="BC38">
        <v>16.149999999999999</v>
      </c>
      <c r="BD38">
        <v>10</v>
      </c>
      <c r="BE38">
        <v>16.149999999999999</v>
      </c>
      <c r="BF38">
        <v>13.390151025445141</v>
      </c>
      <c r="BG38" t="s">
        <v>193</v>
      </c>
      <c r="BH38">
        <v>1</v>
      </c>
      <c r="BI38" s="25">
        <v>45578</v>
      </c>
      <c r="BJ38">
        <v>45578</v>
      </c>
      <c r="BK38">
        <v>1.1285766112890312</v>
      </c>
      <c r="BL38">
        <v>1.1285766112890312</v>
      </c>
      <c r="BM38">
        <v>0.93571586804614393</v>
      </c>
      <c r="BN38">
        <v>0.88607188027565598</v>
      </c>
      <c r="BO38">
        <v>0.88607188027565598</v>
      </c>
      <c r="BP38">
        <v>0.82911151860341437</v>
      </c>
      <c r="BQ38">
        <v>1.2061103694282724</v>
      </c>
      <c r="BR38">
        <v>1.2061103694282724</v>
      </c>
      <c r="BS38">
        <v>1.0687004828592754</v>
      </c>
      <c r="BT38" t="s">
        <v>160</v>
      </c>
      <c r="CL38"/>
      <c r="CM38"/>
      <c r="CN38"/>
      <c r="CO38"/>
      <c r="CP38"/>
    </row>
    <row r="39" spans="1:94" x14ac:dyDescent="0.25">
      <c r="A39" s="31" t="s">
        <v>52</v>
      </c>
      <c r="B39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39" s="33">
        <f>IF(EffortOutcomesAG1_1DayShiftIN[[#This Row],[Iin]]=0,3,  IF(EffortOutcomesAG1_1DayShiftIN[[#This Row],[Iin]]&lt;INGoal,1,    IF(EffortOutcomesAG1_1DayShiftIN[[#This Row],[Iin]]&gt;=INGoal,2,   "???")))</f>
        <v>2</v>
      </c>
      <c r="D39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39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39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39" s="35" t="e">
        <f t="shared" si="0"/>
        <v>#VALUE!</v>
      </c>
      <c r="H39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39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39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39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39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39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39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39" s="37" t="e" cm="1">
        <f t="array" ref="O3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39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39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39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39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39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39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39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39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3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39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39" s="37" cm="1">
        <f t="array" ref="Z3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39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39" s="38" t="e">
        <f t="shared" si="1"/>
        <v>#VALUE!</v>
      </c>
      <c r="AC39" s="43" t="e">
        <f>EffortOutcomesAG1_1DayShiftIN[[#This Row],[A]]*H39</f>
        <v>#VALUE!</v>
      </c>
      <c r="AD39" s="43" t="e">
        <f>EffortOutcomesAG1_1DayShiftIN[[#This Row],[A]]*I39</f>
        <v>#VALUE!</v>
      </c>
      <c r="AE39" s="43" t="e">
        <f>EffortOutcomesAG1_1DayShiftIN[[#This Row],[A]]*J39</f>
        <v>#VALUE!</v>
      </c>
      <c r="AF39" s="43" t="e">
        <f>EffortOutcomesAG1_1DayShiftIN[[#This Row],[A]]*K39</f>
        <v>#VALUE!</v>
      </c>
      <c r="AG39" s="43" t="e">
        <f>EffortOutcomesAG1_1DayShiftIN[[#This Row],[A]]*L39</f>
        <v>#VALUE!</v>
      </c>
      <c r="AH39" s="43" t="e">
        <f>EffortOutcomesAG1_1DayShiftIN[[#This Row],[A]]*M39</f>
        <v>#VALUE!</v>
      </c>
      <c r="AI39" s="43" t="e">
        <f>EffortOutcomesAG1_1DayShiftIN[[#This Row],[A]]*N39</f>
        <v>#VALUE!</v>
      </c>
      <c r="AJ39" s="43" t="e">
        <f>EffortOutcomesAG1_1DayShiftIN[[#This Row],[A]]*O39</f>
        <v>#VALUE!</v>
      </c>
      <c r="AK39" s="43" t="e">
        <f>EffortOutcomesAG1_1DayShiftIN[[#This Row],[A]]*P39</f>
        <v>#VALUE!</v>
      </c>
      <c r="AL39" s="43" t="e">
        <f>EffortOutcomesAG1_1DayShiftIN[[#This Row],[A]]*Q39</f>
        <v>#VALUE!</v>
      </c>
      <c r="AM39" s="43" t="e">
        <f>EffortOutcomesAG1_1DayShiftIN[[#This Row],[A]]*R39</f>
        <v>#VALUE!</v>
      </c>
      <c r="AN39" s="43" t="e">
        <f>EffortOutcomesAG1_1DayShiftIN[[#This Row],[A]]*S39</f>
        <v>#VALUE!</v>
      </c>
      <c r="AO39" s="43" t="e">
        <f>EffortOutcomesAG1_1DayShiftIN[[#This Row],[A]]*T39</f>
        <v>#VALUE!</v>
      </c>
      <c r="AP39" s="43" t="e">
        <f>EffortOutcomesAG1_1DayShiftIN[[#This Row],[A]]*U39</f>
        <v>#VALUE!</v>
      </c>
      <c r="AQ39" s="43" t="e">
        <f>EffortOutcomesAG1_1DayShiftIN[[#This Row],[A]]*V39</f>
        <v>#VALUE!</v>
      </c>
      <c r="AR39" s="43" t="e">
        <f>EffortOutcomesAG1_1DayShiftIN[[#This Row],[A]]*W39</f>
        <v>#VALUE!</v>
      </c>
      <c r="AS39" s="43">
        <f>EffortOutcomesAG1_1DayShiftIN[[#This Row],[A]]*X39</f>
        <v>0</v>
      </c>
      <c r="AT39" s="43">
        <f>EffortOutcomesAG1_1DayShiftIN[[#This Row],[A]]*Y39</f>
        <v>0</v>
      </c>
      <c r="AU39" s="43">
        <f>EffortOutcomesAG1_1DayShiftIN[[#This Row],[A]]*Z39</f>
        <v>0</v>
      </c>
      <c r="AV39" s="44" t="e">
        <f>EffortOutcomesAG1_1DayShiftIN[[#This Row],[A]]*AA39</f>
        <v>#VALUE!</v>
      </c>
      <c r="AW39" s="3"/>
      <c r="AX39" s="3"/>
      <c r="AY39" t="s">
        <v>170</v>
      </c>
      <c r="AZ39" t="s">
        <v>172</v>
      </c>
      <c r="BA39" t="s">
        <v>69</v>
      </c>
      <c r="BB39">
        <v>5.3662728249194425</v>
      </c>
      <c r="BC39">
        <v>7.6</v>
      </c>
      <c r="BD39">
        <v>10</v>
      </c>
      <c r="BE39">
        <v>7.6</v>
      </c>
      <c r="BF39">
        <v>4.8240896358543424</v>
      </c>
      <c r="BG39" t="s">
        <v>192</v>
      </c>
      <c r="BH39">
        <v>1</v>
      </c>
      <c r="BI39" s="25">
        <v>45578</v>
      </c>
      <c r="BJ39">
        <v>45578</v>
      </c>
      <c r="BK39">
        <v>1.4162530024019213</v>
      </c>
      <c r="BL39">
        <v>1.4162530024019213</v>
      </c>
      <c r="BM39">
        <v>0.89896466192561886</v>
      </c>
      <c r="BN39">
        <v>0.70608852959466351</v>
      </c>
      <c r="BO39">
        <v>0.70608852959466351</v>
      </c>
      <c r="BP39">
        <v>0.63474863629662404</v>
      </c>
      <c r="BQ39">
        <v>1.5754267797003829</v>
      </c>
      <c r="BR39">
        <v>1.5754267797003829</v>
      </c>
      <c r="BS39">
        <v>1.1123907783626994</v>
      </c>
      <c r="BT39" t="s">
        <v>160</v>
      </c>
      <c r="CL39"/>
      <c r="CM39"/>
      <c r="CN39"/>
      <c r="CO39"/>
      <c r="CP39"/>
    </row>
    <row r="40" spans="1:94" x14ac:dyDescent="0.25">
      <c r="A40" s="31"/>
      <c r="B40" s="33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40" s="33">
        <f>IF(EffortOutcomesAG1_1DayShiftIN[[#This Row],[Iin]]=0,3,  IF(EffortOutcomesAG1_1DayShiftIN[[#This Row],[Iin]]&lt;INGoal,1,    IF(EffortOutcomesAG1_1DayShiftIN[[#This Row],[Iin]]&gt;=INGoal,2,   "???")))</f>
        <v>2</v>
      </c>
      <c r="D40" s="33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0" s="33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40" s="33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40" s="35" t="e">
        <f t="shared" si="0"/>
        <v>#VALUE!</v>
      </c>
      <c r="H40" s="37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40" s="37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40" s="37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40" s="37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40" s="37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40" s="37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40" s="37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40" s="37" t="e" cm="1">
        <f t="array" ref="O4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40" s="37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40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40" s="37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40" s="37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40" s="37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40" s="37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40" s="37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40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4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0" s="37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0" s="37" cm="1">
        <f t="array" ref="Z4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0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40" s="38" t="e">
        <f t="shared" si="1"/>
        <v>#VALUE!</v>
      </c>
      <c r="AC40" s="43" t="e">
        <f>EffortOutcomesAG1_1DayShiftIN[[#This Row],[A]]*H40</f>
        <v>#VALUE!</v>
      </c>
      <c r="AD40" s="43" t="e">
        <f>EffortOutcomesAG1_1DayShiftIN[[#This Row],[A]]*I40</f>
        <v>#VALUE!</v>
      </c>
      <c r="AE40" s="43" t="e">
        <f>EffortOutcomesAG1_1DayShiftIN[[#This Row],[A]]*J40</f>
        <v>#VALUE!</v>
      </c>
      <c r="AF40" s="43" t="e">
        <f>EffortOutcomesAG1_1DayShiftIN[[#This Row],[A]]*K40</f>
        <v>#VALUE!</v>
      </c>
      <c r="AG40" s="43" t="e">
        <f>EffortOutcomesAG1_1DayShiftIN[[#This Row],[A]]*L40</f>
        <v>#VALUE!</v>
      </c>
      <c r="AH40" s="43" t="e">
        <f>EffortOutcomesAG1_1DayShiftIN[[#This Row],[A]]*M40</f>
        <v>#VALUE!</v>
      </c>
      <c r="AI40" s="43" t="e">
        <f>EffortOutcomesAG1_1DayShiftIN[[#This Row],[A]]*N40</f>
        <v>#VALUE!</v>
      </c>
      <c r="AJ40" s="43" t="e">
        <f>EffortOutcomesAG1_1DayShiftIN[[#This Row],[A]]*O40</f>
        <v>#VALUE!</v>
      </c>
      <c r="AK40" s="43" t="e">
        <f>EffortOutcomesAG1_1DayShiftIN[[#This Row],[A]]*P40</f>
        <v>#VALUE!</v>
      </c>
      <c r="AL40" s="43" t="e">
        <f>EffortOutcomesAG1_1DayShiftIN[[#This Row],[A]]*Q40</f>
        <v>#VALUE!</v>
      </c>
      <c r="AM40" s="43" t="e">
        <f>EffortOutcomesAG1_1DayShiftIN[[#This Row],[A]]*R40</f>
        <v>#VALUE!</v>
      </c>
      <c r="AN40" s="43" t="e">
        <f>EffortOutcomesAG1_1DayShiftIN[[#This Row],[A]]*S40</f>
        <v>#VALUE!</v>
      </c>
      <c r="AO40" s="43" t="e">
        <f>EffortOutcomesAG1_1DayShiftIN[[#This Row],[A]]*T40</f>
        <v>#VALUE!</v>
      </c>
      <c r="AP40" s="43" t="e">
        <f>EffortOutcomesAG1_1DayShiftIN[[#This Row],[A]]*U40</f>
        <v>#VALUE!</v>
      </c>
      <c r="AQ40" s="43" t="e">
        <f>EffortOutcomesAG1_1DayShiftIN[[#This Row],[A]]*V40</f>
        <v>#VALUE!</v>
      </c>
      <c r="AR40" s="43" t="e">
        <f>EffortOutcomesAG1_1DayShiftIN[[#This Row],[A]]*W40</f>
        <v>#VALUE!</v>
      </c>
      <c r="AS40" s="43">
        <f>EffortOutcomesAG1_1DayShiftIN[[#This Row],[A]]*X40</f>
        <v>0</v>
      </c>
      <c r="AT40" s="43">
        <f>EffortOutcomesAG1_1DayShiftIN[[#This Row],[A]]*Y40</f>
        <v>0</v>
      </c>
      <c r="AU40" s="43">
        <f>EffortOutcomesAG1_1DayShiftIN[[#This Row],[A]]*Z40</f>
        <v>0</v>
      </c>
      <c r="AV40" s="44" t="e">
        <f>EffortOutcomesAG1_1DayShiftIN[[#This Row],[A]]*AA40</f>
        <v>#VALUE!</v>
      </c>
      <c r="AW40" s="3"/>
      <c r="AX40" s="3"/>
      <c r="AY40" t="s">
        <v>170</v>
      </c>
      <c r="AZ40" t="s">
        <v>172</v>
      </c>
      <c r="BA40" t="s">
        <v>70</v>
      </c>
      <c r="BB40">
        <v>11.626924453992126</v>
      </c>
      <c r="BC40">
        <v>13.3</v>
      </c>
      <c r="BD40">
        <v>10</v>
      </c>
      <c r="BE40">
        <v>13.3</v>
      </c>
      <c r="BF40">
        <v>7.5878905408317197</v>
      </c>
      <c r="BG40" t="s">
        <v>191</v>
      </c>
      <c r="BH40">
        <v>1</v>
      </c>
      <c r="BI40" s="25">
        <v>45578</v>
      </c>
      <c r="BJ40">
        <v>45578</v>
      </c>
      <c r="BK40">
        <v>1.1438966557861669</v>
      </c>
      <c r="BL40">
        <v>1.1438966557861669</v>
      </c>
      <c r="BM40">
        <v>0.6526137303856312</v>
      </c>
      <c r="BN40">
        <v>0.87420484616482164</v>
      </c>
      <c r="BO40">
        <v>0.87420484616482164</v>
      </c>
      <c r="BP40">
        <v>0.57051808577682106</v>
      </c>
      <c r="BQ40">
        <v>1.7527928122355554</v>
      </c>
      <c r="BR40">
        <v>1.7527928122355554</v>
      </c>
      <c r="BS40">
        <v>1.5322999707791887</v>
      </c>
      <c r="BT40" t="s">
        <v>160</v>
      </c>
      <c r="CL40"/>
      <c r="CM40"/>
      <c r="CN40"/>
      <c r="CO40"/>
      <c r="CP40"/>
    </row>
    <row r="41" spans="1:94" x14ac:dyDescent="0.25">
      <c r="A41" s="31"/>
      <c r="B4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41" s="32">
        <f>IF(EffortOutcomesAG1_1DayShiftIN[[#This Row],[Iin]]=0,3,  IF(EffortOutcomesAG1_1DayShiftIN[[#This Row],[Iin]]&lt;INGoal,1,    IF(EffortOutcomesAG1_1DayShiftIN[[#This Row],[Iin]]&gt;=INGoal,2,   "???")))</f>
        <v>2</v>
      </c>
      <c r="D4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4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41" s="34">
        <f t="shared" si="0"/>
        <v>32111</v>
      </c>
      <c r="H4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4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4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4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4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4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4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2.0557366568157764E-2</v>
      </c>
      <c r="O41" s="36" cm="1">
        <f t="array" ref="O4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4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0.14596177091723672</v>
      </c>
      <c r="Q4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4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4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4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4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4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4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4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1" s="36" cm="1">
        <f t="array" ref="Z4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41" s="38">
        <f t="shared" si="1"/>
        <v>1</v>
      </c>
      <c r="AC41" s="3">
        <f>EffortOutcomesAG1_1DayShiftIN[[#This Row],[A]]*H41</f>
        <v>0</v>
      </c>
      <c r="AD41" s="3">
        <f>EffortOutcomesAG1_1DayShiftIN[[#This Row],[A]]*I41</f>
        <v>0</v>
      </c>
      <c r="AE41" s="3">
        <f>EffortOutcomesAG1_1DayShiftIN[[#This Row],[A]]*J41</f>
        <v>0</v>
      </c>
      <c r="AF41" s="3">
        <f>EffortOutcomesAG1_1DayShiftIN[[#This Row],[A]]*K41</f>
        <v>0</v>
      </c>
      <c r="AG41" s="3">
        <f>EffortOutcomesAG1_1DayShiftIN[[#This Row],[A]]*L41</f>
        <v>0</v>
      </c>
      <c r="AH41" s="3">
        <f>EffortOutcomesAG1_1DayShiftIN[[#This Row],[A]]*M41</f>
        <v>0</v>
      </c>
      <c r="AI41" s="3">
        <f>EffortOutcomesAG1_1DayShiftIN[[#This Row],[A]]*N41</f>
        <v>0.28460867842376458</v>
      </c>
      <c r="AJ41" s="3">
        <f>EffortOutcomesAG1_1DayShiftIN[[#This Row],[A]]*O41</f>
        <v>0</v>
      </c>
      <c r="AK41" s="3">
        <f>EffortOutcomesAG1_1DayShiftIN[[#This Row],[A]]*P41</f>
        <v>2.0207834784389789</v>
      </c>
      <c r="AL41" s="3">
        <f>EffortOutcomesAG1_1DayShiftIN[[#This Row],[A]]*Q41</f>
        <v>0</v>
      </c>
      <c r="AM41" s="3">
        <f>EffortOutcomesAG1_1DayShiftIN[[#This Row],[A]]*R41</f>
        <v>0</v>
      </c>
      <c r="AN41" s="3">
        <f>EffortOutcomesAG1_1DayShiftIN[[#This Row],[A]]*S41</f>
        <v>0</v>
      </c>
      <c r="AO41" s="3">
        <f>EffortOutcomesAG1_1DayShiftIN[[#This Row],[A]]*T41</f>
        <v>0</v>
      </c>
      <c r="AP41" s="3">
        <f>EffortOutcomesAG1_1DayShiftIN[[#This Row],[A]]*U41</f>
        <v>0</v>
      </c>
      <c r="AQ41" s="3">
        <f>EffortOutcomesAG1_1DayShiftIN[[#This Row],[A]]*V41</f>
        <v>13.844607843137254</v>
      </c>
      <c r="AR41" s="3">
        <f>EffortOutcomesAG1_1DayShiftIN[[#This Row],[A]]*W41</f>
        <v>0</v>
      </c>
      <c r="AS41" s="3">
        <f>EffortOutcomesAG1_1DayShiftIN[[#This Row],[A]]*X41</f>
        <v>0</v>
      </c>
      <c r="AT41" s="3">
        <f>EffortOutcomesAG1_1DayShiftIN[[#This Row],[A]]*Y41</f>
        <v>0</v>
      </c>
      <c r="AU41" s="3">
        <f>EffortOutcomesAG1_1DayShiftIN[[#This Row],[A]]*Z41</f>
        <v>0</v>
      </c>
      <c r="AV41" s="44">
        <f>EffortOutcomesAG1_1DayShiftIN[[#This Row],[A]]*AA41</f>
        <v>0</v>
      </c>
      <c r="AW41" s="3"/>
      <c r="AX41" s="3"/>
      <c r="AY41" t="s">
        <v>217</v>
      </c>
      <c r="AZ41" t="s">
        <v>172</v>
      </c>
      <c r="BA41" t="s">
        <v>68</v>
      </c>
      <c r="BB41">
        <v>14.12921652156102</v>
      </c>
      <c r="BC41">
        <v>16.149999999999999</v>
      </c>
      <c r="BD41">
        <v>10</v>
      </c>
      <c r="BE41">
        <v>16.149999999999999</v>
      </c>
      <c r="BF41">
        <v>13.844607843137254</v>
      </c>
      <c r="BG41" t="s">
        <v>193</v>
      </c>
      <c r="BI41" s="25">
        <v>45578</v>
      </c>
      <c r="BJ41">
        <v>45578</v>
      </c>
      <c r="BK41">
        <v>1.1430216229863337</v>
      </c>
      <c r="BL41">
        <v>1.1430216229863337</v>
      </c>
      <c r="BM41">
        <v>0.97985672609734187</v>
      </c>
      <c r="BN41">
        <v>0.87487408802235422</v>
      </c>
      <c r="BO41">
        <v>0.87487408802235422</v>
      </c>
      <c r="BP41">
        <v>0.85725125963698179</v>
      </c>
      <c r="BQ41">
        <v>1.1665191374853945</v>
      </c>
      <c r="BR41">
        <v>1.1665191374853945</v>
      </c>
      <c r="BS41">
        <v>1.0205573665681578</v>
      </c>
      <c r="BT41" t="s">
        <v>160</v>
      </c>
      <c r="CL41"/>
      <c r="CM41"/>
      <c r="CN41"/>
      <c r="CO41"/>
      <c r="CP41"/>
    </row>
    <row r="42" spans="1:94" x14ac:dyDescent="0.25">
      <c r="A42" s="31"/>
      <c r="B4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42" s="32">
        <f>IF(EffortOutcomesAG1_1DayShiftIN[[#This Row],[Iin]]=0,3,  IF(EffortOutcomesAG1_1DayShiftIN[[#This Row],[Iin]]&lt;INGoal,1,    IF(EffortOutcomesAG1_1DayShiftIN[[#This Row],[Iin]]&gt;=INGoal,2,   "???")))</f>
        <v>1</v>
      </c>
      <c r="D4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4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42" s="34">
        <f t="shared" si="0"/>
        <v>11110</v>
      </c>
      <c r="H4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4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4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4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4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4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4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42" s="36" cm="1">
        <f t="array" ref="O4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4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4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4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0.26252306273062731</v>
      </c>
      <c r="S4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4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0.28319533265821362</v>
      </c>
      <c r="U4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4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0.45428160461115907</v>
      </c>
      <c r="W4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4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2" s="36" cm="1">
        <f t="array" ref="Z4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42" s="38">
        <f t="shared" si="1"/>
        <v>1</v>
      </c>
      <c r="AC42" s="3">
        <f>EffortOutcomesAG1_1DayShiftIN[[#This Row],[A]]*H42</f>
        <v>0</v>
      </c>
      <c r="AD42" s="3">
        <f>EffortOutcomesAG1_1DayShiftIN[[#This Row],[A]]*I42</f>
        <v>0</v>
      </c>
      <c r="AE42" s="3">
        <f>EffortOutcomesAG1_1DayShiftIN[[#This Row],[A]]*J42</f>
        <v>0</v>
      </c>
      <c r="AF42" s="3">
        <f>EffortOutcomesAG1_1DayShiftIN[[#This Row],[A]]*K42</f>
        <v>0</v>
      </c>
      <c r="AG42" s="3">
        <f>EffortOutcomesAG1_1DayShiftIN[[#This Row],[A]]*L42</f>
        <v>0</v>
      </c>
      <c r="AH42" s="3">
        <f>EffortOutcomesAG1_1DayShiftIN[[#This Row],[A]]*M42</f>
        <v>0</v>
      </c>
      <c r="AI42" s="3">
        <f>EffortOutcomesAG1_1DayShiftIN[[#This Row],[A]]*N42</f>
        <v>0</v>
      </c>
      <c r="AJ42" s="3">
        <f>EffortOutcomesAG1_1DayShiftIN[[#This Row],[A]]*O42</f>
        <v>0</v>
      </c>
      <c r="AK42" s="3">
        <f>EffortOutcomesAG1_1DayShiftIN[[#This Row],[A]]*P42</f>
        <v>0</v>
      </c>
      <c r="AL42" s="3">
        <f>EffortOutcomesAG1_1DayShiftIN[[#This Row],[A]]*Q42</f>
        <v>0</v>
      </c>
      <c r="AM42" s="3">
        <f>EffortOutcomesAG1_1DayShiftIN[[#This Row],[A]]*R42</f>
        <v>2.0290552584670229</v>
      </c>
      <c r="AN42" s="3">
        <f>EffortOutcomesAG1_1DayShiftIN[[#This Row],[A]]*S42</f>
        <v>0</v>
      </c>
      <c r="AO42" s="3">
        <f>EffortOutcomesAG1_1DayShiftIN[[#This Row],[A]]*T42</f>
        <v>2.1888323750552838</v>
      </c>
      <c r="AP42" s="3">
        <f>EffortOutcomesAG1_1DayShiftIN[[#This Row],[A]]*U42</f>
        <v>0</v>
      </c>
      <c r="AQ42" s="3">
        <f>EffortOutcomesAG1_1DayShiftIN[[#This Row],[A]]*V42</f>
        <v>3.5111676249447159</v>
      </c>
      <c r="AR42" s="3">
        <f>EffortOutcomesAG1_1DayShiftIN[[#This Row],[A]]*W42</f>
        <v>0</v>
      </c>
      <c r="AS42" s="3">
        <f>EffortOutcomesAG1_1DayShiftIN[[#This Row],[A]]*X42</f>
        <v>0</v>
      </c>
      <c r="AT42" s="3">
        <f>EffortOutcomesAG1_1DayShiftIN[[#This Row],[A]]*Y42</f>
        <v>0</v>
      </c>
      <c r="AU42" s="3">
        <f>EffortOutcomesAG1_1DayShiftIN[[#This Row],[A]]*Z42</f>
        <v>0</v>
      </c>
      <c r="AV42" s="44">
        <f>EffortOutcomesAG1_1DayShiftIN[[#This Row],[A]]*AA42</f>
        <v>0</v>
      </c>
      <c r="AW42" s="3"/>
      <c r="AX42" s="3"/>
      <c r="AY42" t="s">
        <v>217</v>
      </c>
      <c r="AZ42" t="s">
        <v>172</v>
      </c>
      <c r="BA42" t="s">
        <v>69</v>
      </c>
      <c r="BB42">
        <v>3.5111676249447159</v>
      </c>
      <c r="BC42">
        <v>5.6999999999999993</v>
      </c>
      <c r="BD42">
        <v>10</v>
      </c>
      <c r="BE42">
        <v>5.6999999999999993</v>
      </c>
      <c r="BF42">
        <v>7.7290552584670227</v>
      </c>
      <c r="BG42" t="s">
        <v>192</v>
      </c>
      <c r="BI42" s="25">
        <v>45578</v>
      </c>
      <c r="BJ42">
        <v>45578</v>
      </c>
      <c r="BK42">
        <v>1.6233915918752946</v>
      </c>
      <c r="BL42">
        <v>1.6233915918752946</v>
      </c>
      <c r="BM42">
        <v>2.2012777753920871</v>
      </c>
      <c r="BN42">
        <v>0.61599432016573974</v>
      </c>
      <c r="BO42">
        <v>0.61599432016573974</v>
      </c>
      <c r="BP42">
        <v>1.3559746067486007</v>
      </c>
      <c r="BQ42">
        <v>0.73747693726937269</v>
      </c>
      <c r="BR42">
        <v>0.73747693726937269</v>
      </c>
      <c r="BS42">
        <v>0.45428160461115907</v>
      </c>
      <c r="BT42" t="s">
        <v>160</v>
      </c>
      <c r="CL42"/>
      <c r="CM42"/>
      <c r="CN42"/>
      <c r="CO42"/>
      <c r="CP42"/>
    </row>
    <row r="43" spans="1:94" x14ac:dyDescent="0.25">
      <c r="A43" s="31"/>
      <c r="B4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43" s="32">
        <f>IF(EffortOutcomesAG1_1DayShiftIN[[#This Row],[Iin]]=0,3,  IF(EffortOutcomesAG1_1DayShiftIN[[#This Row],[Iin]]&lt;INGoal,1,    IF(EffortOutcomesAG1_1DayShiftIN[[#This Row],[Iin]]&gt;=INGoal,2,   "???")))</f>
        <v>2</v>
      </c>
      <c r="D4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4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43" s="34">
        <f t="shared" si="0"/>
        <v>32111</v>
      </c>
      <c r="H4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4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4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4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4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4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4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0.17531225606440293</v>
      </c>
      <c r="O43" s="36" cm="1">
        <f t="array" ref="O4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4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0.17341607494913691</v>
      </c>
      <c r="Q4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4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4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4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4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4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4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4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3" s="36" cm="1">
        <f t="array" ref="Z4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43" s="38">
        <f t="shared" si="1"/>
        <v>1</v>
      </c>
      <c r="AC43" s="3">
        <f>EffortOutcomesAG1_1DayShiftIN[[#This Row],[A]]*H43</f>
        <v>0</v>
      </c>
      <c r="AD43" s="3">
        <f>EffortOutcomesAG1_1DayShiftIN[[#This Row],[A]]*I43</f>
        <v>0</v>
      </c>
      <c r="AE43" s="3">
        <f>EffortOutcomesAG1_1DayShiftIN[[#This Row],[A]]*J43</f>
        <v>0</v>
      </c>
      <c r="AF43" s="3">
        <f>EffortOutcomesAG1_1DayShiftIN[[#This Row],[A]]*K43</f>
        <v>0</v>
      </c>
      <c r="AG43" s="3">
        <f>EffortOutcomesAG1_1DayShiftIN[[#This Row],[A]]*L43</f>
        <v>0</v>
      </c>
      <c r="AH43" s="3">
        <f>EffortOutcomesAG1_1DayShiftIN[[#This Row],[A]]*M43</f>
        <v>0</v>
      </c>
      <c r="AI43" s="3">
        <f>EffortOutcomesAG1_1DayShiftIN[[#This Row],[A]]*N43</f>
        <v>1.8522630476964916</v>
      </c>
      <c r="AJ43" s="3">
        <f>EffortOutcomesAG1_1DayShiftIN[[#This Row],[A]]*O43</f>
        <v>0</v>
      </c>
      <c r="AK43" s="3">
        <f>EffortOutcomesAG1_1DayShiftIN[[#This Row],[A]]*P43</f>
        <v>1.8322289309131397</v>
      </c>
      <c r="AL43" s="3">
        <f>EffortOutcomesAG1_1DayShiftIN[[#This Row],[A]]*Q43</f>
        <v>0</v>
      </c>
      <c r="AM43" s="3">
        <f>EffortOutcomesAG1_1DayShiftIN[[#This Row],[A]]*R43</f>
        <v>0</v>
      </c>
      <c r="AN43" s="3">
        <f>EffortOutcomesAG1_1DayShiftIN[[#This Row],[A]]*S43</f>
        <v>0</v>
      </c>
      <c r="AO43" s="3">
        <f>EffortOutcomesAG1_1DayShiftIN[[#This Row],[A]]*T43</f>
        <v>0</v>
      </c>
      <c r="AP43" s="3">
        <f>EffortOutcomesAG1_1DayShiftIN[[#This Row],[A]]*U43</f>
        <v>0</v>
      </c>
      <c r="AQ43" s="3">
        <f>EffortOutcomesAG1_1DayShiftIN[[#This Row],[A]]*V43</f>
        <v>10.56550802139037</v>
      </c>
      <c r="AR43" s="3">
        <f>EffortOutcomesAG1_1DayShiftIN[[#This Row],[A]]*W43</f>
        <v>0</v>
      </c>
      <c r="AS43" s="3">
        <f>EffortOutcomesAG1_1DayShiftIN[[#This Row],[A]]*X43</f>
        <v>0</v>
      </c>
      <c r="AT43" s="3">
        <f>EffortOutcomesAG1_1DayShiftIN[[#This Row],[A]]*Y43</f>
        <v>0</v>
      </c>
      <c r="AU43" s="3">
        <f>EffortOutcomesAG1_1DayShiftIN[[#This Row],[A]]*Z43</f>
        <v>0</v>
      </c>
      <c r="AV43" s="44">
        <f>EffortOutcomesAG1_1DayShiftIN[[#This Row],[A]]*AA43</f>
        <v>0</v>
      </c>
      <c r="AW43" s="3"/>
      <c r="AX43" s="3"/>
      <c r="AY43" t="s">
        <v>217</v>
      </c>
      <c r="AZ43" t="s">
        <v>172</v>
      </c>
      <c r="BA43" t="s">
        <v>70</v>
      </c>
      <c r="BB43">
        <v>12.417771069086861</v>
      </c>
      <c r="BC43">
        <v>14.25</v>
      </c>
      <c r="BD43">
        <v>10</v>
      </c>
      <c r="BE43">
        <v>14.25</v>
      </c>
      <c r="BF43">
        <v>10.56550802139037</v>
      </c>
      <c r="BG43" t="s">
        <v>191</v>
      </c>
      <c r="BI43" s="25">
        <v>45578</v>
      </c>
      <c r="BJ43">
        <v>45578</v>
      </c>
      <c r="BK43">
        <v>1.147548937785972</v>
      </c>
      <c r="BL43">
        <v>1.147548937785972</v>
      </c>
      <c r="BM43">
        <v>0.85083771979759193</v>
      </c>
      <c r="BN43">
        <v>0.87142253116399027</v>
      </c>
      <c r="BO43">
        <v>0.87142253116399027</v>
      </c>
      <c r="BP43">
        <v>0.74143915939581539</v>
      </c>
      <c r="BQ43">
        <v>1.3487283310135398</v>
      </c>
      <c r="BR43">
        <v>1.3487283310135398</v>
      </c>
      <c r="BS43">
        <v>1.1753122560644029</v>
      </c>
      <c r="BT43" t="s">
        <v>160</v>
      </c>
      <c r="CL43"/>
      <c r="CM43"/>
      <c r="CN43"/>
      <c r="CO43"/>
      <c r="CP43"/>
    </row>
    <row r="44" spans="1:94" x14ac:dyDescent="0.25">
      <c r="A44" s="31"/>
      <c r="B4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44" s="32">
        <f>IF(EffortOutcomesAG1_1DayShiftIN[[#This Row],[Iin]]=0,3,  IF(EffortOutcomesAG1_1DayShiftIN[[#This Row],[Iin]]&lt;INGoal,1,    IF(EffortOutcomesAG1_1DayShiftIN[[#This Row],[Iin]]&gt;=INGoal,2,   "???")))</f>
        <v>2</v>
      </c>
      <c r="D4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4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44" s="34" t="e">
        <f t="shared" si="0"/>
        <v>#VALUE!</v>
      </c>
      <c r="H4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4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4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4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4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4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4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44" s="36" t="e" cm="1">
        <f t="array" ref="O4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4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4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4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4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4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4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4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4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4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4" s="36" cm="1">
        <f t="array" ref="Z4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44" s="38" t="e">
        <f t="shared" si="1"/>
        <v>#VALUE!</v>
      </c>
      <c r="AC44" s="3" t="e">
        <f>EffortOutcomesAG1_1DayShiftIN[[#This Row],[A]]*H44</f>
        <v>#VALUE!</v>
      </c>
      <c r="AD44" s="3" t="e">
        <f>EffortOutcomesAG1_1DayShiftIN[[#This Row],[A]]*I44</f>
        <v>#VALUE!</v>
      </c>
      <c r="AE44" s="3" t="e">
        <f>EffortOutcomesAG1_1DayShiftIN[[#This Row],[A]]*J44</f>
        <v>#VALUE!</v>
      </c>
      <c r="AF44" s="3" t="e">
        <f>EffortOutcomesAG1_1DayShiftIN[[#This Row],[A]]*K44</f>
        <v>#VALUE!</v>
      </c>
      <c r="AG44" s="3" t="e">
        <f>EffortOutcomesAG1_1DayShiftIN[[#This Row],[A]]*L44</f>
        <v>#VALUE!</v>
      </c>
      <c r="AH44" s="3" t="e">
        <f>EffortOutcomesAG1_1DayShiftIN[[#This Row],[A]]*M44</f>
        <v>#VALUE!</v>
      </c>
      <c r="AI44" s="3" t="e">
        <f>EffortOutcomesAG1_1DayShiftIN[[#This Row],[A]]*N44</f>
        <v>#VALUE!</v>
      </c>
      <c r="AJ44" s="3" t="e">
        <f>EffortOutcomesAG1_1DayShiftIN[[#This Row],[A]]*O44</f>
        <v>#VALUE!</v>
      </c>
      <c r="AK44" s="3" t="e">
        <f>EffortOutcomesAG1_1DayShiftIN[[#This Row],[A]]*P44</f>
        <v>#VALUE!</v>
      </c>
      <c r="AL44" s="3" t="e">
        <f>EffortOutcomesAG1_1DayShiftIN[[#This Row],[A]]*Q44</f>
        <v>#VALUE!</v>
      </c>
      <c r="AM44" s="3" t="e">
        <f>EffortOutcomesAG1_1DayShiftIN[[#This Row],[A]]*R44</f>
        <v>#VALUE!</v>
      </c>
      <c r="AN44" s="3" t="e">
        <f>EffortOutcomesAG1_1DayShiftIN[[#This Row],[A]]*S44</f>
        <v>#VALUE!</v>
      </c>
      <c r="AO44" s="3" t="e">
        <f>EffortOutcomesAG1_1DayShiftIN[[#This Row],[A]]*T44</f>
        <v>#VALUE!</v>
      </c>
      <c r="AP44" s="3" t="e">
        <f>EffortOutcomesAG1_1DayShiftIN[[#This Row],[A]]*U44</f>
        <v>#VALUE!</v>
      </c>
      <c r="AQ44" s="3" t="e">
        <f>EffortOutcomesAG1_1DayShiftIN[[#This Row],[A]]*V44</f>
        <v>#VALUE!</v>
      </c>
      <c r="AR44" s="3" t="e">
        <f>EffortOutcomesAG1_1DayShiftIN[[#This Row],[A]]*W44</f>
        <v>#VALUE!</v>
      </c>
      <c r="AS44" s="3">
        <f>EffortOutcomesAG1_1DayShiftIN[[#This Row],[A]]*X44</f>
        <v>0</v>
      </c>
      <c r="AT44" s="3">
        <f>EffortOutcomesAG1_1DayShiftIN[[#This Row],[A]]*Y44</f>
        <v>0</v>
      </c>
      <c r="AU44" s="3">
        <f>EffortOutcomesAG1_1DayShiftIN[[#This Row],[A]]*Z44</f>
        <v>0</v>
      </c>
      <c r="AV44" s="44" t="e">
        <f>EffortOutcomesAG1_1DayShiftIN[[#This Row],[A]]*AA44</f>
        <v>#VALUE!</v>
      </c>
      <c r="AW44" s="3"/>
      <c r="AX44" s="3"/>
      <c r="AY44" t="s">
        <v>170</v>
      </c>
      <c r="AZ44" t="s">
        <v>172</v>
      </c>
      <c r="BA44" t="s">
        <v>68</v>
      </c>
      <c r="BB44">
        <v>14.310060866451844</v>
      </c>
      <c r="BC44">
        <v>19</v>
      </c>
      <c r="BD44">
        <v>10</v>
      </c>
      <c r="BE44">
        <v>19</v>
      </c>
      <c r="BF44">
        <v>9.2765469824293305</v>
      </c>
      <c r="BG44" t="s">
        <v>194</v>
      </c>
      <c r="BH44">
        <v>1</v>
      </c>
      <c r="BI44" s="25">
        <v>45579</v>
      </c>
      <c r="BJ44">
        <v>45579</v>
      </c>
      <c r="BK44">
        <v>1.3277371897518015</v>
      </c>
      <c r="BL44">
        <v>1.3277371897518015</v>
      </c>
      <c r="BM44">
        <v>0.64825349584480385</v>
      </c>
      <c r="BN44">
        <v>0.75316109823430755</v>
      </c>
      <c r="BO44">
        <v>0.75316109823430755</v>
      </c>
      <c r="BP44">
        <v>0.48823931486470162</v>
      </c>
      <c r="BQ44">
        <v>2.0481759038128975</v>
      </c>
      <c r="BR44">
        <v>2.0481759038128975</v>
      </c>
      <c r="BS44">
        <v>1.5426064130927672</v>
      </c>
      <c r="BT44" t="s">
        <v>160</v>
      </c>
      <c r="CL44"/>
      <c r="CM44"/>
      <c r="CN44"/>
      <c r="CO44"/>
      <c r="CP44"/>
    </row>
    <row r="45" spans="1:94" x14ac:dyDescent="0.25">
      <c r="A45" s="31"/>
      <c r="B4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45" s="32">
        <f>IF(EffortOutcomesAG1_1DayShiftIN[[#This Row],[Iin]]=0,3,  IF(EffortOutcomesAG1_1DayShiftIN[[#This Row],[Iin]]&lt;INGoal,1,    IF(EffortOutcomesAG1_1DayShiftIN[[#This Row],[Iin]]&gt;=INGoal,2,   "???")))</f>
        <v>2</v>
      </c>
      <c r="D4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5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4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45" s="34" t="e">
        <f t="shared" si="0"/>
        <v>#VALUE!</v>
      </c>
      <c r="H45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45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45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45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45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45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45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45" s="36" t="e" cm="1">
        <f t="array" ref="O4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45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45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45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45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45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45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45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45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4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5" s="36" cm="1">
        <f t="array" ref="Z4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5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45" s="38" t="e">
        <f t="shared" si="1"/>
        <v>#VALUE!</v>
      </c>
      <c r="AC45" s="3" t="e">
        <f>EffortOutcomesAG1_1DayShiftIN[[#This Row],[A]]*H45</f>
        <v>#VALUE!</v>
      </c>
      <c r="AD45" s="3" t="e">
        <f>EffortOutcomesAG1_1DayShiftIN[[#This Row],[A]]*I45</f>
        <v>#VALUE!</v>
      </c>
      <c r="AE45" s="3" t="e">
        <f>EffortOutcomesAG1_1DayShiftIN[[#This Row],[A]]*J45</f>
        <v>#VALUE!</v>
      </c>
      <c r="AF45" s="3" t="e">
        <f>EffortOutcomesAG1_1DayShiftIN[[#This Row],[A]]*K45</f>
        <v>#VALUE!</v>
      </c>
      <c r="AG45" s="3" t="e">
        <f>EffortOutcomesAG1_1DayShiftIN[[#This Row],[A]]*L45</f>
        <v>#VALUE!</v>
      </c>
      <c r="AH45" s="3" t="e">
        <f>EffortOutcomesAG1_1DayShiftIN[[#This Row],[A]]*M45</f>
        <v>#VALUE!</v>
      </c>
      <c r="AI45" s="3" t="e">
        <f>EffortOutcomesAG1_1DayShiftIN[[#This Row],[A]]*N45</f>
        <v>#VALUE!</v>
      </c>
      <c r="AJ45" s="3" t="e">
        <f>EffortOutcomesAG1_1DayShiftIN[[#This Row],[A]]*O45</f>
        <v>#VALUE!</v>
      </c>
      <c r="AK45" s="3" t="e">
        <f>EffortOutcomesAG1_1DayShiftIN[[#This Row],[A]]*P45</f>
        <v>#VALUE!</v>
      </c>
      <c r="AL45" s="3" t="e">
        <f>EffortOutcomesAG1_1DayShiftIN[[#This Row],[A]]*Q45</f>
        <v>#VALUE!</v>
      </c>
      <c r="AM45" s="3" t="e">
        <f>EffortOutcomesAG1_1DayShiftIN[[#This Row],[A]]*R45</f>
        <v>#VALUE!</v>
      </c>
      <c r="AN45" s="3" t="e">
        <f>EffortOutcomesAG1_1DayShiftIN[[#This Row],[A]]*S45</f>
        <v>#VALUE!</v>
      </c>
      <c r="AO45" s="3" t="e">
        <f>EffortOutcomesAG1_1DayShiftIN[[#This Row],[A]]*T45</f>
        <v>#VALUE!</v>
      </c>
      <c r="AP45" s="3" t="e">
        <f>EffortOutcomesAG1_1DayShiftIN[[#This Row],[A]]*U45</f>
        <v>#VALUE!</v>
      </c>
      <c r="AQ45" s="3" t="e">
        <f>EffortOutcomesAG1_1DayShiftIN[[#This Row],[A]]*V45</f>
        <v>#VALUE!</v>
      </c>
      <c r="AR45" s="3" t="e">
        <f>EffortOutcomesAG1_1DayShiftIN[[#This Row],[A]]*W45</f>
        <v>#VALUE!</v>
      </c>
      <c r="AS45" s="3">
        <f>EffortOutcomesAG1_1DayShiftIN[[#This Row],[A]]*X45</f>
        <v>0</v>
      </c>
      <c r="AT45" s="3">
        <f>EffortOutcomesAG1_1DayShiftIN[[#This Row],[A]]*Y45</f>
        <v>0</v>
      </c>
      <c r="AU45" s="3">
        <f>EffortOutcomesAG1_1DayShiftIN[[#This Row],[A]]*Z45</f>
        <v>0</v>
      </c>
      <c r="AV45" s="44" t="e">
        <f>EffortOutcomesAG1_1DayShiftIN[[#This Row],[A]]*AA45</f>
        <v>#VALUE!</v>
      </c>
      <c r="AW45" s="3"/>
      <c r="AX45" s="3"/>
      <c r="AY45" t="s">
        <v>170</v>
      </c>
      <c r="AZ45" t="s">
        <v>172</v>
      </c>
      <c r="BA45" t="s">
        <v>70</v>
      </c>
      <c r="BB45">
        <v>11.626924453992126</v>
      </c>
      <c r="BC45">
        <v>15.2</v>
      </c>
      <c r="BD45">
        <v>10</v>
      </c>
      <c r="BE45">
        <v>15.2</v>
      </c>
      <c r="BF45">
        <v>10.029479377958076</v>
      </c>
      <c r="BG45" t="s">
        <v>196</v>
      </c>
      <c r="BH45">
        <v>1</v>
      </c>
      <c r="BI45" s="25">
        <v>45579</v>
      </c>
      <c r="BJ45">
        <v>45579</v>
      </c>
      <c r="BK45">
        <v>1.3073104637556194</v>
      </c>
      <c r="BL45">
        <v>1.3073104637556194</v>
      </c>
      <c r="BM45">
        <v>0.86260811426485484</v>
      </c>
      <c r="BN45">
        <v>0.76492924039421883</v>
      </c>
      <c r="BO45">
        <v>0.76492924039421883</v>
      </c>
      <c r="BP45">
        <v>0.65983416960250496</v>
      </c>
      <c r="BQ45">
        <v>1.5155323050372134</v>
      </c>
      <c r="BR45">
        <v>1.5155323050372134</v>
      </c>
      <c r="BS45">
        <v>1.1592749748850153</v>
      </c>
      <c r="BT45" t="s">
        <v>160</v>
      </c>
      <c r="CL45"/>
      <c r="CM45"/>
      <c r="CN45"/>
      <c r="CO45"/>
      <c r="CP45"/>
    </row>
    <row r="46" spans="1:94" x14ac:dyDescent="0.25">
      <c r="A46" s="31"/>
      <c r="B4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46" s="32">
        <f>IF(EffortOutcomesAG1_1DayShiftIN[[#This Row],[Iin]]=0,3,  IF(EffortOutcomesAG1_1DayShiftIN[[#This Row],[Iin]]&lt;INGoal,1,    IF(EffortOutcomesAG1_1DayShiftIN[[#This Row],[Iin]]&gt;=INGoal,2,   "???")))</f>
        <v>1</v>
      </c>
      <c r="D4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4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46" s="34">
        <f t="shared" si="0"/>
        <v>11110</v>
      </c>
      <c r="H4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4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4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4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4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4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4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46" s="36" cm="1">
        <f t="array" ref="O4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4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4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4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1.1608704099475675E-2</v>
      </c>
      <c r="S4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4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5.7868953518437349E-2</v>
      </c>
      <c r="U4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4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0.93052234238208698</v>
      </c>
      <c r="W4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4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6" s="36" cm="1">
        <f t="array" ref="Z4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46" s="38">
        <f t="shared" si="1"/>
        <v>1</v>
      </c>
      <c r="AC46" s="3">
        <f>EffortOutcomesAG1_1DayShiftIN[[#This Row],[A]]*H46</f>
        <v>0</v>
      </c>
      <c r="AD46" s="3">
        <f>EffortOutcomesAG1_1DayShiftIN[[#This Row],[A]]*I46</f>
        <v>0</v>
      </c>
      <c r="AE46" s="3">
        <f>EffortOutcomesAG1_1DayShiftIN[[#This Row],[A]]*J46</f>
        <v>0</v>
      </c>
      <c r="AF46" s="3">
        <f>EffortOutcomesAG1_1DayShiftIN[[#This Row],[A]]*K46</f>
        <v>0</v>
      </c>
      <c r="AG46" s="3">
        <f>EffortOutcomesAG1_1DayShiftIN[[#This Row],[A]]*L46</f>
        <v>0</v>
      </c>
      <c r="AH46" s="3">
        <f>EffortOutcomesAG1_1DayShiftIN[[#This Row],[A]]*M46</f>
        <v>0</v>
      </c>
      <c r="AI46" s="3">
        <f>EffortOutcomesAG1_1DayShiftIN[[#This Row],[A]]*N46</f>
        <v>0</v>
      </c>
      <c r="AJ46" s="3">
        <f>EffortOutcomesAG1_1DayShiftIN[[#This Row],[A]]*O46</f>
        <v>0</v>
      </c>
      <c r="AK46" s="3">
        <f>EffortOutcomesAG1_1DayShiftIN[[#This Row],[A]]*P46</f>
        <v>0</v>
      </c>
      <c r="AL46" s="3">
        <f>EffortOutcomesAG1_1DayShiftIN[[#This Row],[A]]*Q46</f>
        <v>0</v>
      </c>
      <c r="AM46" s="3">
        <f>EffortOutcomesAG1_1DayShiftIN[[#This Row],[A]]*R46</f>
        <v>6.6946778711486063E-2</v>
      </c>
      <c r="AN46" s="3">
        <f>EffortOutcomesAG1_1DayShiftIN[[#This Row],[A]]*S46</f>
        <v>0</v>
      </c>
      <c r="AO46" s="3">
        <f>EffortOutcomesAG1_1DayShiftIN[[#This Row],[A]]*T46</f>
        <v>0.33372717508055694</v>
      </c>
      <c r="AP46" s="3">
        <f>EffortOutcomesAG1_1DayShiftIN[[#This Row],[A]]*U46</f>
        <v>0</v>
      </c>
      <c r="AQ46" s="3">
        <f>EffortOutcomesAG1_1DayShiftIN[[#This Row],[A]]*V46</f>
        <v>5.3662728249194425</v>
      </c>
      <c r="AR46" s="3">
        <f>EffortOutcomesAG1_1DayShiftIN[[#This Row],[A]]*W46</f>
        <v>0</v>
      </c>
      <c r="AS46" s="3">
        <f>EffortOutcomesAG1_1DayShiftIN[[#This Row],[A]]*X46</f>
        <v>0</v>
      </c>
      <c r="AT46" s="3">
        <f>EffortOutcomesAG1_1DayShiftIN[[#This Row],[A]]*Y46</f>
        <v>0</v>
      </c>
      <c r="AU46" s="3">
        <f>EffortOutcomesAG1_1DayShiftIN[[#This Row],[A]]*Z46</f>
        <v>0</v>
      </c>
      <c r="AV46" s="44">
        <f>EffortOutcomesAG1_1DayShiftIN[[#This Row],[A]]*AA46</f>
        <v>0</v>
      </c>
      <c r="AW46" s="3"/>
      <c r="AX46" s="3"/>
      <c r="AY46" t="s">
        <v>170</v>
      </c>
      <c r="AZ46" t="s">
        <v>172</v>
      </c>
      <c r="BA46" t="s">
        <v>69</v>
      </c>
      <c r="BB46">
        <v>5.3662728249194425</v>
      </c>
      <c r="BC46">
        <v>5.6999999999999993</v>
      </c>
      <c r="BD46">
        <v>10</v>
      </c>
      <c r="BE46">
        <v>5.6999999999999993</v>
      </c>
      <c r="BF46">
        <v>5.7669467787114854</v>
      </c>
      <c r="BG46" t="s">
        <v>195</v>
      </c>
      <c r="BH46">
        <v>1</v>
      </c>
      <c r="BI46" s="25">
        <v>45579</v>
      </c>
      <c r="BJ46">
        <v>45579</v>
      </c>
      <c r="BK46">
        <v>1.0621897518014409</v>
      </c>
      <c r="BL46">
        <v>1.0621897518014409</v>
      </c>
      <c r="BM46">
        <v>1.0746652223739777</v>
      </c>
      <c r="BN46">
        <v>0.94145137279288471</v>
      </c>
      <c r="BO46">
        <v>0.94145137279288471</v>
      </c>
      <c r="BP46">
        <v>1.0117450488967519</v>
      </c>
      <c r="BQ46">
        <v>0.98839129590052432</v>
      </c>
      <c r="BR46">
        <v>0.98839129590052432</v>
      </c>
      <c r="BS46">
        <v>0.93052234238208698</v>
      </c>
      <c r="BT46" t="s">
        <v>160</v>
      </c>
      <c r="CL46"/>
      <c r="CM46"/>
      <c r="CN46"/>
      <c r="CO46"/>
      <c r="CP46"/>
    </row>
    <row r="47" spans="1:94" x14ac:dyDescent="0.25">
      <c r="A47" s="31"/>
      <c r="B4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47" s="32">
        <f>IF(EffortOutcomesAG1_1DayShiftIN[[#This Row],[Iin]]=0,3,  IF(EffortOutcomesAG1_1DayShiftIN[[#This Row],[Iin]]&lt;INGoal,1,    IF(EffortOutcomesAG1_1DayShiftIN[[#This Row],[Iin]]&gt;=INGoal,2,   "???")))</f>
        <v>2</v>
      </c>
      <c r="D4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7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4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47" s="34" t="e">
        <f t="shared" si="0"/>
        <v>#VALUE!</v>
      </c>
      <c r="H47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47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47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47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47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47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47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47" s="36" t="e" cm="1">
        <f t="array" ref="O4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47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47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47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47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47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47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47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47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4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7" s="36" cm="1">
        <f t="array" ref="Z4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7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47" s="38" t="e">
        <f t="shared" si="1"/>
        <v>#VALUE!</v>
      </c>
      <c r="AC47" s="3" t="e">
        <f>EffortOutcomesAG1_1DayShiftIN[[#This Row],[A]]*H47</f>
        <v>#VALUE!</v>
      </c>
      <c r="AD47" s="3" t="e">
        <f>EffortOutcomesAG1_1DayShiftIN[[#This Row],[A]]*I47</f>
        <v>#VALUE!</v>
      </c>
      <c r="AE47" s="3" t="e">
        <f>EffortOutcomesAG1_1DayShiftIN[[#This Row],[A]]*J47</f>
        <v>#VALUE!</v>
      </c>
      <c r="AF47" s="3" t="e">
        <f>EffortOutcomesAG1_1DayShiftIN[[#This Row],[A]]*K47</f>
        <v>#VALUE!</v>
      </c>
      <c r="AG47" s="3" t="e">
        <f>EffortOutcomesAG1_1DayShiftIN[[#This Row],[A]]*L47</f>
        <v>#VALUE!</v>
      </c>
      <c r="AH47" s="3" t="e">
        <f>EffortOutcomesAG1_1DayShiftIN[[#This Row],[A]]*M47</f>
        <v>#VALUE!</v>
      </c>
      <c r="AI47" s="3" t="e">
        <f>EffortOutcomesAG1_1DayShiftIN[[#This Row],[A]]*N47</f>
        <v>#VALUE!</v>
      </c>
      <c r="AJ47" s="3" t="e">
        <f>EffortOutcomesAG1_1DayShiftIN[[#This Row],[A]]*O47</f>
        <v>#VALUE!</v>
      </c>
      <c r="AK47" s="3" t="e">
        <f>EffortOutcomesAG1_1DayShiftIN[[#This Row],[A]]*P47</f>
        <v>#VALUE!</v>
      </c>
      <c r="AL47" s="3" t="e">
        <f>EffortOutcomesAG1_1DayShiftIN[[#This Row],[A]]*Q47</f>
        <v>#VALUE!</v>
      </c>
      <c r="AM47" s="3" t="e">
        <f>EffortOutcomesAG1_1DayShiftIN[[#This Row],[A]]*R47</f>
        <v>#VALUE!</v>
      </c>
      <c r="AN47" s="3" t="e">
        <f>EffortOutcomesAG1_1DayShiftIN[[#This Row],[A]]*S47</f>
        <v>#VALUE!</v>
      </c>
      <c r="AO47" s="3" t="e">
        <f>EffortOutcomesAG1_1DayShiftIN[[#This Row],[A]]*T47</f>
        <v>#VALUE!</v>
      </c>
      <c r="AP47" s="3" t="e">
        <f>EffortOutcomesAG1_1DayShiftIN[[#This Row],[A]]*U47</f>
        <v>#VALUE!</v>
      </c>
      <c r="AQ47" s="3" t="e">
        <f>EffortOutcomesAG1_1DayShiftIN[[#This Row],[A]]*V47</f>
        <v>#VALUE!</v>
      </c>
      <c r="AR47" s="3" t="e">
        <f>EffortOutcomesAG1_1DayShiftIN[[#This Row],[A]]*W47</f>
        <v>#VALUE!</v>
      </c>
      <c r="AS47" s="3">
        <f>EffortOutcomesAG1_1DayShiftIN[[#This Row],[A]]*X47</f>
        <v>0</v>
      </c>
      <c r="AT47" s="3">
        <f>EffortOutcomesAG1_1DayShiftIN[[#This Row],[A]]*Y47</f>
        <v>0</v>
      </c>
      <c r="AU47" s="3">
        <f>EffortOutcomesAG1_1DayShiftIN[[#This Row],[A]]*Z47</f>
        <v>0</v>
      </c>
      <c r="AV47" s="44" t="e">
        <f>EffortOutcomesAG1_1DayShiftIN[[#This Row],[A]]*AA47</f>
        <v>#VALUE!</v>
      </c>
      <c r="AW47" s="3"/>
      <c r="AX47" s="3"/>
      <c r="AY47" t="s">
        <v>217</v>
      </c>
      <c r="AZ47" t="s">
        <v>172</v>
      </c>
      <c r="BA47" t="s">
        <v>68</v>
      </c>
      <c r="BB47">
        <v>14.129216521561023</v>
      </c>
      <c r="BC47">
        <v>23.75</v>
      </c>
      <c r="BD47">
        <v>10</v>
      </c>
      <c r="BE47">
        <v>23.75</v>
      </c>
      <c r="BF47">
        <v>13.137885154061616</v>
      </c>
      <c r="BG47" t="s">
        <v>194</v>
      </c>
      <c r="BI47" s="25">
        <v>45579</v>
      </c>
      <c r="BJ47">
        <v>45579</v>
      </c>
      <c r="BK47">
        <v>1.6809141514504906</v>
      </c>
      <c r="BL47">
        <v>1.6809141514504906</v>
      </c>
      <c r="BM47">
        <v>0.92983819265656753</v>
      </c>
      <c r="BN47">
        <v>0.59491437985520101</v>
      </c>
      <c r="BO47">
        <v>0.59491437985520101</v>
      </c>
      <c r="BP47">
        <v>0.55317411174996278</v>
      </c>
      <c r="BQ47">
        <v>1.8077490951926625</v>
      </c>
      <c r="BR47">
        <v>1.8077490951926625</v>
      </c>
      <c r="BS47">
        <v>1.0754559319003436</v>
      </c>
      <c r="BT47" t="s">
        <v>160</v>
      </c>
      <c r="CL47"/>
      <c r="CM47"/>
      <c r="CN47"/>
      <c r="CO47"/>
      <c r="CP47"/>
    </row>
    <row r="48" spans="1:94" x14ac:dyDescent="0.25">
      <c r="A48" s="31"/>
      <c r="B4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48" s="32">
        <f>IF(EffortOutcomesAG1_1DayShiftIN[[#This Row],[Iin]]=0,3,  IF(EffortOutcomesAG1_1DayShiftIN[[#This Row],[Iin]]&lt;INGoal,1,    IF(EffortOutcomesAG1_1DayShiftIN[[#This Row],[Iin]]&gt;=INGoal,2,   "???")))</f>
        <v>2</v>
      </c>
      <c r="D4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4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4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48" s="34">
        <f t="shared" si="0"/>
        <v>12310</v>
      </c>
      <c r="H4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0.17483089274422525</v>
      </c>
      <c r="I4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4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4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4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4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4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48" s="36" cm="1">
        <f t="array" ref="O4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Row],[Block]]=21222),INCap-M49:Z9INGoal,IF(OR(EffortOutcomesAG1_1DayShiftIN[[#This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4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4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0.23496737480935204</v>
      </c>
      <c r="R4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4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4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4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4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0.89878396203118716</v>
      </c>
      <c r="W4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4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8" s="36" cm="1">
        <f t="array" ref="Z4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48" s="38">
        <f t="shared" si="1"/>
        <v>1.1337513368405392</v>
      </c>
      <c r="AC48" s="3">
        <f>EffortOutcomesAG1_1DayShiftIN[[#This Row],[A]]*H48</f>
        <v>1.8479340433674851</v>
      </c>
      <c r="AD48" s="3">
        <f>EffortOutcomesAG1_1DayShiftIN[[#This Row],[A]]*I48</f>
        <v>0</v>
      </c>
      <c r="AE48" s="3">
        <f>EffortOutcomesAG1_1DayShiftIN[[#This Row],[A]]*J48</f>
        <v>0</v>
      </c>
      <c r="AF48" s="3">
        <f>EffortOutcomesAG1_1DayShiftIN[[#This Row],[A]]*K48</f>
        <v>0</v>
      </c>
      <c r="AG48" s="3">
        <f>EffortOutcomesAG1_1DayShiftIN[[#This Row],[A]]*L48</f>
        <v>0</v>
      </c>
      <c r="AH48" s="3">
        <f>EffortOutcomesAG1_1DayShiftIN[[#This Row],[A]]*M48</f>
        <v>0</v>
      </c>
      <c r="AI48" s="3">
        <f>EffortOutcomesAG1_1DayShiftIN[[#This Row],[A]]*N48</f>
        <v>0</v>
      </c>
      <c r="AJ48" s="3">
        <f>EffortOutcomesAG1_1DayShiftIN[[#This Row],[A]]*O48</f>
        <v>0</v>
      </c>
      <c r="AK48" s="3">
        <f>EffortOutcomesAG1_1DayShiftIN[[#This Row],[A]]*P48</f>
        <v>0</v>
      </c>
      <c r="AL48" s="3">
        <f>EffortOutcomesAG1_1DayShiftIN[[#This Row],[A]]*Q48</f>
        <v>2.4835668580959713</v>
      </c>
      <c r="AM48" s="3">
        <f>EffortOutcomesAG1_1DayShiftIN[[#This Row],[A]]*R48</f>
        <v>0</v>
      </c>
      <c r="AN48" s="3">
        <f>EffortOutcomesAG1_1DayShiftIN[[#This Row],[A]]*S48</f>
        <v>0</v>
      </c>
      <c r="AO48" s="3">
        <f>EffortOutcomesAG1_1DayShiftIN[[#This Row],[A]]*T48</f>
        <v>0</v>
      </c>
      <c r="AP48" s="3">
        <f>EffortOutcomesAG1_1DayShiftIN[[#This Row],[A]]*U48</f>
        <v>0</v>
      </c>
      <c r="AQ48" s="3">
        <f>EffortOutcomesAG1_1DayShiftIN[[#This Row],[A]]*V48</f>
        <v>9.5</v>
      </c>
      <c r="AR48" s="3">
        <f>EffortOutcomesAG1_1DayShiftIN[[#This Row],[A]]*W48</f>
        <v>0</v>
      </c>
      <c r="AS48" s="3">
        <f>EffortOutcomesAG1_1DayShiftIN[[#This Row],[A]]*X48</f>
        <v>0</v>
      </c>
      <c r="AT48" s="3">
        <f>EffortOutcomesAG1_1DayShiftIN[[#This Row],[A]]*Y48</f>
        <v>0</v>
      </c>
      <c r="AU48" s="3">
        <f>EffortOutcomesAG1_1DayShiftIN[[#This Row],[A]]*Z48</f>
        <v>0</v>
      </c>
      <c r="AV48" s="44">
        <f>EffortOutcomesAG1_1DayShiftIN[[#This Row],[A]]*AA48</f>
        <v>0</v>
      </c>
      <c r="AW48" s="3"/>
      <c r="AX48" s="3"/>
      <c r="AY48" t="s">
        <v>217</v>
      </c>
      <c r="AZ48" t="s">
        <v>172</v>
      </c>
      <c r="BA48" t="s">
        <v>70</v>
      </c>
      <c r="BB48">
        <v>12.417771069086861</v>
      </c>
      <c r="BC48">
        <v>9.5</v>
      </c>
      <c r="BD48">
        <v>10</v>
      </c>
      <c r="BE48">
        <v>9.5</v>
      </c>
      <c r="BF48">
        <v>10.569837025719377</v>
      </c>
      <c r="BG48" t="s">
        <v>196</v>
      </c>
      <c r="BI48" s="25">
        <v>45579</v>
      </c>
      <c r="BJ48">
        <v>45579</v>
      </c>
      <c r="BK48">
        <v>0.76503262519064796</v>
      </c>
      <c r="BL48">
        <v>0.76503262519064796</v>
      </c>
      <c r="BM48">
        <v>0.8511863334340426</v>
      </c>
      <c r="BN48">
        <v>1.3071337967459853</v>
      </c>
      <c r="BO48">
        <v>1.3071337967459853</v>
      </c>
      <c r="BP48">
        <v>1.1126144237599345</v>
      </c>
      <c r="BQ48">
        <v>0.89878396203118716</v>
      </c>
      <c r="BR48">
        <v>0.89878396203118716</v>
      </c>
      <c r="BS48">
        <v>1.1748308927442253</v>
      </c>
      <c r="BT48" t="s">
        <v>160</v>
      </c>
      <c r="CL48"/>
      <c r="CM48"/>
      <c r="CN48"/>
      <c r="CO48"/>
      <c r="CP48"/>
    </row>
    <row r="49" spans="1:94" x14ac:dyDescent="0.25">
      <c r="A49" s="31"/>
      <c r="B4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49" s="32">
        <f>IF(EffortOutcomesAG1_1DayShiftIN[[#This Row],[Iin]]=0,3,  IF(EffortOutcomesAG1_1DayShiftIN[[#This Row],[Iin]]&lt;INGoal,1,    IF(EffortOutcomesAG1_1DayShiftIN[[#This Row],[Iin]]&gt;=INGoal,2,   "???")))</f>
        <v>1</v>
      </c>
      <c r="D4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4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4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49" s="34">
        <f t="shared" si="0"/>
        <v>31111</v>
      </c>
      <c r="H4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4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4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4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4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4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4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49" s="36" cm="1">
        <f t="array" ref="O4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4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0.39955357142857162</v>
      </c>
      <c r="Q4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4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4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4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0.4827297695393945</v>
      </c>
      <c r="U4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4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0.5172702304606055</v>
      </c>
      <c r="W4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4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4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49" s="36" cm="1">
        <f t="array" ref="Z4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4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49" s="38">
        <f t="shared" si="1"/>
        <v>1</v>
      </c>
      <c r="AC49" s="3">
        <f>EffortOutcomesAG1_1DayShiftIN[[#This Row],[A]]*H49</f>
        <v>0</v>
      </c>
      <c r="AD49" s="3">
        <f>EffortOutcomesAG1_1DayShiftIN[[#This Row],[A]]*I49</f>
        <v>0</v>
      </c>
      <c r="AE49" s="3">
        <f>EffortOutcomesAG1_1DayShiftIN[[#This Row],[A]]*J49</f>
        <v>0</v>
      </c>
      <c r="AF49" s="3">
        <f>EffortOutcomesAG1_1DayShiftIN[[#This Row],[A]]*K49</f>
        <v>0</v>
      </c>
      <c r="AG49" s="3">
        <f>EffortOutcomesAG1_1DayShiftIN[[#This Row],[A]]*L49</f>
        <v>0</v>
      </c>
      <c r="AH49" s="3">
        <f>EffortOutcomesAG1_1DayShiftIN[[#This Row],[A]]*M49</f>
        <v>0</v>
      </c>
      <c r="AI49" s="3">
        <f>EffortOutcomesAG1_1DayShiftIN[[#This Row],[A]]*N49</f>
        <v>0</v>
      </c>
      <c r="AJ49" s="3">
        <f>EffortOutcomesAG1_1DayShiftIN[[#This Row],[A]]*O49</f>
        <v>0</v>
      </c>
      <c r="AK49" s="3">
        <f>EffortOutcomesAG1_1DayShiftIN[[#This Row],[A]]*P49</f>
        <v>2.7121212121212133</v>
      </c>
      <c r="AL49" s="3">
        <f>EffortOutcomesAG1_1DayShiftIN[[#This Row],[A]]*Q49</f>
        <v>0</v>
      </c>
      <c r="AM49" s="3">
        <f>EffortOutcomesAG1_1DayShiftIN[[#This Row],[A]]*R49</f>
        <v>0</v>
      </c>
      <c r="AN49" s="3">
        <f>EffortOutcomesAG1_1DayShiftIN[[#This Row],[A]]*S49</f>
        <v>0</v>
      </c>
      <c r="AO49" s="3">
        <f>EffortOutcomesAG1_1DayShiftIN[[#This Row],[A]]*T49</f>
        <v>3.2767111629340713</v>
      </c>
      <c r="AP49" s="3">
        <f>EffortOutcomesAG1_1DayShiftIN[[#This Row],[A]]*U49</f>
        <v>0</v>
      </c>
      <c r="AQ49" s="3">
        <f>EffortOutcomesAG1_1DayShiftIN[[#This Row],[A]]*V49</f>
        <v>3.5111676249447159</v>
      </c>
      <c r="AR49" s="3">
        <f>EffortOutcomesAG1_1DayShiftIN[[#This Row],[A]]*W49</f>
        <v>0</v>
      </c>
      <c r="AS49" s="3">
        <f>EffortOutcomesAG1_1DayShiftIN[[#This Row],[A]]*X49</f>
        <v>0</v>
      </c>
      <c r="AT49" s="3">
        <f>EffortOutcomesAG1_1DayShiftIN[[#This Row],[A]]*Y49</f>
        <v>0</v>
      </c>
      <c r="AU49" s="3">
        <f>EffortOutcomesAG1_1DayShiftIN[[#This Row],[A]]*Z49</f>
        <v>0</v>
      </c>
      <c r="AV49" s="44">
        <f>EffortOutcomesAG1_1DayShiftIN[[#This Row],[A]]*AA49</f>
        <v>0</v>
      </c>
      <c r="AW49" s="3"/>
      <c r="AX49" s="3"/>
      <c r="AY49" t="s">
        <v>217</v>
      </c>
      <c r="AZ49" t="s">
        <v>172</v>
      </c>
      <c r="BA49" t="s">
        <v>69</v>
      </c>
      <c r="BB49">
        <v>3.5111676249447159</v>
      </c>
      <c r="BC49">
        <v>9.5</v>
      </c>
      <c r="BD49">
        <v>10</v>
      </c>
      <c r="BE49">
        <v>9.5</v>
      </c>
      <c r="BF49">
        <v>6.7878787878787872</v>
      </c>
      <c r="BG49" t="s">
        <v>195</v>
      </c>
      <c r="BI49" s="25">
        <v>45579</v>
      </c>
      <c r="BJ49">
        <v>45579</v>
      </c>
      <c r="BK49">
        <v>2.7056526531254912</v>
      </c>
      <c r="BL49">
        <v>2.7056526531254912</v>
      </c>
      <c r="BM49">
        <v>1.9332255001598404</v>
      </c>
      <c r="BN49">
        <v>0.36959659209944379</v>
      </c>
      <c r="BO49">
        <v>0.36959659209944379</v>
      </c>
      <c r="BP49">
        <v>0.71451355661881966</v>
      </c>
      <c r="BQ49">
        <v>1.3995535714285716</v>
      </c>
      <c r="BR49">
        <v>1.3995535714285716</v>
      </c>
      <c r="BS49">
        <v>0.5172702304606055</v>
      </c>
      <c r="BT49" t="s">
        <v>160</v>
      </c>
      <c r="CL49"/>
      <c r="CM49"/>
      <c r="CN49"/>
      <c r="CO49"/>
      <c r="CP49"/>
    </row>
    <row r="50" spans="1:94" x14ac:dyDescent="0.25">
      <c r="A50" s="31"/>
      <c r="B5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0" s="32">
        <f>IF(EffortOutcomesAG1_1DayShiftIN[[#This Row],[Iin]]=0,3,  IF(EffortOutcomesAG1_1DayShiftIN[[#This Row],[Iin]]&lt;INGoal,1,    IF(EffortOutcomesAG1_1DayShiftIN[[#This Row],[Iin]]&gt;=INGoal,2,   "???")))</f>
        <v>2</v>
      </c>
      <c r="D5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5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0" s="34">
        <f t="shared" si="0"/>
        <v>32111</v>
      </c>
      <c r="H5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5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5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5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5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5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5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3.4894517913287348E-2</v>
      </c>
      <c r="O50" s="36" cm="1">
        <f t="array" ref="O5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5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0.23347588722862</v>
      </c>
      <c r="Q5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5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5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5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5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5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5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5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0" s="36" cm="1">
        <f t="array" ref="Z5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50" s="38">
        <f t="shared" si="1"/>
        <v>1</v>
      </c>
      <c r="AC50" s="3">
        <f>EffortOutcomesAG1_1DayShiftIN[[#This Row],[A]]*H50</f>
        <v>0</v>
      </c>
      <c r="AD50" s="3">
        <f>EffortOutcomesAG1_1DayShiftIN[[#This Row],[A]]*I50</f>
        <v>0</v>
      </c>
      <c r="AE50" s="3">
        <f>EffortOutcomesAG1_1DayShiftIN[[#This Row],[A]]*J50</f>
        <v>0</v>
      </c>
      <c r="AF50" s="3">
        <f>EffortOutcomesAG1_1DayShiftIN[[#This Row],[A]]*K50</f>
        <v>0</v>
      </c>
      <c r="AG50" s="3">
        <f>EffortOutcomesAG1_1DayShiftIN[[#This Row],[A]]*L50</f>
        <v>0</v>
      </c>
      <c r="AH50" s="3">
        <f>EffortOutcomesAG1_1DayShiftIN[[#This Row],[A]]*M50</f>
        <v>0</v>
      </c>
      <c r="AI50" s="3">
        <f>EffortOutcomesAG1_1DayShiftIN[[#This Row],[A]]*N50</f>
        <v>0.39203601585824754</v>
      </c>
      <c r="AJ50" s="3">
        <f>EffortOutcomesAG1_1DayShiftIN[[#This Row],[A]]*O50</f>
        <v>0</v>
      </c>
      <c r="AK50" s="3">
        <f>EffortOutcomesAG1_1DayShiftIN[[#This Row],[A]]*P50</f>
        <v>2.6230755460078723</v>
      </c>
      <c r="AL50" s="3">
        <f>EffortOutcomesAG1_1DayShiftIN[[#This Row],[A]]*Q50</f>
        <v>0</v>
      </c>
      <c r="AM50" s="3">
        <f>EffortOutcomesAG1_1DayShiftIN[[#This Row],[A]]*R50</f>
        <v>0</v>
      </c>
      <c r="AN50" s="3">
        <f>EffortOutcomesAG1_1DayShiftIN[[#This Row],[A]]*S50</f>
        <v>0</v>
      </c>
      <c r="AO50" s="3">
        <f>EffortOutcomesAG1_1DayShiftIN[[#This Row],[A]]*T50</f>
        <v>0</v>
      </c>
      <c r="AP50" s="3">
        <f>EffortOutcomesAG1_1DayShiftIN[[#This Row],[A]]*U50</f>
        <v>0</v>
      </c>
      <c r="AQ50" s="3">
        <f>EffortOutcomesAG1_1DayShiftIN[[#This Row],[A]]*V50</f>
        <v>11.234888438133879</v>
      </c>
      <c r="AR50" s="3">
        <f>EffortOutcomesAG1_1DayShiftIN[[#This Row],[A]]*W50</f>
        <v>0</v>
      </c>
      <c r="AS50" s="3">
        <f>EffortOutcomesAG1_1DayShiftIN[[#This Row],[A]]*X50</f>
        <v>0</v>
      </c>
      <c r="AT50" s="3">
        <f>EffortOutcomesAG1_1DayShiftIN[[#This Row],[A]]*Y50</f>
        <v>0</v>
      </c>
      <c r="AU50" s="3">
        <f>EffortOutcomesAG1_1DayShiftIN[[#This Row],[A]]*Z50</f>
        <v>0</v>
      </c>
      <c r="AV50" s="44">
        <f>EffortOutcomesAG1_1DayShiftIN[[#This Row],[A]]*AA50</f>
        <v>0</v>
      </c>
      <c r="AW50" s="3"/>
      <c r="AX50" s="3"/>
      <c r="AY50" t="s">
        <v>170</v>
      </c>
      <c r="AZ50" t="s">
        <v>172</v>
      </c>
      <c r="BA50" t="s">
        <v>70</v>
      </c>
      <c r="BB50">
        <v>11.626924453992126</v>
      </c>
      <c r="BC50">
        <v>14.25</v>
      </c>
      <c r="BD50">
        <v>10</v>
      </c>
      <c r="BE50">
        <v>14.25</v>
      </c>
      <c r="BF50">
        <v>11.234888438133879</v>
      </c>
      <c r="BG50" t="s">
        <v>197</v>
      </c>
      <c r="BH50">
        <v>1</v>
      </c>
      <c r="BI50" s="25">
        <v>45580</v>
      </c>
      <c r="BJ50">
        <v>45580</v>
      </c>
      <c r="BK50">
        <v>1.2256035597708932</v>
      </c>
      <c r="BL50">
        <v>1.2256035597708932</v>
      </c>
      <c r="BM50">
        <v>0.96628205357233221</v>
      </c>
      <c r="BN50">
        <v>0.81592452308716679</v>
      </c>
      <c r="BO50">
        <v>0.81592452308716679</v>
      </c>
      <c r="BP50">
        <v>0.78841322372869327</v>
      </c>
      <c r="BQ50">
        <v>1.2683704051419074</v>
      </c>
      <c r="BR50">
        <v>1.2683704051419074</v>
      </c>
      <c r="BS50">
        <v>1.0348945179132873</v>
      </c>
      <c r="BT50" t="s">
        <v>160</v>
      </c>
      <c r="CL50"/>
      <c r="CM50"/>
      <c r="CN50"/>
      <c r="CO50"/>
      <c r="CP50"/>
    </row>
    <row r="51" spans="1:94" x14ac:dyDescent="0.25">
      <c r="A51" s="31"/>
      <c r="B5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1" s="32">
        <f>IF(EffortOutcomesAG1_1DayShiftIN[[#This Row],[Iin]]=0,3,  IF(EffortOutcomesAG1_1DayShiftIN[[#This Row],[Iin]]&lt;INGoal,1,    IF(EffortOutcomesAG1_1DayShiftIN[[#This Row],[Iin]]&gt;=INGoal,2,   "???")))</f>
        <v>2</v>
      </c>
      <c r="D5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1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5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1" s="34" t="e">
        <f t="shared" si="0"/>
        <v>#VALUE!</v>
      </c>
      <c r="H51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51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51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51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51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51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51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51" s="36" t="e" cm="1">
        <f t="array" ref="O5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51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51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51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51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51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51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51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51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5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1" s="36" cm="1">
        <f t="array" ref="Z5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1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51" s="38" t="e">
        <f t="shared" si="1"/>
        <v>#VALUE!</v>
      </c>
      <c r="AC51" s="3" t="e">
        <f>EffortOutcomesAG1_1DayShiftIN[[#This Row],[A]]*H51</f>
        <v>#VALUE!</v>
      </c>
      <c r="AD51" s="3" t="e">
        <f>EffortOutcomesAG1_1DayShiftIN[[#This Row],[A]]*I51</f>
        <v>#VALUE!</v>
      </c>
      <c r="AE51" s="3" t="e">
        <f>EffortOutcomesAG1_1DayShiftIN[[#This Row],[A]]*J51</f>
        <v>#VALUE!</v>
      </c>
      <c r="AF51" s="3" t="e">
        <f>EffortOutcomesAG1_1DayShiftIN[[#This Row],[A]]*K51</f>
        <v>#VALUE!</v>
      </c>
      <c r="AG51" s="3" t="e">
        <f>EffortOutcomesAG1_1DayShiftIN[[#This Row],[A]]*L51</f>
        <v>#VALUE!</v>
      </c>
      <c r="AH51" s="3" t="e">
        <f>EffortOutcomesAG1_1DayShiftIN[[#This Row],[A]]*M51</f>
        <v>#VALUE!</v>
      </c>
      <c r="AI51" s="3" t="e">
        <f>EffortOutcomesAG1_1DayShiftIN[[#This Row],[A]]*N51</f>
        <v>#VALUE!</v>
      </c>
      <c r="AJ51" s="3" t="e">
        <f>EffortOutcomesAG1_1DayShiftIN[[#This Row],[A]]*O51</f>
        <v>#VALUE!</v>
      </c>
      <c r="AK51" s="3" t="e">
        <f>EffortOutcomesAG1_1DayShiftIN[[#This Row],[A]]*P51</f>
        <v>#VALUE!</v>
      </c>
      <c r="AL51" s="3" t="e">
        <f>EffortOutcomesAG1_1DayShiftIN[[#This Row],[A]]*Q51</f>
        <v>#VALUE!</v>
      </c>
      <c r="AM51" s="3" t="e">
        <f>EffortOutcomesAG1_1DayShiftIN[[#This Row],[A]]*R51</f>
        <v>#VALUE!</v>
      </c>
      <c r="AN51" s="3" t="e">
        <f>EffortOutcomesAG1_1DayShiftIN[[#This Row],[A]]*S51</f>
        <v>#VALUE!</v>
      </c>
      <c r="AO51" s="3" t="e">
        <f>EffortOutcomesAG1_1DayShiftIN[[#This Row],[A]]*T51</f>
        <v>#VALUE!</v>
      </c>
      <c r="AP51" s="3" t="e">
        <f>EffortOutcomesAG1_1DayShiftIN[[#This Row],[A]]*U51</f>
        <v>#VALUE!</v>
      </c>
      <c r="AQ51" s="3" t="e">
        <f>EffortOutcomesAG1_1DayShiftIN[[#This Row],[A]]*V51</f>
        <v>#VALUE!</v>
      </c>
      <c r="AR51" s="3" t="e">
        <f>EffortOutcomesAG1_1DayShiftIN[[#This Row],[A]]*W51</f>
        <v>#VALUE!</v>
      </c>
      <c r="AS51" s="3">
        <f>EffortOutcomesAG1_1DayShiftIN[[#This Row],[A]]*X51</f>
        <v>0</v>
      </c>
      <c r="AT51" s="3">
        <f>EffortOutcomesAG1_1DayShiftIN[[#This Row],[A]]*Y51</f>
        <v>0</v>
      </c>
      <c r="AU51" s="3">
        <f>EffortOutcomesAG1_1DayShiftIN[[#This Row],[A]]*Z51</f>
        <v>0</v>
      </c>
      <c r="AV51" s="44" t="e">
        <f>EffortOutcomesAG1_1DayShiftIN[[#This Row],[A]]*AA51</f>
        <v>#VALUE!</v>
      </c>
      <c r="AW51" s="3"/>
      <c r="AX51" s="3"/>
      <c r="AY51" t="s">
        <v>170</v>
      </c>
      <c r="AZ51" t="s">
        <v>172</v>
      </c>
      <c r="BA51" t="s">
        <v>68</v>
      </c>
      <c r="BB51">
        <v>14.310060866451844</v>
      </c>
      <c r="BC51">
        <v>19</v>
      </c>
      <c r="BD51">
        <v>10</v>
      </c>
      <c r="BE51">
        <v>19</v>
      </c>
      <c r="BF51">
        <v>11.7650114591291</v>
      </c>
      <c r="BG51" t="s">
        <v>199</v>
      </c>
      <c r="BH51">
        <v>1</v>
      </c>
      <c r="BI51" s="25">
        <v>45580</v>
      </c>
      <c r="BJ51">
        <v>45580</v>
      </c>
      <c r="BK51">
        <v>1.3277371897518015</v>
      </c>
      <c r="BL51">
        <v>1.3277371897518015</v>
      </c>
      <c r="BM51">
        <v>0.82214964484956909</v>
      </c>
      <c r="BN51">
        <v>0.75316109823430755</v>
      </c>
      <c r="BO51">
        <v>0.75316109823430755</v>
      </c>
      <c r="BP51">
        <v>0.6192111294278474</v>
      </c>
      <c r="BQ51">
        <v>1.6149580530375842</v>
      </c>
      <c r="BR51">
        <v>1.6149580530375842</v>
      </c>
      <c r="BS51">
        <v>1.2163235808281261</v>
      </c>
      <c r="BT51" t="s">
        <v>160</v>
      </c>
      <c r="CL51"/>
      <c r="CM51"/>
      <c r="CN51"/>
      <c r="CO51"/>
      <c r="CP51"/>
    </row>
    <row r="52" spans="1:94" x14ac:dyDescent="0.25">
      <c r="A52" s="31"/>
      <c r="B5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2" s="32">
        <f>IF(EffortOutcomesAG1_1DayShiftIN[[#This Row],[Iin]]=0,3,  IF(EffortOutcomesAG1_1DayShiftIN[[#This Row],[Iin]]&lt;INGoal,1,    IF(EffortOutcomesAG1_1DayShiftIN[[#This Row],[Iin]]&gt;=INGoal,2,   "???")))</f>
        <v>1</v>
      </c>
      <c r="D5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5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2" s="34">
        <f t="shared" si="0"/>
        <v>31111</v>
      </c>
      <c r="H5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5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5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5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5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5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5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52" s="36" cm="1">
        <f t="array" ref="O5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5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0.14224884526558856</v>
      </c>
      <c r="Q5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5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5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5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7.8252791331677951E-2</v>
      </c>
      <c r="U5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5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0.92174720866832205</v>
      </c>
      <c r="W5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5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2" s="36" cm="1">
        <f t="array" ref="Z5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52" s="38">
        <f t="shared" si="1"/>
        <v>1</v>
      </c>
      <c r="AC52" s="3">
        <f>EffortOutcomesAG1_1DayShiftIN[[#This Row],[A]]*H52</f>
        <v>0</v>
      </c>
      <c r="AD52" s="3">
        <f>EffortOutcomesAG1_1DayShiftIN[[#This Row],[A]]*I52</f>
        <v>0</v>
      </c>
      <c r="AE52" s="3">
        <f>EffortOutcomesAG1_1DayShiftIN[[#This Row],[A]]*J52</f>
        <v>0</v>
      </c>
      <c r="AF52" s="3">
        <f>EffortOutcomesAG1_1DayShiftIN[[#This Row],[A]]*K52</f>
        <v>0</v>
      </c>
      <c r="AG52" s="3">
        <f>EffortOutcomesAG1_1DayShiftIN[[#This Row],[A]]*L52</f>
        <v>0</v>
      </c>
      <c r="AH52" s="3">
        <f>EffortOutcomesAG1_1DayShiftIN[[#This Row],[A]]*M52</f>
        <v>0</v>
      </c>
      <c r="AI52" s="3">
        <f>EffortOutcomesAG1_1DayShiftIN[[#This Row],[A]]*N52</f>
        <v>0</v>
      </c>
      <c r="AJ52" s="3">
        <f>EffortOutcomesAG1_1DayShiftIN[[#This Row],[A]]*O52</f>
        <v>0</v>
      </c>
      <c r="AK52" s="3">
        <f>EffortOutcomesAG1_1DayShiftIN[[#This Row],[A]]*P52</f>
        <v>0.82815126050419985</v>
      </c>
      <c r="AL52" s="3">
        <f>EffortOutcomesAG1_1DayShiftIN[[#This Row],[A]]*Q52</f>
        <v>0</v>
      </c>
      <c r="AM52" s="3">
        <f>EffortOutcomesAG1_1DayShiftIN[[#This Row],[A]]*R52</f>
        <v>0</v>
      </c>
      <c r="AN52" s="3">
        <f>EffortOutcomesAG1_1DayShiftIN[[#This Row],[A]]*S52</f>
        <v>0</v>
      </c>
      <c r="AO52" s="3">
        <f>EffortOutcomesAG1_1DayShiftIN[[#This Row],[A]]*T52</f>
        <v>0.45557591457635715</v>
      </c>
      <c r="AP52" s="3">
        <f>EffortOutcomesAG1_1DayShiftIN[[#This Row],[A]]*U52</f>
        <v>0</v>
      </c>
      <c r="AQ52" s="3">
        <f>EffortOutcomesAG1_1DayShiftIN[[#This Row],[A]]*V52</f>
        <v>5.3662728249194425</v>
      </c>
      <c r="AR52" s="3">
        <f>EffortOutcomesAG1_1DayShiftIN[[#This Row],[A]]*W52</f>
        <v>0</v>
      </c>
      <c r="AS52" s="3">
        <f>EffortOutcomesAG1_1DayShiftIN[[#This Row],[A]]*X52</f>
        <v>0</v>
      </c>
      <c r="AT52" s="3">
        <f>EffortOutcomesAG1_1DayShiftIN[[#This Row],[A]]*Y52</f>
        <v>0</v>
      </c>
      <c r="AU52" s="3">
        <f>EffortOutcomesAG1_1DayShiftIN[[#This Row],[A]]*Z52</f>
        <v>0</v>
      </c>
      <c r="AV52" s="44">
        <f>EffortOutcomesAG1_1DayShiftIN[[#This Row],[A]]*AA52</f>
        <v>0</v>
      </c>
      <c r="AW52" s="3"/>
      <c r="AX52" s="3"/>
      <c r="AY52" t="s">
        <v>170</v>
      </c>
      <c r="AZ52" t="s">
        <v>172</v>
      </c>
      <c r="BA52" t="s">
        <v>69</v>
      </c>
      <c r="BB52">
        <v>5.3662728249194425</v>
      </c>
      <c r="BC52">
        <v>6.6499999999999995</v>
      </c>
      <c r="BD52">
        <v>10</v>
      </c>
      <c r="BE52">
        <v>6.6499999999999995</v>
      </c>
      <c r="BF52">
        <v>5.8218487394957998</v>
      </c>
      <c r="BG52" t="s">
        <v>198</v>
      </c>
      <c r="BH52">
        <v>1</v>
      </c>
      <c r="BI52" s="25">
        <v>45580</v>
      </c>
      <c r="BJ52">
        <v>45580</v>
      </c>
      <c r="BK52">
        <v>1.2392213771016811</v>
      </c>
      <c r="BL52">
        <v>1.2392213771016811</v>
      </c>
      <c r="BM52">
        <v>1.0848961522158904</v>
      </c>
      <c r="BN52">
        <v>0.80695831953675834</v>
      </c>
      <c r="BO52">
        <v>0.80695831953675834</v>
      </c>
      <c r="BP52">
        <v>0.87546597586403008</v>
      </c>
      <c r="BQ52">
        <v>1.1422488452655886</v>
      </c>
      <c r="BR52">
        <v>1.1422488452655886</v>
      </c>
      <c r="BS52">
        <v>0.92174720866832205</v>
      </c>
      <c r="BT52" t="s">
        <v>160</v>
      </c>
      <c r="CL52"/>
      <c r="CM52"/>
      <c r="CN52"/>
      <c r="CO52"/>
      <c r="CP52"/>
    </row>
    <row r="53" spans="1:94" x14ac:dyDescent="0.25">
      <c r="A53" s="31"/>
      <c r="B5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3" s="32">
        <f>IF(EffortOutcomesAG1_1DayShiftIN[[#This Row],[Iin]]=0,3,  IF(EffortOutcomesAG1_1DayShiftIN[[#This Row],[Iin]]&lt;INGoal,1,    IF(EffortOutcomesAG1_1DayShiftIN[[#This Row],[Iin]]&gt;=INGoal,2,   "???")))</f>
        <v>2</v>
      </c>
      <c r="D5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5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5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3" s="34">
        <f t="shared" si="0"/>
        <v>32311</v>
      </c>
      <c r="H5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9.4920602097629425E-2</v>
      </c>
      <c r="I5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5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5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5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5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5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6.3200651678793518E-2</v>
      </c>
      <c r="O53" s="36" cm="1">
        <f t="array" ref="O5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5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5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5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5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5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5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5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5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5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3" s="36" cm="1">
        <f t="array" ref="Z5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53" s="38">
        <f t="shared" si="1"/>
        <v>1</v>
      </c>
      <c r="AC53" s="3">
        <f>EffortOutcomesAG1_1DayShiftIN[[#This Row],[A]]*H53</f>
        <v>1.0177710690868631</v>
      </c>
      <c r="AD53" s="3">
        <f>EffortOutcomesAG1_1DayShiftIN[[#This Row],[A]]*I53</f>
        <v>0</v>
      </c>
      <c r="AE53" s="3">
        <f>EffortOutcomesAG1_1DayShiftIN[[#This Row],[A]]*J53</f>
        <v>0</v>
      </c>
      <c r="AF53" s="3">
        <f>EffortOutcomesAG1_1DayShiftIN[[#This Row],[A]]*K53</f>
        <v>0</v>
      </c>
      <c r="AG53" s="3">
        <f>EffortOutcomesAG1_1DayShiftIN[[#This Row],[A]]*L53</f>
        <v>0</v>
      </c>
      <c r="AH53" s="3">
        <f>EffortOutcomesAG1_1DayShiftIN[[#This Row],[A]]*M53</f>
        <v>0</v>
      </c>
      <c r="AI53" s="3">
        <f>EffortOutcomesAG1_1DayShiftIN[[#This Row],[A]]*N53</f>
        <v>0.67765894236482693</v>
      </c>
      <c r="AJ53" s="3">
        <f>EffortOutcomesAG1_1DayShiftIN[[#This Row],[A]]*O53</f>
        <v>0</v>
      </c>
      <c r="AK53" s="3">
        <f>EffortOutcomesAG1_1DayShiftIN[[#This Row],[A]]*P53</f>
        <v>0</v>
      </c>
      <c r="AL53" s="3">
        <f>EffortOutcomesAG1_1DayShiftIN[[#This Row],[A]]*Q53</f>
        <v>0</v>
      </c>
      <c r="AM53" s="3">
        <f>EffortOutcomesAG1_1DayShiftIN[[#This Row],[A]]*R53</f>
        <v>0</v>
      </c>
      <c r="AN53" s="3">
        <f>EffortOutcomesAG1_1DayShiftIN[[#This Row],[A]]*S53</f>
        <v>0</v>
      </c>
      <c r="AO53" s="3">
        <f>EffortOutcomesAG1_1DayShiftIN[[#This Row],[A]]*T53</f>
        <v>0</v>
      </c>
      <c r="AP53" s="3">
        <f>EffortOutcomesAG1_1DayShiftIN[[#This Row],[A]]*U53</f>
        <v>0</v>
      </c>
      <c r="AQ53" s="3">
        <f>EffortOutcomesAG1_1DayShiftIN[[#This Row],[A]]*V53</f>
        <v>10.722341057635171</v>
      </c>
      <c r="AR53" s="3">
        <f>EffortOutcomesAG1_1DayShiftIN[[#This Row],[A]]*W53</f>
        <v>0</v>
      </c>
      <c r="AS53" s="3">
        <f>EffortOutcomesAG1_1DayShiftIN[[#This Row],[A]]*X53</f>
        <v>0</v>
      </c>
      <c r="AT53" s="3">
        <f>EffortOutcomesAG1_1DayShiftIN[[#This Row],[A]]*Y53</f>
        <v>0</v>
      </c>
      <c r="AU53" s="3">
        <f>EffortOutcomesAG1_1DayShiftIN[[#This Row],[A]]*Z53</f>
        <v>0</v>
      </c>
      <c r="AV53" s="44">
        <f>EffortOutcomesAG1_1DayShiftIN[[#This Row],[A]]*AA53</f>
        <v>0</v>
      </c>
      <c r="AW53" s="3"/>
      <c r="AX53" s="3"/>
      <c r="AY53" t="s">
        <v>217</v>
      </c>
      <c r="AZ53" t="s">
        <v>172</v>
      </c>
      <c r="BA53" t="s">
        <v>70</v>
      </c>
      <c r="BB53">
        <v>12.417771069086861</v>
      </c>
      <c r="BC53">
        <v>11.4</v>
      </c>
      <c r="BD53">
        <v>10</v>
      </c>
      <c r="BE53">
        <v>11.4</v>
      </c>
      <c r="BF53">
        <v>10.722341057635171</v>
      </c>
      <c r="BG53" t="s">
        <v>197</v>
      </c>
      <c r="BI53" s="25">
        <v>45580</v>
      </c>
      <c r="BJ53">
        <v>45580</v>
      </c>
      <c r="BK53">
        <v>0.91803915022877747</v>
      </c>
      <c r="BL53">
        <v>0.91803915022877747</v>
      </c>
      <c r="BM53">
        <v>0.86346744500127404</v>
      </c>
      <c r="BN53">
        <v>1.089278163954988</v>
      </c>
      <c r="BO53">
        <v>1.089278163954988</v>
      </c>
      <c r="BP53">
        <v>0.94055623312589232</v>
      </c>
      <c r="BQ53">
        <v>1.0632006516787935</v>
      </c>
      <c r="BR53">
        <v>1.0632006516787935</v>
      </c>
      <c r="BS53">
        <v>1.1581212537764229</v>
      </c>
      <c r="BT53" t="s">
        <v>160</v>
      </c>
      <c r="CL53"/>
      <c r="CM53"/>
      <c r="CN53"/>
      <c r="CO53"/>
      <c r="CP53"/>
    </row>
    <row r="54" spans="1:94" x14ac:dyDescent="0.25">
      <c r="A54" s="31"/>
      <c r="B5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4" s="32">
        <f>IF(EffortOutcomesAG1_1DayShiftIN[[#This Row],[Iin]]=0,3,  IF(EffortOutcomesAG1_1DayShiftIN[[#This Row],[Iin]]&lt;INGoal,1,    IF(EffortOutcomesAG1_1DayShiftIN[[#This Row],[Iin]]&gt;=INGoal,2,   "???")))</f>
        <v>2</v>
      </c>
      <c r="D5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5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4" s="34" t="e">
        <f t="shared" si="0"/>
        <v>#VALUE!</v>
      </c>
      <c r="H5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5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5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5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5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5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5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54" s="36" t="e" cm="1">
        <f t="array" ref="O5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5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5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5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5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5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5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5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5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5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4" s="36" cm="1">
        <f t="array" ref="Z5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54" s="38" t="e">
        <f t="shared" si="1"/>
        <v>#VALUE!</v>
      </c>
      <c r="AC54" s="3" t="e">
        <f>EffortOutcomesAG1_1DayShiftIN[[#This Row],[A]]*H54</f>
        <v>#VALUE!</v>
      </c>
      <c r="AD54" s="3" t="e">
        <f>EffortOutcomesAG1_1DayShiftIN[[#This Row],[A]]*I54</f>
        <v>#VALUE!</v>
      </c>
      <c r="AE54" s="3" t="e">
        <f>EffortOutcomesAG1_1DayShiftIN[[#This Row],[A]]*J54</f>
        <v>#VALUE!</v>
      </c>
      <c r="AF54" s="3" t="e">
        <f>EffortOutcomesAG1_1DayShiftIN[[#This Row],[A]]*K54</f>
        <v>#VALUE!</v>
      </c>
      <c r="AG54" s="3" t="e">
        <f>EffortOutcomesAG1_1DayShiftIN[[#This Row],[A]]*L54</f>
        <v>#VALUE!</v>
      </c>
      <c r="AH54" s="3" t="e">
        <f>EffortOutcomesAG1_1DayShiftIN[[#This Row],[A]]*M54</f>
        <v>#VALUE!</v>
      </c>
      <c r="AI54" s="3" t="e">
        <f>EffortOutcomesAG1_1DayShiftIN[[#This Row],[A]]*N54</f>
        <v>#VALUE!</v>
      </c>
      <c r="AJ54" s="3" t="e">
        <f>EffortOutcomesAG1_1DayShiftIN[[#This Row],[A]]*O54</f>
        <v>#VALUE!</v>
      </c>
      <c r="AK54" s="3" t="e">
        <f>EffortOutcomesAG1_1DayShiftIN[[#This Row],[A]]*P54</f>
        <v>#VALUE!</v>
      </c>
      <c r="AL54" s="3" t="e">
        <f>EffortOutcomesAG1_1DayShiftIN[[#This Row],[A]]*Q54</f>
        <v>#VALUE!</v>
      </c>
      <c r="AM54" s="3" t="e">
        <f>EffortOutcomesAG1_1DayShiftIN[[#This Row],[A]]*R54</f>
        <v>#VALUE!</v>
      </c>
      <c r="AN54" s="3" t="e">
        <f>EffortOutcomesAG1_1DayShiftIN[[#This Row],[A]]*S54</f>
        <v>#VALUE!</v>
      </c>
      <c r="AO54" s="3" t="e">
        <f>EffortOutcomesAG1_1DayShiftIN[[#This Row],[A]]*T54</f>
        <v>#VALUE!</v>
      </c>
      <c r="AP54" s="3" t="e">
        <f>EffortOutcomesAG1_1DayShiftIN[[#This Row],[A]]*U54</f>
        <v>#VALUE!</v>
      </c>
      <c r="AQ54" s="3" t="e">
        <f>EffortOutcomesAG1_1DayShiftIN[[#This Row],[A]]*V54</f>
        <v>#VALUE!</v>
      </c>
      <c r="AR54" s="3" t="e">
        <f>EffortOutcomesAG1_1DayShiftIN[[#This Row],[A]]*W54</f>
        <v>#VALUE!</v>
      </c>
      <c r="AS54" s="3">
        <f>EffortOutcomesAG1_1DayShiftIN[[#This Row],[A]]*X54</f>
        <v>0</v>
      </c>
      <c r="AT54" s="3">
        <f>EffortOutcomesAG1_1DayShiftIN[[#This Row],[A]]*Y54</f>
        <v>0</v>
      </c>
      <c r="AU54" s="3">
        <f>EffortOutcomesAG1_1DayShiftIN[[#This Row],[A]]*Z54</f>
        <v>0</v>
      </c>
      <c r="AV54" s="44" t="e">
        <f>EffortOutcomesAG1_1DayShiftIN[[#This Row],[A]]*AA54</f>
        <v>#VALUE!</v>
      </c>
      <c r="AW54" s="3"/>
      <c r="AX54" s="3"/>
      <c r="AY54" t="s">
        <v>217</v>
      </c>
      <c r="AZ54" t="s">
        <v>172</v>
      </c>
      <c r="BA54" t="s">
        <v>68</v>
      </c>
      <c r="BB54">
        <v>14.129216521561023</v>
      </c>
      <c r="BC54">
        <v>20.9</v>
      </c>
      <c r="BD54">
        <v>10</v>
      </c>
      <c r="BE54">
        <v>20.9</v>
      </c>
      <c r="BF54">
        <v>11.1740522875817</v>
      </c>
      <c r="BG54" t="s">
        <v>199</v>
      </c>
      <c r="BI54" s="25">
        <v>45580</v>
      </c>
      <c r="BJ54">
        <v>45580</v>
      </c>
      <c r="BK54">
        <v>1.4792044532764317</v>
      </c>
      <c r="BL54">
        <v>1.4792044532764317</v>
      </c>
      <c r="BM54">
        <v>0.79084726817868667</v>
      </c>
      <c r="BN54">
        <v>0.67603906801727387</v>
      </c>
      <c r="BO54">
        <v>0.67603906801727387</v>
      </c>
      <c r="BP54">
        <v>0.53464365012352633</v>
      </c>
      <c r="BQ54">
        <v>1.8704047074513195</v>
      </c>
      <c r="BR54">
        <v>1.8704047074513195</v>
      </c>
      <c r="BS54">
        <v>1.2644666552405119</v>
      </c>
      <c r="BT54" t="s">
        <v>160</v>
      </c>
      <c r="CL54"/>
      <c r="CM54"/>
      <c r="CN54"/>
      <c r="CO54"/>
      <c r="CP54"/>
    </row>
    <row r="55" spans="1:94" x14ac:dyDescent="0.25">
      <c r="A55" s="31"/>
      <c r="B5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5" s="32">
        <f>IF(EffortOutcomesAG1_1DayShiftIN[[#This Row],[Iin]]=0,3,  IF(EffortOutcomesAG1_1DayShiftIN[[#This Row],[Iin]]&lt;INGoal,1,    IF(EffortOutcomesAG1_1DayShiftIN[[#This Row],[Iin]]&gt;=INGoal,2,   "???")))</f>
        <v>1</v>
      </c>
      <c r="D5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5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5" s="34">
        <f t="shared" si="0"/>
        <v>31111</v>
      </c>
      <c r="H5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5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5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5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5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5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5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55" s="36" cm="1">
        <f t="array" ref="O5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5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0.11495815899581596</v>
      </c>
      <c r="Q5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5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5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5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0.48489408012709578</v>
      </c>
      <c r="U5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5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0.51510591987290422</v>
      </c>
      <c r="W5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5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5" s="36" cm="1">
        <f t="array" ref="Z5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55" s="38">
        <f t="shared" si="1"/>
        <v>1</v>
      </c>
      <c r="AC55" s="3">
        <f>EffortOutcomesAG1_1DayShiftIN[[#This Row],[A]]*H55</f>
        <v>0</v>
      </c>
      <c r="AD55" s="3">
        <f>EffortOutcomesAG1_1DayShiftIN[[#This Row],[A]]*I55</f>
        <v>0</v>
      </c>
      <c r="AE55" s="3">
        <f>EffortOutcomesAG1_1DayShiftIN[[#This Row],[A]]*J55</f>
        <v>0</v>
      </c>
      <c r="AF55" s="3">
        <f>EffortOutcomesAG1_1DayShiftIN[[#This Row],[A]]*K55</f>
        <v>0</v>
      </c>
      <c r="AG55" s="3">
        <f>EffortOutcomesAG1_1DayShiftIN[[#This Row],[A]]*L55</f>
        <v>0</v>
      </c>
      <c r="AH55" s="3">
        <f>EffortOutcomesAG1_1DayShiftIN[[#This Row],[A]]*M55</f>
        <v>0</v>
      </c>
      <c r="AI55" s="3">
        <f>EffortOutcomesAG1_1DayShiftIN[[#This Row],[A]]*N55</f>
        <v>0</v>
      </c>
      <c r="AJ55" s="3">
        <f>EffortOutcomesAG1_1DayShiftIN[[#This Row],[A]]*O55</f>
        <v>0</v>
      </c>
      <c r="AK55" s="3">
        <f>EffortOutcomesAG1_1DayShiftIN[[#This Row],[A]]*P55</f>
        <v>0.78360071301247802</v>
      </c>
      <c r="AL55" s="3">
        <f>EffortOutcomesAG1_1DayShiftIN[[#This Row],[A]]*Q55</f>
        <v>0</v>
      </c>
      <c r="AM55" s="3">
        <f>EffortOutcomesAG1_1DayShiftIN[[#This Row],[A]]*R55</f>
        <v>0</v>
      </c>
      <c r="AN55" s="3">
        <f>EffortOutcomesAG1_1DayShiftIN[[#This Row],[A]]*S55</f>
        <v>0</v>
      </c>
      <c r="AO55" s="3">
        <f>EffortOutcomesAG1_1DayShiftIN[[#This Row],[A]]*T55</f>
        <v>3.3052316620428059</v>
      </c>
      <c r="AP55" s="3">
        <f>EffortOutcomesAG1_1DayShiftIN[[#This Row],[A]]*U55</f>
        <v>0</v>
      </c>
      <c r="AQ55" s="3">
        <f>EffortOutcomesAG1_1DayShiftIN[[#This Row],[A]]*V55</f>
        <v>3.5111676249447155</v>
      </c>
      <c r="AR55" s="3">
        <f>EffortOutcomesAG1_1DayShiftIN[[#This Row],[A]]*W55</f>
        <v>0</v>
      </c>
      <c r="AS55" s="3">
        <f>EffortOutcomesAG1_1DayShiftIN[[#This Row],[A]]*X55</f>
        <v>0</v>
      </c>
      <c r="AT55" s="3">
        <f>EffortOutcomesAG1_1DayShiftIN[[#This Row],[A]]*Y55</f>
        <v>0</v>
      </c>
      <c r="AU55" s="3">
        <f>EffortOutcomesAG1_1DayShiftIN[[#This Row],[A]]*Z55</f>
        <v>0</v>
      </c>
      <c r="AV55" s="44">
        <f>EffortOutcomesAG1_1DayShiftIN[[#This Row],[A]]*AA55</f>
        <v>0</v>
      </c>
      <c r="AW55" s="3"/>
      <c r="AX55" s="3"/>
      <c r="AY55" t="s">
        <v>217</v>
      </c>
      <c r="AZ55" t="s">
        <v>172</v>
      </c>
      <c r="BA55" t="s">
        <v>69</v>
      </c>
      <c r="BB55">
        <v>3.5111676249447159</v>
      </c>
      <c r="BC55">
        <v>7.6</v>
      </c>
      <c r="BD55">
        <v>10</v>
      </c>
      <c r="BE55">
        <v>7.6</v>
      </c>
      <c r="BF55">
        <v>6.8163992869875214</v>
      </c>
      <c r="BG55" t="s">
        <v>198</v>
      </c>
      <c r="BI55" s="25">
        <v>45580</v>
      </c>
      <c r="BJ55">
        <v>45580</v>
      </c>
      <c r="BK55">
        <v>2.1645221225003928</v>
      </c>
      <c r="BL55">
        <v>2.1645221225003928</v>
      </c>
      <c r="BM55">
        <v>1.9413482963789992</v>
      </c>
      <c r="BN55">
        <v>0.46199574012430472</v>
      </c>
      <c r="BO55">
        <v>0.46199574012430472</v>
      </c>
      <c r="BP55">
        <v>0.89689464302467392</v>
      </c>
      <c r="BQ55">
        <v>1.114958158995816</v>
      </c>
      <c r="BR55">
        <v>1.114958158995816</v>
      </c>
      <c r="BS55">
        <v>0.51510591987290422</v>
      </c>
      <c r="BT55" t="s">
        <v>160</v>
      </c>
      <c r="CL55"/>
      <c r="CM55"/>
      <c r="CN55"/>
      <c r="CO55"/>
      <c r="CP55"/>
    </row>
    <row r="56" spans="1:94" x14ac:dyDescent="0.25">
      <c r="A56" s="31"/>
      <c r="B5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6" s="32">
        <f>IF(EffortOutcomesAG1_1DayShiftIN[[#This Row],[Iin]]=0,3,  IF(EffortOutcomesAG1_1DayShiftIN[[#This Row],[Iin]]&lt;INGoal,1,    IF(EffortOutcomesAG1_1DayShiftIN[[#This Row],[Iin]]&gt;=INGoal,2,   "???")))</f>
        <v>2</v>
      </c>
      <c r="D5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6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5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6" s="34" t="e">
        <f t="shared" si="0"/>
        <v>#VALUE!</v>
      </c>
      <c r="H56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56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56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56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56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56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56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56" s="36" t="e" cm="1">
        <f t="array" ref="O5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56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56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56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56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56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56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56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56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5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6" s="36" cm="1">
        <f t="array" ref="Z5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6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56" s="38" t="e">
        <f t="shared" si="1"/>
        <v>#VALUE!</v>
      </c>
      <c r="AC56" s="3" t="e">
        <f>EffortOutcomesAG1_1DayShiftIN[[#This Row],[A]]*H56</f>
        <v>#VALUE!</v>
      </c>
      <c r="AD56" s="3" t="e">
        <f>EffortOutcomesAG1_1DayShiftIN[[#This Row],[A]]*I56</f>
        <v>#VALUE!</v>
      </c>
      <c r="AE56" s="3" t="e">
        <f>EffortOutcomesAG1_1DayShiftIN[[#This Row],[A]]*J56</f>
        <v>#VALUE!</v>
      </c>
      <c r="AF56" s="3" t="e">
        <f>EffortOutcomesAG1_1DayShiftIN[[#This Row],[A]]*K56</f>
        <v>#VALUE!</v>
      </c>
      <c r="AG56" s="3" t="e">
        <f>EffortOutcomesAG1_1DayShiftIN[[#This Row],[A]]*L56</f>
        <v>#VALUE!</v>
      </c>
      <c r="AH56" s="3" t="e">
        <f>EffortOutcomesAG1_1DayShiftIN[[#This Row],[A]]*M56</f>
        <v>#VALUE!</v>
      </c>
      <c r="AI56" s="3" t="e">
        <f>EffortOutcomesAG1_1DayShiftIN[[#This Row],[A]]*N56</f>
        <v>#VALUE!</v>
      </c>
      <c r="AJ56" s="3" t="e">
        <f>EffortOutcomesAG1_1DayShiftIN[[#This Row],[A]]*O56</f>
        <v>#VALUE!</v>
      </c>
      <c r="AK56" s="3" t="e">
        <f>EffortOutcomesAG1_1DayShiftIN[[#This Row],[A]]*P56</f>
        <v>#VALUE!</v>
      </c>
      <c r="AL56" s="3" t="e">
        <f>EffortOutcomesAG1_1DayShiftIN[[#This Row],[A]]*Q56</f>
        <v>#VALUE!</v>
      </c>
      <c r="AM56" s="3" t="e">
        <f>EffortOutcomesAG1_1DayShiftIN[[#This Row],[A]]*R56</f>
        <v>#VALUE!</v>
      </c>
      <c r="AN56" s="3" t="e">
        <f>EffortOutcomesAG1_1DayShiftIN[[#This Row],[A]]*S56</f>
        <v>#VALUE!</v>
      </c>
      <c r="AO56" s="3" t="e">
        <f>EffortOutcomesAG1_1DayShiftIN[[#This Row],[A]]*T56</f>
        <v>#VALUE!</v>
      </c>
      <c r="AP56" s="3" t="e">
        <f>EffortOutcomesAG1_1DayShiftIN[[#This Row],[A]]*U56</f>
        <v>#VALUE!</v>
      </c>
      <c r="AQ56" s="3" t="e">
        <f>EffortOutcomesAG1_1DayShiftIN[[#This Row],[A]]*V56</f>
        <v>#VALUE!</v>
      </c>
      <c r="AR56" s="3" t="e">
        <f>EffortOutcomesAG1_1DayShiftIN[[#This Row],[A]]*W56</f>
        <v>#VALUE!</v>
      </c>
      <c r="AS56" s="3">
        <f>EffortOutcomesAG1_1DayShiftIN[[#This Row],[A]]*X56</f>
        <v>0</v>
      </c>
      <c r="AT56" s="3">
        <f>EffortOutcomesAG1_1DayShiftIN[[#This Row],[A]]*Y56</f>
        <v>0</v>
      </c>
      <c r="AU56" s="3">
        <f>EffortOutcomesAG1_1DayShiftIN[[#This Row],[A]]*Z56</f>
        <v>0</v>
      </c>
      <c r="AV56" s="44" t="e">
        <f>EffortOutcomesAG1_1DayShiftIN[[#This Row],[A]]*AA56</f>
        <v>#VALUE!</v>
      </c>
      <c r="AW56" s="3"/>
      <c r="AX56" s="3"/>
      <c r="AY56" t="s">
        <v>170</v>
      </c>
      <c r="AZ56" t="s">
        <v>172</v>
      </c>
      <c r="BA56" t="s">
        <v>68</v>
      </c>
      <c r="BB56">
        <v>14.310060866451844</v>
      </c>
      <c r="BC56">
        <v>18.05</v>
      </c>
      <c r="BD56">
        <v>10</v>
      </c>
      <c r="BE56">
        <v>18.05</v>
      </c>
      <c r="BF56">
        <v>9.8826585179526294</v>
      </c>
      <c r="BG56" t="s">
        <v>202</v>
      </c>
      <c r="BH56">
        <v>1</v>
      </c>
      <c r="BI56" s="25">
        <v>45581</v>
      </c>
      <c r="BJ56">
        <v>45581</v>
      </c>
      <c r="BK56">
        <v>1.2613503302642115</v>
      </c>
      <c r="BL56">
        <v>1.2613503302642115</v>
      </c>
      <c r="BM56">
        <v>0.69060911831069094</v>
      </c>
      <c r="BN56">
        <v>0.79280115603611323</v>
      </c>
      <c r="BO56">
        <v>0.79280115603611323</v>
      </c>
      <c r="BP56">
        <v>0.54751570736579658</v>
      </c>
      <c r="BQ56">
        <v>1.8264316193067636</v>
      </c>
      <c r="BR56">
        <v>1.8264316193067636</v>
      </c>
      <c r="BS56">
        <v>1.4479970992073123</v>
      </c>
      <c r="BT56" t="s">
        <v>160</v>
      </c>
      <c r="CL56"/>
      <c r="CM56"/>
      <c r="CN56"/>
      <c r="CO56"/>
      <c r="CP56"/>
    </row>
    <row r="57" spans="1:94" x14ac:dyDescent="0.25">
      <c r="A57" s="31"/>
      <c r="B5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7" s="32">
        <f>IF(EffortOutcomesAG1_1DayShiftIN[[#This Row],[Iin]]=0,3,  IF(EffortOutcomesAG1_1DayShiftIN[[#This Row],[Iin]]&lt;INGoal,1,    IF(EffortOutcomesAG1_1DayShiftIN[[#This Row],[Iin]]&gt;=INGoal,2,   "???")))</f>
        <v>2</v>
      </c>
      <c r="D5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5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7" s="34">
        <f t="shared" si="0"/>
        <v>32111</v>
      </c>
      <c r="H5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5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5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5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5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5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5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0.10609665040198646</v>
      </c>
      <c r="O57" s="36" cm="1">
        <f t="array" ref="O5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5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0.26460196391671964</v>
      </c>
      <c r="Q5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5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5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5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5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5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5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5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7" s="36" cm="1">
        <f t="array" ref="Z5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57" s="38">
        <f t="shared" si="1"/>
        <v>1</v>
      </c>
      <c r="AC57" s="3">
        <f>EffortOutcomesAG1_1DayShiftIN[[#This Row],[A]]*H57</f>
        <v>0</v>
      </c>
      <c r="AD57" s="3">
        <f>EffortOutcomesAG1_1DayShiftIN[[#This Row],[A]]*I57</f>
        <v>0</v>
      </c>
      <c r="AE57" s="3">
        <f>EffortOutcomesAG1_1DayShiftIN[[#This Row],[A]]*J57</f>
        <v>0</v>
      </c>
      <c r="AF57" s="3">
        <f>EffortOutcomesAG1_1DayShiftIN[[#This Row],[A]]*K57</f>
        <v>0</v>
      </c>
      <c r="AG57" s="3">
        <f>EffortOutcomesAG1_1DayShiftIN[[#This Row],[A]]*L57</f>
        <v>0</v>
      </c>
      <c r="AH57" s="3">
        <f>EffortOutcomesAG1_1DayShiftIN[[#This Row],[A]]*M57</f>
        <v>0</v>
      </c>
      <c r="AI57" s="3">
        <f>EffortOutcomesAG1_1DayShiftIN[[#This Row],[A]]*N57</f>
        <v>0.51473220867294289</v>
      </c>
      <c r="AJ57" s="3">
        <f>EffortOutcomesAG1_1DayShiftIN[[#This Row],[A]]*O57</f>
        <v>0</v>
      </c>
      <c r="AK57" s="3">
        <f>EffortOutcomesAG1_1DayShiftIN[[#This Row],[A]]*P57</f>
        <v>1.2837271750805561</v>
      </c>
      <c r="AL57" s="3">
        <f>EffortOutcomesAG1_1DayShiftIN[[#This Row],[A]]*Q57</f>
        <v>0</v>
      </c>
      <c r="AM57" s="3">
        <f>EffortOutcomesAG1_1DayShiftIN[[#This Row],[A]]*R57</f>
        <v>0</v>
      </c>
      <c r="AN57" s="3">
        <f>EffortOutcomesAG1_1DayShiftIN[[#This Row],[A]]*S57</f>
        <v>0</v>
      </c>
      <c r="AO57" s="3">
        <f>EffortOutcomesAG1_1DayShiftIN[[#This Row],[A]]*T57</f>
        <v>0</v>
      </c>
      <c r="AP57" s="3">
        <f>EffortOutcomesAG1_1DayShiftIN[[#This Row],[A]]*U57</f>
        <v>0</v>
      </c>
      <c r="AQ57" s="3">
        <f>EffortOutcomesAG1_1DayShiftIN[[#This Row],[A]]*V57</f>
        <v>4.8515406162465</v>
      </c>
      <c r="AR57" s="3">
        <f>EffortOutcomesAG1_1DayShiftIN[[#This Row],[A]]*W57</f>
        <v>0</v>
      </c>
      <c r="AS57" s="3">
        <f>EffortOutcomesAG1_1DayShiftIN[[#This Row],[A]]*X57</f>
        <v>0</v>
      </c>
      <c r="AT57" s="3">
        <f>EffortOutcomesAG1_1DayShiftIN[[#This Row],[A]]*Y57</f>
        <v>0</v>
      </c>
      <c r="AU57" s="3">
        <f>EffortOutcomesAG1_1DayShiftIN[[#This Row],[A]]*Z57</f>
        <v>0</v>
      </c>
      <c r="AV57" s="44">
        <f>EffortOutcomesAG1_1DayShiftIN[[#This Row],[A]]*AA57</f>
        <v>0</v>
      </c>
      <c r="AW57" s="3"/>
      <c r="AX57" s="3"/>
      <c r="AY57" t="s">
        <v>170</v>
      </c>
      <c r="AZ57" t="s">
        <v>172</v>
      </c>
      <c r="BA57" t="s">
        <v>69</v>
      </c>
      <c r="BB57">
        <v>5.3662728249194425</v>
      </c>
      <c r="BC57">
        <v>6.6499999999999995</v>
      </c>
      <c r="BD57">
        <v>10</v>
      </c>
      <c r="BE57">
        <v>6.6499999999999995</v>
      </c>
      <c r="BF57">
        <v>4.8515406162465</v>
      </c>
      <c r="BG57" t="s">
        <v>201</v>
      </c>
      <c r="BH57">
        <v>1</v>
      </c>
      <c r="BI57" s="25">
        <v>45581</v>
      </c>
      <c r="BJ57">
        <v>45581</v>
      </c>
      <c r="BK57">
        <v>1.2392213771016811</v>
      </c>
      <c r="BL57">
        <v>1.2392213771016811</v>
      </c>
      <c r="BM57">
        <v>0.90408012684657535</v>
      </c>
      <c r="BN57">
        <v>0.80695831953675834</v>
      </c>
      <c r="BO57">
        <v>0.80695831953675834</v>
      </c>
      <c r="BP57">
        <v>0.72955497988669182</v>
      </c>
      <c r="BQ57">
        <v>1.3706986143187061</v>
      </c>
      <c r="BR57">
        <v>1.3706986143187061</v>
      </c>
      <c r="BS57">
        <v>1.1060966504019865</v>
      </c>
      <c r="BT57" t="s">
        <v>160</v>
      </c>
      <c r="CL57"/>
      <c r="CM57"/>
      <c r="CN57"/>
      <c r="CO57"/>
      <c r="CP57"/>
    </row>
    <row r="58" spans="1:94" x14ac:dyDescent="0.25">
      <c r="A58" s="31"/>
      <c r="B5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8" s="32">
        <f>IF(EffortOutcomesAG1_1DayShiftIN[[#This Row],[Iin]]=0,3,  IF(EffortOutcomesAG1_1DayShiftIN[[#This Row],[Iin]]&lt;INGoal,1,    IF(EffortOutcomesAG1_1DayShiftIN[[#This Row],[Iin]]&gt;=INGoal,2,   "???")))</f>
        <v>2</v>
      </c>
      <c r="D5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5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8" s="34">
        <f t="shared" si="0"/>
        <v>32111</v>
      </c>
      <c r="H5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5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5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5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5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5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5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0.13581382215682658</v>
      </c>
      <c r="O58" s="36" cm="1">
        <f t="array" ref="O5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Row],[Block]]=21222),INCap-M59:Z9INGoal,IF(OR(EffortOutcomesAG1_1DayShiftIN[[#This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5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0.25624364151556467</v>
      </c>
      <c r="Q5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5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5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5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5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5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5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5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8" s="36" cm="1">
        <f t="array" ref="Z5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58" s="38">
        <f t="shared" si="1"/>
        <v>1</v>
      </c>
      <c r="AC58" s="3">
        <f>EffortOutcomesAG1_1DayShiftIN[[#This Row],[A]]*H58</f>
        <v>0</v>
      </c>
      <c r="AD58" s="3">
        <f>EffortOutcomesAG1_1DayShiftIN[[#This Row],[A]]*I58</f>
        <v>0</v>
      </c>
      <c r="AE58" s="3">
        <f>EffortOutcomesAG1_1DayShiftIN[[#This Row],[A]]*J58</f>
        <v>0</v>
      </c>
      <c r="AF58" s="3">
        <f>EffortOutcomesAG1_1DayShiftIN[[#This Row],[A]]*K58</f>
        <v>0</v>
      </c>
      <c r="AG58" s="3">
        <f>EffortOutcomesAG1_1DayShiftIN[[#This Row],[A]]*L58</f>
        <v>0</v>
      </c>
      <c r="AH58" s="3">
        <f>EffortOutcomesAG1_1DayShiftIN[[#This Row],[A]]*M58</f>
        <v>0</v>
      </c>
      <c r="AI58" s="3">
        <f>EffortOutcomesAG1_1DayShiftIN[[#This Row],[A]]*N58</f>
        <v>1.3902780713011185</v>
      </c>
      <c r="AJ58" s="3">
        <f>EffortOutcomesAG1_1DayShiftIN[[#This Row],[A]]*O58</f>
        <v>0</v>
      </c>
      <c r="AK58" s="3">
        <f>EffortOutcomesAG1_1DayShiftIN[[#This Row],[A]]*P58</f>
        <v>2.6230755460078758</v>
      </c>
      <c r="AL58" s="3">
        <f>EffortOutcomesAG1_1DayShiftIN[[#This Row],[A]]*Q58</f>
        <v>0</v>
      </c>
      <c r="AM58" s="3">
        <f>EffortOutcomesAG1_1DayShiftIN[[#This Row],[A]]*R58</f>
        <v>0</v>
      </c>
      <c r="AN58" s="3">
        <f>EffortOutcomesAG1_1DayShiftIN[[#This Row],[A]]*S58</f>
        <v>0</v>
      </c>
      <c r="AO58" s="3">
        <f>EffortOutcomesAG1_1DayShiftIN[[#This Row],[A]]*T58</f>
        <v>0</v>
      </c>
      <c r="AP58" s="3">
        <f>EffortOutcomesAG1_1DayShiftIN[[#This Row],[A]]*U58</f>
        <v>0</v>
      </c>
      <c r="AQ58" s="3">
        <f>EffortOutcomesAG1_1DayShiftIN[[#This Row],[A]]*V58</f>
        <v>10.236646382691006</v>
      </c>
      <c r="AR58" s="3">
        <f>EffortOutcomesAG1_1DayShiftIN[[#This Row],[A]]*W58</f>
        <v>0</v>
      </c>
      <c r="AS58" s="3">
        <f>EffortOutcomesAG1_1DayShiftIN[[#This Row],[A]]*X58</f>
        <v>0</v>
      </c>
      <c r="AT58" s="3">
        <f>EffortOutcomesAG1_1DayShiftIN[[#This Row],[A]]*Y58</f>
        <v>0</v>
      </c>
      <c r="AU58" s="3">
        <f>EffortOutcomesAG1_1DayShiftIN[[#This Row],[A]]*Z58</f>
        <v>0</v>
      </c>
      <c r="AV58" s="44">
        <f>EffortOutcomesAG1_1DayShiftIN[[#This Row],[A]]*AA58</f>
        <v>0</v>
      </c>
      <c r="AW58" s="3"/>
      <c r="AX58" s="3"/>
      <c r="AY58" t="s">
        <v>170</v>
      </c>
      <c r="AZ58" t="s">
        <v>172</v>
      </c>
      <c r="BA58" t="s">
        <v>70</v>
      </c>
      <c r="BB58">
        <v>11.626924453992125</v>
      </c>
      <c r="BC58">
        <v>14.25</v>
      </c>
      <c r="BD58">
        <v>10</v>
      </c>
      <c r="BE58">
        <v>14.25</v>
      </c>
      <c r="BF58">
        <v>10.236646382691006</v>
      </c>
      <c r="BG58" t="s">
        <v>200</v>
      </c>
      <c r="BH58">
        <v>1</v>
      </c>
      <c r="BI58" s="25">
        <v>45581</v>
      </c>
      <c r="BJ58">
        <v>45581</v>
      </c>
      <c r="BK58">
        <v>1.2256035597708934</v>
      </c>
      <c r="BL58">
        <v>1.2256035597708934</v>
      </c>
      <c r="BM58">
        <v>0.88042598222750434</v>
      </c>
      <c r="BN58">
        <v>0.81592452308716668</v>
      </c>
      <c r="BO58">
        <v>0.81592452308716668</v>
      </c>
      <c r="BP58">
        <v>0.71836114966252673</v>
      </c>
      <c r="BQ58">
        <v>1.3920574636723912</v>
      </c>
      <c r="BR58">
        <v>1.3920574636723912</v>
      </c>
      <c r="BS58">
        <v>1.1358138221568266</v>
      </c>
      <c r="BT58" t="s">
        <v>160</v>
      </c>
      <c r="CL58"/>
      <c r="CM58"/>
      <c r="CN58"/>
      <c r="CO58"/>
      <c r="CP58"/>
    </row>
    <row r="59" spans="1:94" x14ac:dyDescent="0.25">
      <c r="A59" s="31"/>
      <c r="B5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59" s="32">
        <f>IF(EffortOutcomesAG1_1DayShiftIN[[#This Row],[Iin]]=0,3,  IF(EffortOutcomesAG1_1DayShiftIN[[#This Row],[Iin]]&lt;INGoal,1,    IF(EffortOutcomesAG1_1DayShiftIN[[#This Row],[Iin]]&gt;=INGoal,2,   "???")))</f>
        <v>2</v>
      </c>
      <c r="D5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59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5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59" s="34" t="e">
        <f t="shared" si="0"/>
        <v>#VALUE!</v>
      </c>
      <c r="H59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59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59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59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59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59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59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59" s="36" t="e" cm="1">
        <f t="array" ref="O5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59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59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59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59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59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59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59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59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5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5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59" s="36" cm="1">
        <f t="array" ref="Z5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59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59" s="38" t="e">
        <f t="shared" si="1"/>
        <v>#VALUE!</v>
      </c>
      <c r="AC59" s="3" t="e">
        <f>EffortOutcomesAG1_1DayShiftIN[[#This Row],[A]]*H59</f>
        <v>#VALUE!</v>
      </c>
      <c r="AD59" s="3" t="e">
        <f>EffortOutcomesAG1_1DayShiftIN[[#This Row],[A]]*I59</f>
        <v>#VALUE!</v>
      </c>
      <c r="AE59" s="3" t="e">
        <f>EffortOutcomesAG1_1DayShiftIN[[#This Row],[A]]*J59</f>
        <v>#VALUE!</v>
      </c>
      <c r="AF59" s="3" t="e">
        <f>EffortOutcomesAG1_1DayShiftIN[[#This Row],[A]]*K59</f>
        <v>#VALUE!</v>
      </c>
      <c r="AG59" s="3" t="e">
        <f>EffortOutcomesAG1_1DayShiftIN[[#This Row],[A]]*L59</f>
        <v>#VALUE!</v>
      </c>
      <c r="AH59" s="3" t="e">
        <f>EffortOutcomesAG1_1DayShiftIN[[#This Row],[A]]*M59</f>
        <v>#VALUE!</v>
      </c>
      <c r="AI59" s="3" t="e">
        <f>EffortOutcomesAG1_1DayShiftIN[[#This Row],[A]]*N59</f>
        <v>#VALUE!</v>
      </c>
      <c r="AJ59" s="3" t="e">
        <f>EffortOutcomesAG1_1DayShiftIN[[#This Row],[A]]*O59</f>
        <v>#VALUE!</v>
      </c>
      <c r="AK59" s="3" t="e">
        <f>EffortOutcomesAG1_1DayShiftIN[[#This Row],[A]]*P59</f>
        <v>#VALUE!</v>
      </c>
      <c r="AL59" s="3" t="e">
        <f>EffortOutcomesAG1_1DayShiftIN[[#This Row],[A]]*Q59</f>
        <v>#VALUE!</v>
      </c>
      <c r="AM59" s="3" t="e">
        <f>EffortOutcomesAG1_1DayShiftIN[[#This Row],[A]]*R59</f>
        <v>#VALUE!</v>
      </c>
      <c r="AN59" s="3" t="e">
        <f>EffortOutcomesAG1_1DayShiftIN[[#This Row],[A]]*S59</f>
        <v>#VALUE!</v>
      </c>
      <c r="AO59" s="3" t="e">
        <f>EffortOutcomesAG1_1DayShiftIN[[#This Row],[A]]*T59</f>
        <v>#VALUE!</v>
      </c>
      <c r="AP59" s="3" t="e">
        <f>EffortOutcomesAG1_1DayShiftIN[[#This Row],[A]]*U59</f>
        <v>#VALUE!</v>
      </c>
      <c r="AQ59" s="3" t="e">
        <f>EffortOutcomesAG1_1DayShiftIN[[#This Row],[A]]*V59</f>
        <v>#VALUE!</v>
      </c>
      <c r="AR59" s="3" t="e">
        <f>EffortOutcomesAG1_1DayShiftIN[[#This Row],[A]]*W59</f>
        <v>#VALUE!</v>
      </c>
      <c r="AS59" s="3">
        <f>EffortOutcomesAG1_1DayShiftIN[[#This Row],[A]]*X59</f>
        <v>0</v>
      </c>
      <c r="AT59" s="3">
        <f>EffortOutcomesAG1_1DayShiftIN[[#This Row],[A]]*Y59</f>
        <v>0</v>
      </c>
      <c r="AU59" s="3">
        <f>EffortOutcomesAG1_1DayShiftIN[[#This Row],[A]]*Z59</f>
        <v>0</v>
      </c>
      <c r="AV59" s="44" t="e">
        <f>EffortOutcomesAG1_1DayShiftIN[[#This Row],[A]]*AA59</f>
        <v>#VALUE!</v>
      </c>
      <c r="AW59" s="3"/>
      <c r="AX59" s="3"/>
      <c r="AY59" t="s">
        <v>217</v>
      </c>
      <c r="AZ59" t="s">
        <v>172</v>
      </c>
      <c r="BA59" t="s">
        <v>68</v>
      </c>
      <c r="BB59">
        <v>14.129216521561023</v>
      </c>
      <c r="BC59">
        <v>21.85</v>
      </c>
      <c r="BD59">
        <v>10</v>
      </c>
      <c r="BE59">
        <v>21.85</v>
      </c>
      <c r="BF59">
        <v>12.2953283945157</v>
      </c>
      <c r="BG59" t="s">
        <v>202</v>
      </c>
      <c r="BI59" s="25">
        <v>45581</v>
      </c>
      <c r="BJ59">
        <v>45581</v>
      </c>
      <c r="BK59">
        <v>1.5464410193344511</v>
      </c>
      <c r="BL59">
        <v>1.5464410193344511</v>
      </c>
      <c r="BM59">
        <v>0.87020595768726239</v>
      </c>
      <c r="BN59">
        <v>0.64664606506000111</v>
      </c>
      <c r="BO59">
        <v>0.64664606506000111</v>
      </c>
      <c r="BP59">
        <v>0.56271525833023806</v>
      </c>
      <c r="BQ59">
        <v>1.7770977154010896</v>
      </c>
      <c r="BR59">
        <v>1.7770977154010896</v>
      </c>
      <c r="BS59">
        <v>1.1491532448912325</v>
      </c>
      <c r="BT59" t="s">
        <v>160</v>
      </c>
      <c r="CL59"/>
      <c r="CM59"/>
      <c r="CN59"/>
      <c r="CO59"/>
      <c r="CP59"/>
    </row>
    <row r="60" spans="1:94" x14ac:dyDescent="0.25">
      <c r="A60" s="31"/>
      <c r="B6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60" s="32">
        <f>IF(EffortOutcomesAG1_1DayShiftIN[[#This Row],[Iin]]=0,3,  IF(EffortOutcomesAG1_1DayShiftIN[[#This Row],[Iin]]&lt;INGoal,1,    IF(EffortOutcomesAG1_1DayShiftIN[[#This Row],[Iin]]&gt;=INGoal,2,   "???")))</f>
        <v>1</v>
      </c>
      <c r="D6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60" s="34">
        <f t="shared" si="0"/>
        <v>11110</v>
      </c>
      <c r="H6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60" s="36" cm="1">
        <f t="array" ref="O6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6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0.16029106891118683</v>
      </c>
      <c r="S6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0.32245299894565971</v>
      </c>
      <c r="U6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0.51725593214315346</v>
      </c>
      <c r="W6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0" s="36" cm="1">
        <f t="array" ref="Z6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0" s="38">
        <f t="shared" si="1"/>
        <v>1</v>
      </c>
      <c r="AC60" s="3">
        <f>EffortOutcomesAG1_1DayShiftIN[[#This Row],[A]]*H60</f>
        <v>0</v>
      </c>
      <c r="AD60" s="3">
        <f>EffortOutcomesAG1_1DayShiftIN[[#This Row],[A]]*I60</f>
        <v>0</v>
      </c>
      <c r="AE60" s="3">
        <f>EffortOutcomesAG1_1DayShiftIN[[#This Row],[A]]*J60</f>
        <v>0</v>
      </c>
      <c r="AF60" s="3">
        <f>EffortOutcomesAG1_1DayShiftIN[[#This Row],[A]]*K60</f>
        <v>0</v>
      </c>
      <c r="AG60" s="3">
        <f>EffortOutcomesAG1_1DayShiftIN[[#This Row],[A]]*L60</f>
        <v>0</v>
      </c>
      <c r="AH60" s="3">
        <f>EffortOutcomesAG1_1DayShiftIN[[#This Row],[A]]*M60</f>
        <v>0</v>
      </c>
      <c r="AI60" s="3">
        <f>EffortOutcomesAG1_1DayShiftIN[[#This Row],[A]]*N60</f>
        <v>0</v>
      </c>
      <c r="AJ60" s="3">
        <f>EffortOutcomesAG1_1DayShiftIN[[#This Row],[A]]*O60</f>
        <v>0</v>
      </c>
      <c r="AK60" s="3">
        <f>EffortOutcomesAG1_1DayShiftIN[[#This Row],[A]]*P60</f>
        <v>0</v>
      </c>
      <c r="AL60" s="3">
        <f>EffortOutcomesAG1_1DayShiftIN[[#This Row],[A]]*Q60</f>
        <v>0</v>
      </c>
      <c r="AM60" s="3">
        <f>EffortOutcomesAG1_1DayShiftIN[[#This Row],[A]]*R60</f>
        <v>1.0880664227413466</v>
      </c>
      <c r="AN60" s="3">
        <f>EffortOutcomesAG1_1DayShiftIN[[#This Row],[A]]*S60</f>
        <v>0</v>
      </c>
      <c r="AO60" s="3">
        <f>EffortOutcomesAG1_1DayShiftIN[[#This Row],[A]]*T60</f>
        <v>2.1888323750552834</v>
      </c>
      <c r="AP60" s="3">
        <f>EffortOutcomesAG1_1DayShiftIN[[#This Row],[A]]*U60</f>
        <v>0</v>
      </c>
      <c r="AQ60" s="3">
        <f>EffortOutcomesAG1_1DayShiftIN[[#This Row],[A]]*V60</f>
        <v>3.5111676249447159</v>
      </c>
      <c r="AR60" s="3">
        <f>EffortOutcomesAG1_1DayShiftIN[[#This Row],[A]]*W60</f>
        <v>0</v>
      </c>
      <c r="AS60" s="3">
        <f>EffortOutcomesAG1_1DayShiftIN[[#This Row],[A]]*X60</f>
        <v>0</v>
      </c>
      <c r="AT60" s="3">
        <f>EffortOutcomesAG1_1DayShiftIN[[#This Row],[A]]*Y60</f>
        <v>0</v>
      </c>
      <c r="AU60" s="3">
        <f>EffortOutcomesAG1_1DayShiftIN[[#This Row],[A]]*Z60</f>
        <v>0</v>
      </c>
      <c r="AV60" s="44">
        <f>EffortOutcomesAG1_1DayShiftIN[[#This Row],[A]]*AA60</f>
        <v>0</v>
      </c>
      <c r="AW60" s="3"/>
      <c r="AX60" s="3"/>
      <c r="AY60" t="s">
        <v>217</v>
      </c>
      <c r="AZ60" t="s">
        <v>172</v>
      </c>
      <c r="BA60" t="s">
        <v>69</v>
      </c>
      <c r="BB60">
        <v>3.5111676249447159</v>
      </c>
      <c r="BC60">
        <v>5.6999999999999993</v>
      </c>
      <c r="BD60">
        <v>10</v>
      </c>
      <c r="BE60">
        <v>5.6999999999999993</v>
      </c>
      <c r="BF60">
        <v>6.7880664227413456</v>
      </c>
      <c r="BG60" t="s">
        <v>201</v>
      </c>
      <c r="BI60" s="25">
        <v>45581</v>
      </c>
      <c r="BJ60">
        <v>45581</v>
      </c>
      <c r="BK60">
        <v>1.6233915918752946</v>
      </c>
      <c r="BL60">
        <v>1.6233915918752946</v>
      </c>
      <c r="BM60">
        <v>1.9332789396086509</v>
      </c>
      <c r="BN60">
        <v>0.61599432016573974</v>
      </c>
      <c r="BO60">
        <v>0.61599432016573974</v>
      </c>
      <c r="BP60">
        <v>1.1908888460949731</v>
      </c>
      <c r="BQ60">
        <v>0.83970893108881317</v>
      </c>
      <c r="BR60">
        <v>0.83970893108881317</v>
      </c>
      <c r="BS60">
        <v>0.51725593214315346</v>
      </c>
      <c r="BT60" t="s">
        <v>160</v>
      </c>
      <c r="CL60"/>
      <c r="CM60"/>
      <c r="CN60"/>
      <c r="CO60"/>
      <c r="CP60"/>
    </row>
    <row r="61" spans="1:94" x14ac:dyDescent="0.25">
      <c r="A61" s="31"/>
      <c r="B6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61" s="32">
        <f>IF(EffortOutcomesAG1_1DayShiftIN[[#This Row],[Iin]]=0,3,  IF(EffortOutcomesAG1_1DayShiftIN[[#This Row],[Iin]]&lt;INGoal,1,    IF(EffortOutcomesAG1_1DayShiftIN[[#This Row],[Iin]]&gt;=INGoal,2,   "???")))</f>
        <v>2</v>
      </c>
      <c r="D6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6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61" s="34">
        <f t="shared" si="0"/>
        <v>32311</v>
      </c>
      <c r="H6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9.6753557750930641E-2</v>
      </c>
      <c r="I6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8.3731491159601434E-2</v>
      </c>
      <c r="O61" s="36" cm="1">
        <f t="array" ref="O6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6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6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6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1" s="36" cm="1">
        <f t="array" ref="Z6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1" s="38">
        <f t="shared" si="1"/>
        <v>1</v>
      </c>
      <c r="AC61" s="3">
        <f>EffortOutcomesAG1_1DayShiftIN[[#This Row],[A]]*H61</f>
        <v>1.0177710690868642</v>
      </c>
      <c r="AD61" s="3">
        <f>EffortOutcomesAG1_1DayShiftIN[[#This Row],[A]]*I61</f>
        <v>0</v>
      </c>
      <c r="AE61" s="3">
        <f>EffortOutcomesAG1_1DayShiftIN[[#This Row],[A]]*J61</f>
        <v>0</v>
      </c>
      <c r="AF61" s="3">
        <f>EffortOutcomesAG1_1DayShiftIN[[#This Row],[A]]*K61</f>
        <v>0</v>
      </c>
      <c r="AG61" s="3">
        <f>EffortOutcomesAG1_1DayShiftIN[[#This Row],[A]]*L61</f>
        <v>0</v>
      </c>
      <c r="AH61" s="3">
        <f>EffortOutcomesAG1_1DayShiftIN[[#This Row],[A]]*M61</f>
        <v>0</v>
      </c>
      <c r="AI61" s="3">
        <f>EffortOutcomesAG1_1DayShiftIN[[#This Row],[A]]*N61</f>
        <v>0.88078920563440644</v>
      </c>
      <c r="AJ61" s="3">
        <f>EffortOutcomesAG1_1DayShiftIN[[#This Row],[A]]*O61</f>
        <v>0</v>
      </c>
      <c r="AK61" s="3">
        <f>EffortOutcomesAG1_1DayShiftIN[[#This Row],[A]]*P61</f>
        <v>0</v>
      </c>
      <c r="AL61" s="3">
        <f>EffortOutcomesAG1_1DayShiftIN[[#This Row],[A]]*Q61</f>
        <v>0</v>
      </c>
      <c r="AM61" s="3">
        <f>EffortOutcomesAG1_1DayShiftIN[[#This Row],[A]]*R61</f>
        <v>0</v>
      </c>
      <c r="AN61" s="3">
        <f>EffortOutcomesAG1_1DayShiftIN[[#This Row],[A]]*S61</f>
        <v>0</v>
      </c>
      <c r="AO61" s="3">
        <f>EffortOutcomesAG1_1DayShiftIN[[#This Row],[A]]*T61</f>
        <v>0</v>
      </c>
      <c r="AP61" s="3">
        <f>EffortOutcomesAG1_1DayShiftIN[[#This Row],[A]]*U61</f>
        <v>0</v>
      </c>
      <c r="AQ61" s="3">
        <f>EffortOutcomesAG1_1DayShiftIN[[#This Row],[A]]*V61</f>
        <v>10.519210794365591</v>
      </c>
      <c r="AR61" s="3">
        <f>EffortOutcomesAG1_1DayShiftIN[[#This Row],[A]]*W61</f>
        <v>0</v>
      </c>
      <c r="AS61" s="3">
        <f>EffortOutcomesAG1_1DayShiftIN[[#This Row],[A]]*X61</f>
        <v>0</v>
      </c>
      <c r="AT61" s="3">
        <f>EffortOutcomesAG1_1DayShiftIN[[#This Row],[A]]*Y61</f>
        <v>0</v>
      </c>
      <c r="AU61" s="3">
        <f>EffortOutcomesAG1_1DayShiftIN[[#This Row],[A]]*Z61</f>
        <v>0</v>
      </c>
      <c r="AV61" s="44">
        <f>EffortOutcomesAG1_1DayShiftIN[[#This Row],[A]]*AA61</f>
        <v>0</v>
      </c>
      <c r="AW61" s="3"/>
      <c r="AX61" s="3"/>
      <c r="AY61" t="s">
        <v>217</v>
      </c>
      <c r="AZ61" t="s">
        <v>172</v>
      </c>
      <c r="BA61" t="s">
        <v>70</v>
      </c>
      <c r="BB61">
        <v>12.417771069086861</v>
      </c>
      <c r="BC61">
        <v>11.4</v>
      </c>
      <c r="BD61">
        <v>10</v>
      </c>
      <c r="BE61">
        <v>11.4</v>
      </c>
      <c r="BF61">
        <v>10.519210794365591</v>
      </c>
      <c r="BG61" t="s">
        <v>200</v>
      </c>
      <c r="BI61" s="25">
        <v>45581</v>
      </c>
      <c r="BJ61">
        <v>45581</v>
      </c>
      <c r="BK61">
        <v>0.91803915022877747</v>
      </c>
      <c r="BL61">
        <v>0.91803915022877747</v>
      </c>
      <c r="BM61">
        <v>0.84710941567866416</v>
      </c>
      <c r="BN61">
        <v>1.089278163954988</v>
      </c>
      <c r="BO61">
        <v>1.089278163954988</v>
      </c>
      <c r="BP61">
        <v>0.92273778897943792</v>
      </c>
      <c r="BQ61">
        <v>1.0837314911596014</v>
      </c>
      <c r="BR61">
        <v>1.0837314911596014</v>
      </c>
      <c r="BS61">
        <v>1.1804850489105321</v>
      </c>
      <c r="BT61" t="s">
        <v>160</v>
      </c>
      <c r="CL61"/>
      <c r="CM61"/>
      <c r="CN61"/>
      <c r="CO61"/>
      <c r="CP61"/>
    </row>
    <row r="62" spans="1:94" x14ac:dyDescent="0.25">
      <c r="A62" s="31"/>
      <c r="B6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62" s="32">
        <f>IF(EffortOutcomesAG1_1DayShiftIN[[#This Row],[Iin]]=0,3,  IF(EffortOutcomesAG1_1DayShiftIN[[#This Row],[Iin]]&lt;INGoal,1,    IF(EffortOutcomesAG1_1DayShiftIN[[#This Row],[Iin]]&gt;=INGoal,2,   "???")))</f>
        <v>1</v>
      </c>
      <c r="D6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62" s="34">
        <f t="shared" si="0"/>
        <v>31111</v>
      </c>
      <c r="H6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62" s="36" cm="1">
        <f t="array" ref="O6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0.14766025331141819</v>
      </c>
      <c r="Q6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7.3886010588687601E-2</v>
      </c>
      <c r="U6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0.9261139894113124</v>
      </c>
      <c r="W6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2" s="36" cm="1">
        <f t="array" ref="Z6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2" s="38">
        <f t="shared" si="1"/>
        <v>1</v>
      </c>
      <c r="AC62" s="3">
        <f>EffortOutcomesAG1_1DayShiftIN[[#This Row],[A]]*H62</f>
        <v>0</v>
      </c>
      <c r="AD62" s="3">
        <f>EffortOutcomesAG1_1DayShiftIN[[#This Row],[A]]*I62</f>
        <v>0</v>
      </c>
      <c r="AE62" s="3">
        <f>EffortOutcomesAG1_1DayShiftIN[[#This Row],[A]]*J62</f>
        <v>0</v>
      </c>
      <c r="AF62" s="3">
        <f>EffortOutcomesAG1_1DayShiftIN[[#This Row],[A]]*K62</f>
        <v>0</v>
      </c>
      <c r="AG62" s="3">
        <f>EffortOutcomesAG1_1DayShiftIN[[#This Row],[A]]*L62</f>
        <v>0</v>
      </c>
      <c r="AH62" s="3">
        <f>EffortOutcomesAG1_1DayShiftIN[[#This Row],[A]]*M62</f>
        <v>0</v>
      </c>
      <c r="AI62" s="3">
        <f>EffortOutcomesAG1_1DayShiftIN[[#This Row],[A]]*N62</f>
        <v>0</v>
      </c>
      <c r="AJ62" s="3">
        <f>EffortOutcomesAG1_1DayShiftIN[[#This Row],[A]]*O62</f>
        <v>0</v>
      </c>
      <c r="AK62" s="3">
        <f>EffortOutcomesAG1_1DayShiftIN[[#This Row],[A]]*P62</f>
        <v>0.85560224089635772</v>
      </c>
      <c r="AL62" s="3">
        <f>EffortOutcomesAG1_1DayShiftIN[[#This Row],[A]]*Q62</f>
        <v>0</v>
      </c>
      <c r="AM62" s="3">
        <f>EffortOutcomesAG1_1DayShiftIN[[#This Row],[A]]*R62</f>
        <v>0</v>
      </c>
      <c r="AN62" s="3">
        <f>EffortOutcomesAG1_1DayShiftIN[[#This Row],[A]]*S62</f>
        <v>0</v>
      </c>
      <c r="AO62" s="3">
        <f>EffortOutcomesAG1_1DayShiftIN[[#This Row],[A]]*T62</f>
        <v>0.42812493418419939</v>
      </c>
      <c r="AP62" s="3">
        <f>EffortOutcomesAG1_1DayShiftIN[[#This Row],[A]]*U62</f>
        <v>0</v>
      </c>
      <c r="AQ62" s="3">
        <f>EffortOutcomesAG1_1DayShiftIN[[#This Row],[A]]*V62</f>
        <v>5.3662728249194425</v>
      </c>
      <c r="AR62" s="3">
        <f>EffortOutcomesAG1_1DayShiftIN[[#This Row],[A]]*W62</f>
        <v>0</v>
      </c>
      <c r="AS62" s="3">
        <f>EffortOutcomesAG1_1DayShiftIN[[#This Row],[A]]*X62</f>
        <v>0</v>
      </c>
      <c r="AT62" s="3">
        <f>EffortOutcomesAG1_1DayShiftIN[[#This Row],[A]]*Y62</f>
        <v>0</v>
      </c>
      <c r="AU62" s="3">
        <f>EffortOutcomesAG1_1DayShiftIN[[#This Row],[A]]*Z62</f>
        <v>0</v>
      </c>
      <c r="AV62" s="44">
        <f>EffortOutcomesAG1_1DayShiftIN[[#This Row],[A]]*AA62</f>
        <v>0</v>
      </c>
      <c r="AW62" s="3"/>
      <c r="AX62" s="3"/>
      <c r="AY62" t="s">
        <v>170</v>
      </c>
      <c r="AZ62" t="s">
        <v>172</v>
      </c>
      <c r="BA62" t="s">
        <v>69</v>
      </c>
      <c r="BB62">
        <v>5.3662728249194425</v>
      </c>
      <c r="BC62">
        <v>6.6499999999999995</v>
      </c>
      <c r="BD62">
        <v>10</v>
      </c>
      <c r="BE62">
        <v>6.6499999999999995</v>
      </c>
      <c r="BF62">
        <v>5.7943977591036422</v>
      </c>
      <c r="BG62" t="s">
        <v>203</v>
      </c>
      <c r="BH62">
        <v>1</v>
      </c>
      <c r="BI62" s="25">
        <v>45582</v>
      </c>
      <c r="BJ62">
        <v>45582</v>
      </c>
      <c r="BK62">
        <v>1.2392213771016811</v>
      </c>
      <c r="BL62">
        <v>1.2392213771016811</v>
      </c>
      <c r="BM62">
        <v>1.0797806872949338</v>
      </c>
      <c r="BN62">
        <v>0.80695831953675834</v>
      </c>
      <c r="BO62">
        <v>0.80695831953675834</v>
      </c>
      <c r="BP62">
        <v>0.8713380088877658</v>
      </c>
      <c r="BQ62">
        <v>1.1476602533114182</v>
      </c>
      <c r="BR62">
        <v>1.1476602533114182</v>
      </c>
      <c r="BS62">
        <v>0.9261139894113124</v>
      </c>
      <c r="BT62" t="s">
        <v>160</v>
      </c>
      <c r="CL62"/>
      <c r="CM62"/>
      <c r="CN62"/>
      <c r="CO62"/>
      <c r="CP62"/>
    </row>
    <row r="63" spans="1:94" x14ac:dyDescent="0.25">
      <c r="A63" s="31"/>
      <c r="B6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63" s="32">
        <f>IF(EffortOutcomesAG1_1DayShiftIN[[#This Row],[Iin]]=0,3,  IF(EffortOutcomesAG1_1DayShiftIN[[#This Row],[Iin]]&lt;INGoal,1,    IF(EffortOutcomesAG1_1DayShiftIN[[#This Row],[Iin]]&gt;=INGoal,2,   "???")))</f>
        <v>2</v>
      </c>
      <c r="D6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63" s="34">
        <f t="shared" si="0"/>
        <v>32111</v>
      </c>
      <c r="H6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0.10403387250666629</v>
      </c>
      <c r="O63" s="36" cm="1">
        <f t="array" ref="O6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0.21524627563885335</v>
      </c>
      <c r="Q6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6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6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3" s="36" cm="1">
        <f t="array" ref="Z6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3" s="38">
        <f t="shared" si="1"/>
        <v>1</v>
      </c>
      <c r="AC63" s="3">
        <f>EffortOutcomesAG1_1DayShiftIN[[#This Row],[A]]*H63</f>
        <v>0</v>
      </c>
      <c r="AD63" s="3">
        <f>EffortOutcomesAG1_1DayShiftIN[[#This Row],[A]]*I63</f>
        <v>0</v>
      </c>
      <c r="AE63" s="3">
        <f>EffortOutcomesAG1_1DayShiftIN[[#This Row],[A]]*J63</f>
        <v>0</v>
      </c>
      <c r="AF63" s="3">
        <f>EffortOutcomesAG1_1DayShiftIN[[#This Row],[A]]*K63</f>
        <v>0</v>
      </c>
      <c r="AG63" s="3">
        <f>EffortOutcomesAG1_1DayShiftIN[[#This Row],[A]]*L63</f>
        <v>0</v>
      </c>
      <c r="AH63" s="3">
        <f>EffortOutcomesAG1_1DayShiftIN[[#This Row],[A]]*M63</f>
        <v>0</v>
      </c>
      <c r="AI63" s="3">
        <f>EffortOutcomesAG1_1DayShiftIN[[#This Row],[A]]*N63</f>
        <v>1.3484468953502118</v>
      </c>
      <c r="AJ63" s="3">
        <f>EffortOutcomesAG1_1DayShiftIN[[#This Row],[A]]*O63</f>
        <v>0</v>
      </c>
      <c r="AK63" s="3">
        <f>EffortOutcomesAG1_1DayShiftIN[[#This Row],[A]]*P63</f>
        <v>2.7899391335481547</v>
      </c>
      <c r="AL63" s="3">
        <f>EffortOutcomesAG1_1DayShiftIN[[#This Row],[A]]*Q63</f>
        <v>0</v>
      </c>
      <c r="AM63" s="3">
        <f>EffortOutcomesAG1_1DayShiftIN[[#This Row],[A]]*R63</f>
        <v>0</v>
      </c>
      <c r="AN63" s="3">
        <f>EffortOutcomesAG1_1DayShiftIN[[#This Row],[A]]*S63</f>
        <v>0</v>
      </c>
      <c r="AO63" s="3">
        <f>EffortOutcomesAG1_1DayShiftIN[[#This Row],[A]]*T63</f>
        <v>0</v>
      </c>
      <c r="AP63" s="3">
        <f>EffortOutcomesAG1_1DayShiftIN[[#This Row],[A]]*U63</f>
        <v>0</v>
      </c>
      <c r="AQ63" s="3">
        <f>EffortOutcomesAG1_1DayShiftIN[[#This Row],[A]]*V63</f>
        <v>12.961613971101633</v>
      </c>
      <c r="AR63" s="3">
        <f>EffortOutcomesAG1_1DayShiftIN[[#This Row],[A]]*W63</f>
        <v>0</v>
      </c>
      <c r="AS63" s="3">
        <f>EffortOutcomesAG1_1DayShiftIN[[#This Row],[A]]*X63</f>
        <v>0</v>
      </c>
      <c r="AT63" s="3">
        <f>EffortOutcomesAG1_1DayShiftIN[[#This Row],[A]]*Y63</f>
        <v>0</v>
      </c>
      <c r="AU63" s="3">
        <f>EffortOutcomesAG1_1DayShiftIN[[#This Row],[A]]*Z63</f>
        <v>0</v>
      </c>
      <c r="AV63" s="44">
        <f>EffortOutcomesAG1_1DayShiftIN[[#This Row],[A]]*AA63</f>
        <v>0</v>
      </c>
      <c r="AW63" s="3"/>
      <c r="AX63" s="3"/>
      <c r="AY63" t="s">
        <v>170</v>
      </c>
      <c r="AZ63" t="s">
        <v>172</v>
      </c>
      <c r="BA63" t="s">
        <v>68</v>
      </c>
      <c r="BB63">
        <v>14.310060866451844</v>
      </c>
      <c r="BC63">
        <v>17.099999999999998</v>
      </c>
      <c r="BD63">
        <v>10</v>
      </c>
      <c r="BE63">
        <v>17.099999999999998</v>
      </c>
      <c r="BF63">
        <v>12.961613971101633</v>
      </c>
      <c r="BG63" t="s">
        <v>205</v>
      </c>
      <c r="BH63">
        <v>1</v>
      </c>
      <c r="BI63" s="25">
        <v>45582</v>
      </c>
      <c r="BJ63">
        <v>45582</v>
      </c>
      <c r="BK63">
        <v>1.1949634707766212</v>
      </c>
      <c r="BL63">
        <v>1.1949634707766212</v>
      </c>
      <c r="BM63">
        <v>0.90576931098095625</v>
      </c>
      <c r="BN63">
        <v>0.83684566470478627</v>
      </c>
      <c r="BO63">
        <v>0.83684566470478627</v>
      </c>
      <c r="BP63">
        <v>0.75798912111705463</v>
      </c>
      <c r="BQ63">
        <v>1.3192801481455196</v>
      </c>
      <c r="BR63">
        <v>1.3192801481455196</v>
      </c>
      <c r="BS63">
        <v>1.1040338725066663</v>
      </c>
      <c r="BT63" t="s">
        <v>160</v>
      </c>
      <c r="CL63"/>
      <c r="CM63"/>
      <c r="CN63"/>
      <c r="CO63"/>
      <c r="CP63"/>
    </row>
    <row r="64" spans="1:94" x14ac:dyDescent="0.25">
      <c r="A64" s="31"/>
      <c r="B6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64" s="32">
        <f>IF(EffortOutcomesAG1_1DayShiftIN[[#This Row],[Iin]]=0,3,  IF(EffortOutcomesAG1_1DayShiftIN[[#This Row],[Iin]]&lt;INGoal,1,    IF(EffortOutcomesAG1_1DayShiftIN[[#This Row],[Iin]]&gt;=INGoal,2,   "???")))</f>
        <v>2</v>
      </c>
      <c r="D6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64" s="34">
        <f t="shared" si="0"/>
        <v>32111</v>
      </c>
      <c r="H6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5.5952545561499534E-2</v>
      </c>
      <c r="O64" s="36" cm="1">
        <f t="array" ref="O6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0.23822665322781078</v>
      </c>
      <c r="Q6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6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6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4" s="36" cm="1">
        <f t="array" ref="Z6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4" s="38">
        <f t="shared" si="1"/>
        <v>1</v>
      </c>
      <c r="AC64" s="3">
        <f>EffortOutcomesAG1_1DayShiftIN[[#This Row],[A]]*H64</f>
        <v>0</v>
      </c>
      <c r="AD64" s="3">
        <f>EffortOutcomesAG1_1DayShiftIN[[#This Row],[A]]*I64</f>
        <v>0</v>
      </c>
      <c r="AE64" s="3">
        <f>EffortOutcomesAG1_1DayShiftIN[[#This Row],[A]]*J64</f>
        <v>0</v>
      </c>
      <c r="AF64" s="3">
        <f>EffortOutcomesAG1_1DayShiftIN[[#This Row],[A]]*K64</f>
        <v>0</v>
      </c>
      <c r="AG64" s="3">
        <f>EffortOutcomesAG1_1DayShiftIN[[#This Row],[A]]*L64</f>
        <v>0</v>
      </c>
      <c r="AH64" s="3">
        <f>EffortOutcomesAG1_1DayShiftIN[[#This Row],[A]]*M64</f>
        <v>0</v>
      </c>
      <c r="AI64" s="3">
        <f>EffortOutcomesAG1_1DayShiftIN[[#This Row],[A]]*N64</f>
        <v>0.61608452291402582</v>
      </c>
      <c r="AJ64" s="3">
        <f>EffortOutcomesAG1_1DayShiftIN[[#This Row],[A]]*O64</f>
        <v>0</v>
      </c>
      <c r="AK64" s="3">
        <f>EffortOutcomesAG1_1DayShiftIN[[#This Row],[A]]*P64</f>
        <v>2.6230755460078745</v>
      </c>
      <c r="AL64" s="3">
        <f>EffortOutcomesAG1_1DayShiftIN[[#This Row],[A]]*Q64</f>
        <v>0</v>
      </c>
      <c r="AM64" s="3">
        <f>EffortOutcomesAG1_1DayShiftIN[[#This Row],[A]]*R64</f>
        <v>0</v>
      </c>
      <c r="AN64" s="3">
        <f>EffortOutcomesAG1_1DayShiftIN[[#This Row],[A]]*S64</f>
        <v>0</v>
      </c>
      <c r="AO64" s="3">
        <f>EffortOutcomesAG1_1DayShiftIN[[#This Row],[A]]*T64</f>
        <v>0</v>
      </c>
      <c r="AP64" s="3">
        <f>EffortOutcomesAG1_1DayShiftIN[[#This Row],[A]]*U64</f>
        <v>0</v>
      </c>
      <c r="AQ64" s="3">
        <f>EffortOutcomesAG1_1DayShiftIN[[#This Row],[A]]*V64</f>
        <v>11.010839931078101</v>
      </c>
      <c r="AR64" s="3">
        <f>EffortOutcomesAG1_1DayShiftIN[[#This Row],[A]]*W64</f>
        <v>0</v>
      </c>
      <c r="AS64" s="3">
        <f>EffortOutcomesAG1_1DayShiftIN[[#This Row],[A]]*X64</f>
        <v>0</v>
      </c>
      <c r="AT64" s="3">
        <f>EffortOutcomesAG1_1DayShiftIN[[#This Row],[A]]*Y64</f>
        <v>0</v>
      </c>
      <c r="AU64" s="3">
        <f>EffortOutcomesAG1_1DayShiftIN[[#This Row],[A]]*Z64</f>
        <v>0</v>
      </c>
      <c r="AV64" s="44">
        <f>EffortOutcomesAG1_1DayShiftIN[[#This Row],[A]]*AA64</f>
        <v>0</v>
      </c>
      <c r="AW64" s="3"/>
      <c r="AX64" s="3"/>
      <c r="AY64" t="s">
        <v>170</v>
      </c>
      <c r="AZ64" t="s">
        <v>172</v>
      </c>
      <c r="BA64" t="s">
        <v>70</v>
      </c>
      <c r="BB64">
        <v>11.626924453992126</v>
      </c>
      <c r="BC64">
        <v>14.25</v>
      </c>
      <c r="BD64">
        <v>10</v>
      </c>
      <c r="BE64">
        <v>14.25</v>
      </c>
      <c r="BF64">
        <v>11.010839931078101</v>
      </c>
      <c r="BG64" t="s">
        <v>204</v>
      </c>
      <c r="BH64">
        <v>1</v>
      </c>
      <c r="BI64" s="25">
        <v>45582</v>
      </c>
      <c r="BJ64">
        <v>45582</v>
      </c>
      <c r="BK64">
        <v>1.2256035597708932</v>
      </c>
      <c r="BL64">
        <v>1.2256035597708932</v>
      </c>
      <c r="BM64">
        <v>0.94701225372609243</v>
      </c>
      <c r="BN64">
        <v>0.81592452308716679</v>
      </c>
      <c r="BO64">
        <v>0.81592452308716679</v>
      </c>
      <c r="BP64">
        <v>0.77269052147916495</v>
      </c>
      <c r="BQ64">
        <v>1.2941791987893103</v>
      </c>
      <c r="BR64">
        <v>1.2941791987893103</v>
      </c>
      <c r="BS64">
        <v>1.0559525455614995</v>
      </c>
      <c r="BT64" t="s">
        <v>160</v>
      </c>
      <c r="CL64"/>
      <c r="CM64"/>
      <c r="CN64"/>
      <c r="CO64"/>
      <c r="CP64"/>
    </row>
    <row r="65" spans="1:94" x14ac:dyDescent="0.25">
      <c r="A65" s="31"/>
      <c r="B6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65" s="32">
        <f>IF(EffortOutcomesAG1_1DayShiftIN[[#This Row],[Iin]]=0,3,  IF(EffortOutcomesAG1_1DayShiftIN[[#This Row],[Iin]]&lt;INGoal,1,    IF(EffortOutcomesAG1_1DayShiftIN[[#This Row],[Iin]]&gt;=INGoal,2,   "???")))</f>
        <v>1</v>
      </c>
      <c r="D6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65" s="34">
        <f t="shared" si="0"/>
        <v>11110</v>
      </c>
      <c r="H6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65" s="36" cm="1">
        <f t="array" ref="O6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6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0.26252306273062731</v>
      </c>
      <c r="S6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0.28319533265821362</v>
      </c>
      <c r="U6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0.45428160461115907</v>
      </c>
      <c r="W6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5" s="36" cm="1">
        <f t="array" ref="Z6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5" s="38">
        <f t="shared" si="1"/>
        <v>1</v>
      </c>
      <c r="AC65" s="3">
        <f>EffortOutcomesAG1_1DayShiftIN[[#This Row],[A]]*H65</f>
        <v>0</v>
      </c>
      <c r="AD65" s="3">
        <f>EffortOutcomesAG1_1DayShiftIN[[#This Row],[A]]*I65</f>
        <v>0</v>
      </c>
      <c r="AE65" s="3">
        <f>EffortOutcomesAG1_1DayShiftIN[[#This Row],[A]]*J65</f>
        <v>0</v>
      </c>
      <c r="AF65" s="3">
        <f>EffortOutcomesAG1_1DayShiftIN[[#This Row],[A]]*K65</f>
        <v>0</v>
      </c>
      <c r="AG65" s="3">
        <f>EffortOutcomesAG1_1DayShiftIN[[#This Row],[A]]*L65</f>
        <v>0</v>
      </c>
      <c r="AH65" s="3">
        <f>EffortOutcomesAG1_1DayShiftIN[[#This Row],[A]]*M65</f>
        <v>0</v>
      </c>
      <c r="AI65" s="3">
        <f>EffortOutcomesAG1_1DayShiftIN[[#This Row],[A]]*N65</f>
        <v>0</v>
      </c>
      <c r="AJ65" s="3">
        <f>EffortOutcomesAG1_1DayShiftIN[[#This Row],[A]]*O65</f>
        <v>0</v>
      </c>
      <c r="AK65" s="3">
        <f>EffortOutcomesAG1_1DayShiftIN[[#This Row],[A]]*P65</f>
        <v>0</v>
      </c>
      <c r="AL65" s="3">
        <f>EffortOutcomesAG1_1DayShiftIN[[#This Row],[A]]*Q65</f>
        <v>0</v>
      </c>
      <c r="AM65" s="3">
        <f>EffortOutcomesAG1_1DayShiftIN[[#This Row],[A]]*R65</f>
        <v>2.0290552584670229</v>
      </c>
      <c r="AN65" s="3">
        <f>EffortOutcomesAG1_1DayShiftIN[[#This Row],[A]]*S65</f>
        <v>0</v>
      </c>
      <c r="AO65" s="3">
        <f>EffortOutcomesAG1_1DayShiftIN[[#This Row],[A]]*T65</f>
        <v>2.1888323750552838</v>
      </c>
      <c r="AP65" s="3">
        <f>EffortOutcomesAG1_1DayShiftIN[[#This Row],[A]]*U65</f>
        <v>0</v>
      </c>
      <c r="AQ65" s="3">
        <f>EffortOutcomesAG1_1DayShiftIN[[#This Row],[A]]*V65</f>
        <v>3.5111676249447159</v>
      </c>
      <c r="AR65" s="3">
        <f>EffortOutcomesAG1_1DayShiftIN[[#This Row],[A]]*W65</f>
        <v>0</v>
      </c>
      <c r="AS65" s="3">
        <f>EffortOutcomesAG1_1DayShiftIN[[#This Row],[A]]*X65</f>
        <v>0</v>
      </c>
      <c r="AT65" s="3">
        <f>EffortOutcomesAG1_1DayShiftIN[[#This Row],[A]]*Y65</f>
        <v>0</v>
      </c>
      <c r="AU65" s="3">
        <f>EffortOutcomesAG1_1DayShiftIN[[#This Row],[A]]*Z65</f>
        <v>0</v>
      </c>
      <c r="AV65" s="44">
        <f>EffortOutcomesAG1_1DayShiftIN[[#This Row],[A]]*AA65</f>
        <v>0</v>
      </c>
      <c r="AW65" s="3"/>
      <c r="AX65" s="3"/>
      <c r="AY65" t="s">
        <v>217</v>
      </c>
      <c r="AZ65" t="s">
        <v>172</v>
      </c>
      <c r="BA65" t="s">
        <v>69</v>
      </c>
      <c r="BB65">
        <v>3.5111676249447159</v>
      </c>
      <c r="BC65">
        <v>5.6999999999999993</v>
      </c>
      <c r="BD65">
        <v>10</v>
      </c>
      <c r="BE65">
        <v>5.6999999999999993</v>
      </c>
      <c r="BF65">
        <v>7.7290552584670227</v>
      </c>
      <c r="BG65" t="s">
        <v>203</v>
      </c>
      <c r="BI65" s="25">
        <v>45582</v>
      </c>
      <c r="BJ65">
        <v>45582</v>
      </c>
      <c r="BK65">
        <v>1.6233915918752946</v>
      </c>
      <c r="BL65">
        <v>1.6233915918752946</v>
      </c>
      <c r="BM65">
        <v>2.2012777753920871</v>
      </c>
      <c r="BN65">
        <v>0.61599432016573974</v>
      </c>
      <c r="BO65">
        <v>0.61599432016573974</v>
      </c>
      <c r="BP65">
        <v>1.3559746067486007</v>
      </c>
      <c r="BQ65">
        <v>0.73747693726937269</v>
      </c>
      <c r="BR65">
        <v>0.73747693726937269</v>
      </c>
      <c r="BS65">
        <v>0.45428160461115907</v>
      </c>
      <c r="BT65" t="s">
        <v>160</v>
      </c>
      <c r="CL65"/>
      <c r="CM65"/>
      <c r="CN65"/>
      <c r="CO65"/>
      <c r="CP65"/>
    </row>
    <row r="66" spans="1:94" x14ac:dyDescent="0.25">
      <c r="A66" s="31"/>
      <c r="B6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66" s="32">
        <f>IF(EffortOutcomesAG1_1DayShiftIN[[#This Row],[Iin]]=0,3,  IF(EffortOutcomesAG1_1DayShiftIN[[#This Row],[Iin]]&lt;INGoal,1,    IF(EffortOutcomesAG1_1DayShiftIN[[#This Row],[Iin]]&gt;=INGoal,2,   "???")))</f>
        <v>2</v>
      </c>
      <c r="D6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66" s="34">
        <f t="shared" ref="G66:G129" si="2">B66*10000+1000*C66+D66*100+E66*10+F66</f>
        <v>32111</v>
      </c>
      <c r="H6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2.121596230208711E-2</v>
      </c>
      <c r="O66" s="36" cm="1">
        <f t="array" ref="O6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0.14605596434799528</v>
      </c>
      <c r="Q6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6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6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6" s="36" cm="1">
        <f t="array" ref="Z6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6" s="38">
        <f t="shared" ref="AB66:AB129" si="3">SUM($Q66:$AA66)</f>
        <v>1</v>
      </c>
      <c r="AC66" s="3">
        <f>EffortOutcomesAG1_1DayShiftIN[[#This Row],[A]]*H66</f>
        <v>0</v>
      </c>
      <c r="AD66" s="3">
        <f>EffortOutcomesAG1_1DayShiftIN[[#This Row],[A]]*I66</f>
        <v>0</v>
      </c>
      <c r="AE66" s="3">
        <f>EffortOutcomesAG1_1DayShiftIN[[#This Row],[A]]*J66</f>
        <v>0</v>
      </c>
      <c r="AF66" s="3">
        <f>EffortOutcomesAG1_1DayShiftIN[[#This Row],[A]]*K66</f>
        <v>0</v>
      </c>
      <c r="AG66" s="3">
        <f>EffortOutcomesAG1_1DayShiftIN[[#This Row],[A]]*L66</f>
        <v>0</v>
      </c>
      <c r="AH66" s="3">
        <f>EffortOutcomesAG1_1DayShiftIN[[#This Row],[A]]*M66</f>
        <v>0</v>
      </c>
      <c r="AI66" s="3">
        <f>EffortOutcomesAG1_1DayShiftIN[[#This Row],[A]]*N66</f>
        <v>0.29353724985233937</v>
      </c>
      <c r="AJ66" s="3">
        <f>EffortOutcomesAG1_1DayShiftIN[[#This Row],[A]]*O66</f>
        <v>0</v>
      </c>
      <c r="AK66" s="3">
        <f>EffortOutcomesAG1_1DayShiftIN[[#This Row],[A]]*P66</f>
        <v>2.0207834784389802</v>
      </c>
      <c r="AL66" s="3">
        <f>EffortOutcomesAG1_1DayShiftIN[[#This Row],[A]]*Q66</f>
        <v>0</v>
      </c>
      <c r="AM66" s="3">
        <f>EffortOutcomesAG1_1DayShiftIN[[#This Row],[A]]*R66</f>
        <v>0</v>
      </c>
      <c r="AN66" s="3">
        <f>EffortOutcomesAG1_1DayShiftIN[[#This Row],[A]]*S66</f>
        <v>0</v>
      </c>
      <c r="AO66" s="3">
        <f>EffortOutcomesAG1_1DayShiftIN[[#This Row],[A]]*T66</f>
        <v>0</v>
      </c>
      <c r="AP66" s="3">
        <f>EffortOutcomesAG1_1DayShiftIN[[#This Row],[A]]*U66</f>
        <v>0</v>
      </c>
      <c r="AQ66" s="3">
        <f>EffortOutcomesAG1_1DayShiftIN[[#This Row],[A]]*V66</f>
        <v>13.835679271708679</v>
      </c>
      <c r="AR66" s="3">
        <f>EffortOutcomesAG1_1DayShiftIN[[#This Row],[A]]*W66</f>
        <v>0</v>
      </c>
      <c r="AS66" s="3">
        <f>EffortOutcomesAG1_1DayShiftIN[[#This Row],[A]]*X66</f>
        <v>0</v>
      </c>
      <c r="AT66" s="3">
        <f>EffortOutcomesAG1_1DayShiftIN[[#This Row],[A]]*Y66</f>
        <v>0</v>
      </c>
      <c r="AU66" s="3">
        <f>EffortOutcomesAG1_1DayShiftIN[[#This Row],[A]]*Z66</f>
        <v>0</v>
      </c>
      <c r="AV66" s="44">
        <f>EffortOutcomesAG1_1DayShiftIN[[#This Row],[A]]*AA66</f>
        <v>0</v>
      </c>
      <c r="AW66" s="3"/>
      <c r="AX66" s="3"/>
      <c r="AY66" t="s">
        <v>217</v>
      </c>
      <c r="AZ66" t="s">
        <v>172</v>
      </c>
      <c r="BA66" t="s">
        <v>68</v>
      </c>
      <c r="BB66">
        <v>14.12921652156102</v>
      </c>
      <c r="BC66">
        <v>16.149999999999999</v>
      </c>
      <c r="BD66">
        <v>10</v>
      </c>
      <c r="BE66">
        <v>16.149999999999999</v>
      </c>
      <c r="BF66">
        <v>13.835679271708679</v>
      </c>
      <c r="BG66" t="s">
        <v>205</v>
      </c>
      <c r="BI66" s="25">
        <v>45582</v>
      </c>
      <c r="BJ66">
        <v>45582</v>
      </c>
      <c r="BK66">
        <v>1.1430216229863337</v>
      </c>
      <c r="BL66">
        <v>1.1430216229863337</v>
      </c>
      <c r="BM66">
        <v>0.97922480348401442</v>
      </c>
      <c r="BN66">
        <v>0.87487408802235422</v>
      </c>
      <c r="BO66">
        <v>0.87487408802235422</v>
      </c>
      <c r="BP66">
        <v>0.85669840691694621</v>
      </c>
      <c r="BQ66">
        <v>1.1672719266500824</v>
      </c>
      <c r="BR66">
        <v>1.1672719266500824</v>
      </c>
      <c r="BS66">
        <v>1.0212159623020871</v>
      </c>
      <c r="BT66" t="s">
        <v>160</v>
      </c>
      <c r="CL66"/>
      <c r="CM66"/>
      <c r="CN66"/>
      <c r="CO66"/>
      <c r="CP66"/>
    </row>
    <row r="67" spans="1:94" x14ac:dyDescent="0.25">
      <c r="A67" s="31"/>
      <c r="B6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67" s="32">
        <f>IF(EffortOutcomesAG1_1DayShiftIN[[#This Row],[Iin]]=0,3,  IF(EffortOutcomesAG1_1DayShiftIN[[#This Row],[Iin]]&lt;INGoal,1,    IF(EffortOutcomesAG1_1DayShiftIN[[#This Row],[Iin]]&gt;=INGoal,2,   "???")))</f>
        <v>2</v>
      </c>
      <c r="D6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67" s="34">
        <f t="shared" si="2"/>
        <v>32111</v>
      </c>
      <c r="H6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0.18118033016659596</v>
      </c>
      <c r="O67" s="36" cm="1">
        <f t="array" ref="O6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8.3917754168673975E-2</v>
      </c>
      <c r="Q6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6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6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7" s="36" cm="1">
        <f t="array" ref="Z6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7" s="38">
        <f t="shared" si="3"/>
        <v>1</v>
      </c>
      <c r="AC67" s="3">
        <f>EffortOutcomesAG1_1DayShiftIN[[#This Row],[A]]*H67</f>
        <v>0</v>
      </c>
      <c r="AD67" s="3">
        <f>EffortOutcomesAG1_1DayShiftIN[[#This Row],[A]]*I67</f>
        <v>0</v>
      </c>
      <c r="AE67" s="3">
        <f>EffortOutcomesAG1_1DayShiftIN[[#This Row],[A]]*J67</f>
        <v>0</v>
      </c>
      <c r="AF67" s="3">
        <f>EffortOutcomesAG1_1DayShiftIN[[#This Row],[A]]*K67</f>
        <v>0</v>
      </c>
      <c r="AG67" s="3">
        <f>EffortOutcomesAG1_1DayShiftIN[[#This Row],[A]]*L67</f>
        <v>0</v>
      </c>
      <c r="AH67" s="3">
        <f>EffortOutcomesAG1_1DayShiftIN[[#This Row],[A]]*M67</f>
        <v>0</v>
      </c>
      <c r="AI67" s="3">
        <f>EffortOutcomesAG1_1DayShiftIN[[#This Row],[A]]*N67</f>
        <v>1.9047522251856637</v>
      </c>
      <c r="AJ67" s="3">
        <f>EffortOutcomesAG1_1DayShiftIN[[#This Row],[A]]*O67</f>
        <v>0</v>
      </c>
      <c r="AK67" s="3">
        <f>EffortOutcomesAG1_1DayShiftIN[[#This Row],[A]]*P67</f>
        <v>0.8822289309131377</v>
      </c>
      <c r="AL67" s="3">
        <f>EffortOutcomesAG1_1DayShiftIN[[#This Row],[A]]*Q67</f>
        <v>0</v>
      </c>
      <c r="AM67" s="3">
        <f>EffortOutcomesAG1_1DayShiftIN[[#This Row],[A]]*R67</f>
        <v>0</v>
      </c>
      <c r="AN67" s="3">
        <f>EffortOutcomesAG1_1DayShiftIN[[#This Row],[A]]*S67</f>
        <v>0</v>
      </c>
      <c r="AO67" s="3">
        <f>EffortOutcomesAG1_1DayShiftIN[[#This Row],[A]]*T67</f>
        <v>0</v>
      </c>
      <c r="AP67" s="3">
        <f>EffortOutcomesAG1_1DayShiftIN[[#This Row],[A]]*U67</f>
        <v>0</v>
      </c>
      <c r="AQ67" s="3">
        <f>EffortOutcomesAG1_1DayShiftIN[[#This Row],[A]]*V67</f>
        <v>10.513018843901197</v>
      </c>
      <c r="AR67" s="3">
        <f>EffortOutcomesAG1_1DayShiftIN[[#This Row],[A]]*W67</f>
        <v>0</v>
      </c>
      <c r="AS67" s="3">
        <f>EffortOutcomesAG1_1DayShiftIN[[#This Row],[A]]*X67</f>
        <v>0</v>
      </c>
      <c r="AT67" s="3">
        <f>EffortOutcomesAG1_1DayShiftIN[[#This Row],[A]]*Y67</f>
        <v>0</v>
      </c>
      <c r="AU67" s="3">
        <f>EffortOutcomesAG1_1DayShiftIN[[#This Row],[A]]*Z67</f>
        <v>0</v>
      </c>
      <c r="AV67" s="44">
        <f>EffortOutcomesAG1_1DayShiftIN[[#This Row],[A]]*AA67</f>
        <v>0</v>
      </c>
      <c r="AW67" s="3"/>
      <c r="AX67" s="3"/>
      <c r="AY67" t="s">
        <v>217</v>
      </c>
      <c r="AZ67" t="s">
        <v>172</v>
      </c>
      <c r="BA67" t="s">
        <v>70</v>
      </c>
      <c r="BB67">
        <v>12.417771069086861</v>
      </c>
      <c r="BC67">
        <v>13.3</v>
      </c>
      <c r="BD67">
        <v>10</v>
      </c>
      <c r="BE67">
        <v>13.3</v>
      </c>
      <c r="BF67">
        <v>10.513018843901197</v>
      </c>
      <c r="BG67" t="s">
        <v>204</v>
      </c>
      <c r="BI67" s="25">
        <v>45582</v>
      </c>
      <c r="BJ67">
        <v>45582</v>
      </c>
      <c r="BK67">
        <v>1.0710456752669071</v>
      </c>
      <c r="BL67">
        <v>1.0710456752669071</v>
      </c>
      <c r="BM67">
        <v>0.84661077945562979</v>
      </c>
      <c r="BN67">
        <v>0.93366699767570394</v>
      </c>
      <c r="BO67">
        <v>0.93366699767570394</v>
      </c>
      <c r="BP67">
        <v>0.79045254465422543</v>
      </c>
      <c r="BQ67">
        <v>1.2650980843352699</v>
      </c>
      <c r="BR67">
        <v>1.2650980843352699</v>
      </c>
      <c r="BS67">
        <v>1.181180330166596</v>
      </c>
      <c r="BT67" t="s">
        <v>160</v>
      </c>
      <c r="CL67"/>
      <c r="CM67"/>
      <c r="CN67"/>
      <c r="CO67"/>
      <c r="CP67"/>
    </row>
    <row r="68" spans="1:94" x14ac:dyDescent="0.25">
      <c r="A68" s="31"/>
      <c r="B6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68" s="32">
        <f>IF(EffortOutcomesAG1_1DayShiftIN[[#This Row],[Iin]]=0,3,  IF(EffortOutcomesAG1_1DayShiftIN[[#This Row],[Iin]]&lt;INGoal,1,    IF(EffortOutcomesAG1_1DayShiftIN[[#This Row],[Iin]]&gt;=INGoal,2,   "???")))</f>
        <v>2</v>
      </c>
      <c r="D6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68" s="34">
        <f t="shared" si="2"/>
        <v>32111</v>
      </c>
      <c r="H6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8.249171737739891E-2</v>
      </c>
      <c r="O68" s="36" cm="1">
        <f t="array" ref="O6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Row],[Block]]=21222),INCap-M69:Z9INGoal,IF(OR(EffortOutcomesAG1_1DayShiftIN[[#This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0.21104634230684316</v>
      </c>
      <c r="Q6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6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6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6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8" s="36" cm="1">
        <f t="array" ref="Z6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8" s="38">
        <f t="shared" si="3"/>
        <v>1</v>
      </c>
      <c r="AC68" s="3">
        <f>EffortOutcomesAG1_1DayShiftIN[[#This Row],[A]]*H68</f>
        <v>0</v>
      </c>
      <c r="AD68" s="3">
        <f>EffortOutcomesAG1_1DayShiftIN[[#This Row],[A]]*I68</f>
        <v>0</v>
      </c>
      <c r="AE68" s="3">
        <f>EffortOutcomesAG1_1DayShiftIN[[#This Row],[A]]*J68</f>
        <v>0</v>
      </c>
      <c r="AF68" s="3">
        <f>EffortOutcomesAG1_1DayShiftIN[[#This Row],[A]]*K68</f>
        <v>0</v>
      </c>
      <c r="AG68" s="3">
        <f>EffortOutcomesAG1_1DayShiftIN[[#This Row],[A]]*L68</f>
        <v>0</v>
      </c>
      <c r="AH68" s="3">
        <f>EffortOutcomesAG1_1DayShiftIN[[#This Row],[A]]*M68</f>
        <v>0</v>
      </c>
      <c r="AI68" s="3">
        <f>EffortOutcomesAG1_1DayShiftIN[[#This Row],[A]]*N68</f>
        <v>1.0905039527772817</v>
      </c>
      <c r="AJ68" s="3">
        <f>EffortOutcomesAG1_1DayShiftIN[[#This Row],[A]]*O68</f>
        <v>0</v>
      </c>
      <c r="AK68" s="3">
        <f>EffortOutcomesAG1_1DayShiftIN[[#This Row],[A]]*P68</f>
        <v>2.7899391335481565</v>
      </c>
      <c r="AL68" s="3">
        <f>EffortOutcomesAG1_1DayShiftIN[[#This Row],[A]]*Q68</f>
        <v>0</v>
      </c>
      <c r="AM68" s="3">
        <f>EffortOutcomesAG1_1DayShiftIN[[#This Row],[A]]*R68</f>
        <v>0</v>
      </c>
      <c r="AN68" s="3">
        <f>EffortOutcomesAG1_1DayShiftIN[[#This Row],[A]]*S68</f>
        <v>0</v>
      </c>
      <c r="AO68" s="3">
        <f>EffortOutcomesAG1_1DayShiftIN[[#This Row],[A]]*T68</f>
        <v>0</v>
      </c>
      <c r="AP68" s="3">
        <f>EffortOutcomesAG1_1DayShiftIN[[#This Row],[A]]*U68</f>
        <v>0</v>
      </c>
      <c r="AQ68" s="3">
        <f>EffortOutcomesAG1_1DayShiftIN[[#This Row],[A]]*V68</f>
        <v>13.219556913674561</v>
      </c>
      <c r="AR68" s="3">
        <f>EffortOutcomesAG1_1DayShiftIN[[#This Row],[A]]*W68</f>
        <v>0</v>
      </c>
      <c r="AS68" s="3">
        <f>EffortOutcomesAG1_1DayShiftIN[[#This Row],[A]]*X68</f>
        <v>0</v>
      </c>
      <c r="AT68" s="3">
        <f>EffortOutcomesAG1_1DayShiftIN[[#This Row],[A]]*Y68</f>
        <v>0</v>
      </c>
      <c r="AU68" s="3">
        <f>EffortOutcomesAG1_1DayShiftIN[[#This Row],[A]]*Z68</f>
        <v>0</v>
      </c>
      <c r="AV68" s="44">
        <f>EffortOutcomesAG1_1DayShiftIN[[#This Row],[A]]*AA68</f>
        <v>0</v>
      </c>
      <c r="AW68" s="3"/>
      <c r="AX68" s="3"/>
      <c r="AY68" t="s">
        <v>170</v>
      </c>
      <c r="AZ68" t="s">
        <v>172</v>
      </c>
      <c r="BA68" t="s">
        <v>68</v>
      </c>
      <c r="BB68">
        <v>14.310060866451844</v>
      </c>
      <c r="BC68">
        <v>17.099999999999998</v>
      </c>
      <c r="BD68">
        <v>10</v>
      </c>
      <c r="BE68">
        <v>17.099999999999998</v>
      </c>
      <c r="BF68">
        <v>13.219556913674561</v>
      </c>
      <c r="BG68" t="s">
        <v>206</v>
      </c>
      <c r="BH68">
        <v>1</v>
      </c>
      <c r="BI68" s="25">
        <v>45583</v>
      </c>
      <c r="BJ68">
        <v>45583</v>
      </c>
      <c r="BK68">
        <v>1.1949634707766212</v>
      </c>
      <c r="BL68">
        <v>1.1949634707766212</v>
      </c>
      <c r="BM68">
        <v>0.92379459717506629</v>
      </c>
      <c r="BN68">
        <v>0.83684566470478627</v>
      </c>
      <c r="BO68">
        <v>0.83684566470478627</v>
      </c>
      <c r="BP68">
        <v>0.77307350372365857</v>
      </c>
      <c r="BQ68">
        <v>1.2935380596842421</v>
      </c>
      <c r="BR68">
        <v>1.2935380596842421</v>
      </c>
      <c r="BS68">
        <v>1.0824917173773989</v>
      </c>
      <c r="BT68" t="s">
        <v>160</v>
      </c>
      <c r="CL68"/>
      <c r="CM68"/>
      <c r="CN68"/>
      <c r="CO68"/>
      <c r="CP68"/>
    </row>
    <row r="69" spans="1:94" x14ac:dyDescent="0.25">
      <c r="A69" s="31"/>
      <c r="B6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69" s="32">
        <f>IF(EffortOutcomesAG1_1DayShiftIN[[#This Row],[Iin]]=0,3,  IF(EffortOutcomesAG1_1DayShiftIN[[#This Row],[Iin]]&lt;INGoal,1,    IF(EffortOutcomesAG1_1DayShiftIN[[#This Row],[Iin]]&gt;=INGoal,2,   "???")))</f>
        <v>1</v>
      </c>
      <c r="D6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6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6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69" s="34">
        <f t="shared" si="2"/>
        <v>11110</v>
      </c>
      <c r="H6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6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6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6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6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6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6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69" s="36" cm="1">
        <f t="array" ref="O6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6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6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6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1.6291211447355902E-2</v>
      </c>
      <c r="S6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6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5.7594799141331698E-2</v>
      </c>
      <c r="U6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6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0.9261139894113124</v>
      </c>
      <c r="W6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6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6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69" s="36" cm="1">
        <f t="array" ref="Z6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6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69" s="38">
        <f t="shared" si="3"/>
        <v>1</v>
      </c>
      <c r="AC69" s="3">
        <f>EffortOutcomesAG1_1DayShiftIN[[#This Row],[A]]*H69</f>
        <v>0</v>
      </c>
      <c r="AD69" s="3">
        <f>EffortOutcomesAG1_1DayShiftIN[[#This Row],[A]]*I69</f>
        <v>0</v>
      </c>
      <c r="AE69" s="3">
        <f>EffortOutcomesAG1_1DayShiftIN[[#This Row],[A]]*J69</f>
        <v>0</v>
      </c>
      <c r="AF69" s="3">
        <f>EffortOutcomesAG1_1DayShiftIN[[#This Row],[A]]*K69</f>
        <v>0</v>
      </c>
      <c r="AG69" s="3">
        <f>EffortOutcomesAG1_1DayShiftIN[[#This Row],[A]]*L69</f>
        <v>0</v>
      </c>
      <c r="AH69" s="3">
        <f>EffortOutcomesAG1_1DayShiftIN[[#This Row],[A]]*M69</f>
        <v>0</v>
      </c>
      <c r="AI69" s="3">
        <f>EffortOutcomesAG1_1DayShiftIN[[#This Row],[A]]*N69</f>
        <v>0</v>
      </c>
      <c r="AJ69" s="3">
        <f>EffortOutcomesAG1_1DayShiftIN[[#This Row],[A]]*O69</f>
        <v>0</v>
      </c>
      <c r="AK69" s="3">
        <f>EffortOutcomesAG1_1DayShiftIN[[#This Row],[A]]*P69</f>
        <v>0</v>
      </c>
      <c r="AL69" s="3">
        <f>EffortOutcomesAG1_1DayShiftIN[[#This Row],[A]]*Q69</f>
        <v>0</v>
      </c>
      <c r="AM69" s="3">
        <f>EffortOutcomesAG1_1DayShiftIN[[#This Row],[A]]*R69</f>
        <v>9.4397759103642648E-2</v>
      </c>
      <c r="AN69" s="3">
        <f>EffortOutcomesAG1_1DayShiftIN[[#This Row],[A]]*S69</f>
        <v>0</v>
      </c>
      <c r="AO69" s="3">
        <f>EffortOutcomesAG1_1DayShiftIN[[#This Row],[A]]*T69</f>
        <v>0.33372717508055677</v>
      </c>
      <c r="AP69" s="3">
        <f>EffortOutcomesAG1_1DayShiftIN[[#This Row],[A]]*U69</f>
        <v>0</v>
      </c>
      <c r="AQ69" s="3">
        <f>EffortOutcomesAG1_1DayShiftIN[[#This Row],[A]]*V69</f>
        <v>5.3662728249194425</v>
      </c>
      <c r="AR69" s="3">
        <f>EffortOutcomesAG1_1DayShiftIN[[#This Row],[A]]*W69</f>
        <v>0</v>
      </c>
      <c r="AS69" s="3">
        <f>EffortOutcomesAG1_1DayShiftIN[[#This Row],[A]]*X69</f>
        <v>0</v>
      </c>
      <c r="AT69" s="3">
        <f>EffortOutcomesAG1_1DayShiftIN[[#This Row],[A]]*Y69</f>
        <v>0</v>
      </c>
      <c r="AU69" s="3">
        <f>EffortOutcomesAG1_1DayShiftIN[[#This Row],[A]]*Z69</f>
        <v>0</v>
      </c>
      <c r="AV69" s="44">
        <f>EffortOutcomesAG1_1DayShiftIN[[#This Row],[A]]*AA69</f>
        <v>0</v>
      </c>
      <c r="AW69" s="3"/>
      <c r="AX69" s="3"/>
      <c r="AY69" t="s">
        <v>170</v>
      </c>
      <c r="AZ69" t="s">
        <v>172</v>
      </c>
      <c r="BA69" t="s">
        <v>69</v>
      </c>
      <c r="BB69">
        <v>5.3662728249194425</v>
      </c>
      <c r="BC69">
        <v>5.6999999999999993</v>
      </c>
      <c r="BD69">
        <v>10</v>
      </c>
      <c r="BE69">
        <v>5.6999999999999993</v>
      </c>
      <c r="BF69">
        <v>5.7943977591036422</v>
      </c>
      <c r="BG69" t="s">
        <v>207</v>
      </c>
      <c r="BH69">
        <v>1</v>
      </c>
      <c r="BI69" s="25">
        <v>45583</v>
      </c>
      <c r="BJ69">
        <v>45583</v>
      </c>
      <c r="BK69">
        <v>1.0621897518014409</v>
      </c>
      <c r="BL69">
        <v>1.0621897518014409</v>
      </c>
      <c r="BM69">
        <v>1.0797806872949338</v>
      </c>
      <c r="BN69">
        <v>0.94145137279288471</v>
      </c>
      <c r="BO69">
        <v>0.94145137279288471</v>
      </c>
      <c r="BP69">
        <v>1.0165610103690601</v>
      </c>
      <c r="BQ69">
        <v>0.9837087885526441</v>
      </c>
      <c r="BR69">
        <v>0.9837087885526441</v>
      </c>
      <c r="BS69">
        <v>0.9261139894113124</v>
      </c>
      <c r="BT69" t="s">
        <v>160</v>
      </c>
      <c r="CL69"/>
      <c r="CM69"/>
      <c r="CN69"/>
      <c r="CO69"/>
      <c r="CP69"/>
    </row>
    <row r="70" spans="1:94" x14ac:dyDescent="0.25">
      <c r="A70" s="31"/>
      <c r="B7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0" s="32">
        <f>IF(EffortOutcomesAG1_1DayShiftIN[[#This Row],[Iin]]=0,3,  IF(EffortOutcomesAG1_1DayShiftIN[[#This Row],[Iin]]&lt;INGoal,1,    IF(EffortOutcomesAG1_1DayShiftIN[[#This Row],[Iin]]&gt;=INGoal,2,   "???")))</f>
        <v>2</v>
      </c>
      <c r="D7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7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0" s="34">
        <f t="shared" si="2"/>
        <v>32111</v>
      </c>
      <c r="H7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7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7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7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7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7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7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0.12865721104321071</v>
      </c>
      <c r="O70" s="36" cm="1">
        <f t="array" ref="O7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7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0.25462908457243705</v>
      </c>
      <c r="Q7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7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7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7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7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7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7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7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0" s="36" cm="1">
        <f t="array" ref="Z7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70" s="38">
        <f t="shared" si="3"/>
        <v>1</v>
      </c>
      <c r="AC70" s="3">
        <f>EffortOutcomesAG1_1DayShiftIN[[#This Row],[A]]*H70</f>
        <v>0</v>
      </c>
      <c r="AD70" s="3">
        <f>EffortOutcomesAG1_1DayShiftIN[[#This Row],[A]]*I70</f>
        <v>0</v>
      </c>
      <c r="AE70" s="3">
        <f>EffortOutcomesAG1_1DayShiftIN[[#This Row],[A]]*J70</f>
        <v>0</v>
      </c>
      <c r="AF70" s="3">
        <f>EffortOutcomesAG1_1DayShiftIN[[#This Row],[A]]*K70</f>
        <v>0</v>
      </c>
      <c r="AG70" s="3">
        <f>EffortOutcomesAG1_1DayShiftIN[[#This Row],[A]]*L70</f>
        <v>0</v>
      </c>
      <c r="AH70" s="3">
        <f>EffortOutcomesAG1_1DayShiftIN[[#This Row],[A]]*M70</f>
        <v>0</v>
      </c>
      <c r="AI70" s="3">
        <f>EffortOutcomesAG1_1DayShiftIN[[#This Row],[A]]*N70</f>
        <v>1.3253693491915872</v>
      </c>
      <c r="AJ70" s="3">
        <f>EffortOutcomesAG1_1DayShiftIN[[#This Row],[A]]*O70</f>
        <v>0</v>
      </c>
      <c r="AK70" s="3">
        <f>EffortOutcomesAG1_1DayShiftIN[[#This Row],[A]]*P70</f>
        <v>2.6230755460078763</v>
      </c>
      <c r="AL70" s="3">
        <f>EffortOutcomesAG1_1DayShiftIN[[#This Row],[A]]*Q70</f>
        <v>0</v>
      </c>
      <c r="AM70" s="3">
        <f>EffortOutcomesAG1_1DayShiftIN[[#This Row],[A]]*R70</f>
        <v>0</v>
      </c>
      <c r="AN70" s="3">
        <f>EffortOutcomesAG1_1DayShiftIN[[#This Row],[A]]*S70</f>
        <v>0</v>
      </c>
      <c r="AO70" s="3">
        <f>EffortOutcomesAG1_1DayShiftIN[[#This Row],[A]]*T70</f>
        <v>0</v>
      </c>
      <c r="AP70" s="3">
        <f>EffortOutcomesAG1_1DayShiftIN[[#This Row],[A]]*U70</f>
        <v>0</v>
      </c>
      <c r="AQ70" s="3">
        <f>EffortOutcomesAG1_1DayShiftIN[[#This Row],[A]]*V70</f>
        <v>10.301555104800537</v>
      </c>
      <c r="AR70" s="3">
        <f>EffortOutcomesAG1_1DayShiftIN[[#This Row],[A]]*W70</f>
        <v>0</v>
      </c>
      <c r="AS70" s="3">
        <f>EffortOutcomesAG1_1DayShiftIN[[#This Row],[A]]*X70</f>
        <v>0</v>
      </c>
      <c r="AT70" s="3">
        <f>EffortOutcomesAG1_1DayShiftIN[[#This Row],[A]]*Y70</f>
        <v>0</v>
      </c>
      <c r="AU70" s="3">
        <f>EffortOutcomesAG1_1DayShiftIN[[#This Row],[A]]*Z70</f>
        <v>0</v>
      </c>
      <c r="AV70" s="44">
        <f>EffortOutcomesAG1_1DayShiftIN[[#This Row],[A]]*AA70</f>
        <v>0</v>
      </c>
      <c r="AW70" s="3"/>
      <c r="AX70" s="3"/>
      <c r="AY70" t="s">
        <v>170</v>
      </c>
      <c r="AZ70" t="s">
        <v>172</v>
      </c>
      <c r="BA70" t="s">
        <v>70</v>
      </c>
      <c r="BB70">
        <v>11.626924453992125</v>
      </c>
      <c r="BC70">
        <v>14.25</v>
      </c>
      <c r="BD70">
        <v>10</v>
      </c>
      <c r="BE70">
        <v>14.25</v>
      </c>
      <c r="BF70">
        <v>10.301555104800537</v>
      </c>
      <c r="BG70" t="s">
        <v>208</v>
      </c>
      <c r="BH70">
        <v>1</v>
      </c>
      <c r="BI70" s="25">
        <v>45583</v>
      </c>
      <c r="BJ70">
        <v>45583</v>
      </c>
      <c r="BK70">
        <v>1.2256035597708934</v>
      </c>
      <c r="BL70">
        <v>1.2256035597708934</v>
      </c>
      <c r="BM70">
        <v>0.8860086040434777</v>
      </c>
      <c r="BN70">
        <v>0.81592452308716668</v>
      </c>
      <c r="BO70">
        <v>0.81592452308716668</v>
      </c>
      <c r="BP70">
        <v>0.72291614770530077</v>
      </c>
      <c r="BQ70">
        <v>1.3832862956156478</v>
      </c>
      <c r="BR70">
        <v>1.3832862956156478</v>
      </c>
      <c r="BS70">
        <v>1.1286572110432107</v>
      </c>
      <c r="BT70" t="s">
        <v>160</v>
      </c>
      <c r="CL70"/>
      <c r="CM70"/>
      <c r="CN70"/>
      <c r="CO70"/>
      <c r="CP70"/>
    </row>
    <row r="71" spans="1:94" x14ac:dyDescent="0.25">
      <c r="A71" s="31"/>
      <c r="B7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1" s="32">
        <f>IF(EffortOutcomesAG1_1DayShiftIN[[#This Row],[Iin]]=0,3,  IF(EffortOutcomesAG1_1DayShiftIN[[#This Row],[Iin]]&lt;INGoal,1,    IF(EffortOutcomesAG1_1DayShiftIN[[#This Row],[Iin]]&gt;=INGoal,2,   "???")))</f>
        <v>2</v>
      </c>
      <c r="D7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1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7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1" s="34" t="e">
        <f t="shared" si="2"/>
        <v>#VALUE!</v>
      </c>
      <c r="H71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71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71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71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71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71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71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71" s="36" t="e" cm="1">
        <f t="array" ref="O7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71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71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71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71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71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71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71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71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7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1" s="36" cm="1">
        <f t="array" ref="Z7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1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71" s="38" t="e">
        <f t="shared" si="3"/>
        <v>#VALUE!</v>
      </c>
      <c r="AC71" s="3" t="e">
        <f>EffortOutcomesAG1_1DayShiftIN[[#This Row],[A]]*H71</f>
        <v>#VALUE!</v>
      </c>
      <c r="AD71" s="3" t="e">
        <f>EffortOutcomesAG1_1DayShiftIN[[#This Row],[A]]*I71</f>
        <v>#VALUE!</v>
      </c>
      <c r="AE71" s="3" t="e">
        <f>EffortOutcomesAG1_1DayShiftIN[[#This Row],[A]]*J71</f>
        <v>#VALUE!</v>
      </c>
      <c r="AF71" s="3" t="e">
        <f>EffortOutcomesAG1_1DayShiftIN[[#This Row],[A]]*K71</f>
        <v>#VALUE!</v>
      </c>
      <c r="AG71" s="3" t="e">
        <f>EffortOutcomesAG1_1DayShiftIN[[#This Row],[A]]*L71</f>
        <v>#VALUE!</v>
      </c>
      <c r="AH71" s="3" t="e">
        <f>EffortOutcomesAG1_1DayShiftIN[[#This Row],[A]]*M71</f>
        <v>#VALUE!</v>
      </c>
      <c r="AI71" s="3" t="e">
        <f>EffortOutcomesAG1_1DayShiftIN[[#This Row],[A]]*N71</f>
        <v>#VALUE!</v>
      </c>
      <c r="AJ71" s="3" t="e">
        <f>EffortOutcomesAG1_1DayShiftIN[[#This Row],[A]]*O71</f>
        <v>#VALUE!</v>
      </c>
      <c r="AK71" s="3" t="e">
        <f>EffortOutcomesAG1_1DayShiftIN[[#This Row],[A]]*P71</f>
        <v>#VALUE!</v>
      </c>
      <c r="AL71" s="3" t="e">
        <f>EffortOutcomesAG1_1DayShiftIN[[#This Row],[A]]*Q71</f>
        <v>#VALUE!</v>
      </c>
      <c r="AM71" s="3" t="e">
        <f>EffortOutcomesAG1_1DayShiftIN[[#This Row],[A]]*R71</f>
        <v>#VALUE!</v>
      </c>
      <c r="AN71" s="3" t="e">
        <f>EffortOutcomesAG1_1DayShiftIN[[#This Row],[A]]*S71</f>
        <v>#VALUE!</v>
      </c>
      <c r="AO71" s="3" t="e">
        <f>EffortOutcomesAG1_1DayShiftIN[[#This Row],[A]]*T71</f>
        <v>#VALUE!</v>
      </c>
      <c r="AP71" s="3" t="e">
        <f>EffortOutcomesAG1_1DayShiftIN[[#This Row],[A]]*U71</f>
        <v>#VALUE!</v>
      </c>
      <c r="AQ71" s="3" t="e">
        <f>EffortOutcomesAG1_1DayShiftIN[[#This Row],[A]]*V71</f>
        <v>#VALUE!</v>
      </c>
      <c r="AR71" s="3" t="e">
        <f>EffortOutcomesAG1_1DayShiftIN[[#This Row],[A]]*W71</f>
        <v>#VALUE!</v>
      </c>
      <c r="AS71" s="3">
        <f>EffortOutcomesAG1_1DayShiftIN[[#This Row],[A]]*X71</f>
        <v>0</v>
      </c>
      <c r="AT71" s="3">
        <f>EffortOutcomesAG1_1DayShiftIN[[#This Row],[A]]*Y71</f>
        <v>0</v>
      </c>
      <c r="AU71" s="3">
        <f>EffortOutcomesAG1_1DayShiftIN[[#This Row],[A]]*Z71</f>
        <v>0</v>
      </c>
      <c r="AV71" s="44" t="e">
        <f>EffortOutcomesAG1_1DayShiftIN[[#This Row],[A]]*AA71</f>
        <v>#VALUE!</v>
      </c>
      <c r="AW71" s="3"/>
      <c r="AX71" s="3"/>
      <c r="AY71" t="s">
        <v>217</v>
      </c>
      <c r="AZ71" t="s">
        <v>172</v>
      </c>
      <c r="BA71" t="s">
        <v>68</v>
      </c>
      <c r="BB71">
        <v>14.129216521561023</v>
      </c>
      <c r="BC71">
        <v>22.799999999999997</v>
      </c>
      <c r="BD71">
        <v>10</v>
      </c>
      <c r="BE71">
        <v>22.799999999999997</v>
      </c>
      <c r="BF71">
        <v>12.071813725490191</v>
      </c>
      <c r="BG71" t="s">
        <v>206</v>
      </c>
      <c r="BI71" s="25">
        <v>45583</v>
      </c>
      <c r="BJ71">
        <v>45583</v>
      </c>
      <c r="BK71">
        <v>1.6136775853924707</v>
      </c>
      <c r="BL71">
        <v>1.6136775853924707</v>
      </c>
      <c r="BM71">
        <v>0.85438663262529391</v>
      </c>
      <c r="BN71">
        <v>0.61970247901583442</v>
      </c>
      <c r="BO71">
        <v>0.61970247901583442</v>
      </c>
      <c r="BP71">
        <v>0.52946551427588562</v>
      </c>
      <c r="BQ71">
        <v>1.8886971351998869</v>
      </c>
      <c r="BR71">
        <v>1.8886971351998869</v>
      </c>
      <c r="BS71">
        <v>1.1704302967934745</v>
      </c>
      <c r="BT71" t="s">
        <v>160</v>
      </c>
      <c r="CL71"/>
      <c r="CM71"/>
      <c r="CN71"/>
      <c r="CO71"/>
      <c r="CP71"/>
    </row>
    <row r="72" spans="1:94" x14ac:dyDescent="0.25">
      <c r="A72" s="31"/>
      <c r="B7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2" s="32">
        <f>IF(EffortOutcomesAG1_1DayShiftIN[[#This Row],[Iin]]=0,3,  IF(EffortOutcomesAG1_1DayShiftIN[[#This Row],[Iin]]&lt;INGoal,1,    IF(EffortOutcomesAG1_1DayShiftIN[[#This Row],[Iin]]&gt;=INGoal,2,   "???")))</f>
        <v>1</v>
      </c>
      <c r="D7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7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2" s="34">
        <f t="shared" si="2"/>
        <v>31111</v>
      </c>
      <c r="H7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7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7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7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7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7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7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72" s="36" cm="1">
        <f t="array" ref="O7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7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0.11495815899581596</v>
      </c>
      <c r="Q7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7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7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7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0.48489408012709578</v>
      </c>
      <c r="U7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7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0.51510591987290422</v>
      </c>
      <c r="W7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7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2" s="36" cm="1">
        <f t="array" ref="Z7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72" s="38">
        <f t="shared" si="3"/>
        <v>1</v>
      </c>
      <c r="AC72" s="3">
        <f>EffortOutcomesAG1_1DayShiftIN[[#This Row],[A]]*H72</f>
        <v>0</v>
      </c>
      <c r="AD72" s="3">
        <f>EffortOutcomesAG1_1DayShiftIN[[#This Row],[A]]*I72</f>
        <v>0</v>
      </c>
      <c r="AE72" s="3">
        <f>EffortOutcomesAG1_1DayShiftIN[[#This Row],[A]]*J72</f>
        <v>0</v>
      </c>
      <c r="AF72" s="3">
        <f>EffortOutcomesAG1_1DayShiftIN[[#This Row],[A]]*K72</f>
        <v>0</v>
      </c>
      <c r="AG72" s="3">
        <f>EffortOutcomesAG1_1DayShiftIN[[#This Row],[A]]*L72</f>
        <v>0</v>
      </c>
      <c r="AH72" s="3">
        <f>EffortOutcomesAG1_1DayShiftIN[[#This Row],[A]]*M72</f>
        <v>0</v>
      </c>
      <c r="AI72" s="3">
        <f>EffortOutcomesAG1_1DayShiftIN[[#This Row],[A]]*N72</f>
        <v>0</v>
      </c>
      <c r="AJ72" s="3">
        <f>EffortOutcomesAG1_1DayShiftIN[[#This Row],[A]]*O72</f>
        <v>0</v>
      </c>
      <c r="AK72" s="3">
        <f>EffortOutcomesAG1_1DayShiftIN[[#This Row],[A]]*P72</f>
        <v>0.78360071301247802</v>
      </c>
      <c r="AL72" s="3">
        <f>EffortOutcomesAG1_1DayShiftIN[[#This Row],[A]]*Q72</f>
        <v>0</v>
      </c>
      <c r="AM72" s="3">
        <f>EffortOutcomesAG1_1DayShiftIN[[#This Row],[A]]*R72</f>
        <v>0</v>
      </c>
      <c r="AN72" s="3">
        <f>EffortOutcomesAG1_1DayShiftIN[[#This Row],[A]]*S72</f>
        <v>0</v>
      </c>
      <c r="AO72" s="3">
        <f>EffortOutcomesAG1_1DayShiftIN[[#This Row],[A]]*T72</f>
        <v>3.3052316620428059</v>
      </c>
      <c r="AP72" s="3">
        <f>EffortOutcomesAG1_1DayShiftIN[[#This Row],[A]]*U72</f>
        <v>0</v>
      </c>
      <c r="AQ72" s="3">
        <f>EffortOutcomesAG1_1DayShiftIN[[#This Row],[A]]*V72</f>
        <v>3.5111676249447155</v>
      </c>
      <c r="AR72" s="3">
        <f>EffortOutcomesAG1_1DayShiftIN[[#This Row],[A]]*W72</f>
        <v>0</v>
      </c>
      <c r="AS72" s="3">
        <f>EffortOutcomesAG1_1DayShiftIN[[#This Row],[A]]*X72</f>
        <v>0</v>
      </c>
      <c r="AT72" s="3">
        <f>EffortOutcomesAG1_1DayShiftIN[[#This Row],[A]]*Y72</f>
        <v>0</v>
      </c>
      <c r="AU72" s="3">
        <f>EffortOutcomesAG1_1DayShiftIN[[#This Row],[A]]*Z72</f>
        <v>0</v>
      </c>
      <c r="AV72" s="44">
        <f>EffortOutcomesAG1_1DayShiftIN[[#This Row],[A]]*AA72</f>
        <v>0</v>
      </c>
      <c r="AW72" s="3"/>
      <c r="AX72" s="3"/>
      <c r="AY72" t="s">
        <v>217</v>
      </c>
      <c r="AZ72" t="s">
        <v>172</v>
      </c>
      <c r="BA72" t="s">
        <v>69</v>
      </c>
      <c r="BB72">
        <v>3.5111676249447159</v>
      </c>
      <c r="BC72">
        <v>7.6</v>
      </c>
      <c r="BD72">
        <v>10</v>
      </c>
      <c r="BE72">
        <v>7.6</v>
      </c>
      <c r="BF72">
        <v>6.8163992869875214</v>
      </c>
      <c r="BG72" t="s">
        <v>207</v>
      </c>
      <c r="BI72" s="25">
        <v>45583</v>
      </c>
      <c r="BJ72">
        <v>45583</v>
      </c>
      <c r="BK72">
        <v>2.1645221225003928</v>
      </c>
      <c r="BL72">
        <v>2.1645221225003928</v>
      </c>
      <c r="BM72">
        <v>1.9413482963789992</v>
      </c>
      <c r="BN72">
        <v>0.46199574012430472</v>
      </c>
      <c r="BO72">
        <v>0.46199574012430472</v>
      </c>
      <c r="BP72">
        <v>0.89689464302467392</v>
      </c>
      <c r="BQ72">
        <v>1.114958158995816</v>
      </c>
      <c r="BR72">
        <v>1.114958158995816</v>
      </c>
      <c r="BS72">
        <v>0.51510591987290422</v>
      </c>
      <c r="BT72" t="s">
        <v>160</v>
      </c>
      <c r="CL72"/>
      <c r="CM72"/>
      <c r="CN72"/>
      <c r="CO72"/>
      <c r="CP72"/>
    </row>
    <row r="73" spans="1:94" x14ac:dyDescent="0.25">
      <c r="A73" s="31"/>
      <c r="B7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3" s="32">
        <f>IF(EffortOutcomesAG1_1DayShiftIN[[#This Row],[Iin]]=0,3,  IF(EffortOutcomesAG1_1DayShiftIN[[#This Row],[Iin]]&lt;INGoal,1,    IF(EffortOutcomesAG1_1DayShiftIN[[#This Row],[Iin]]&gt;=INGoal,2,   "???")))</f>
        <v>2</v>
      </c>
      <c r="D7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7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7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3" s="34">
        <f t="shared" si="2"/>
        <v>32311</v>
      </c>
      <c r="H7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9.4918366645093455E-2</v>
      </c>
      <c r="I7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7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7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7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7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7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6.3175612492987199E-2</v>
      </c>
      <c r="O73" s="36" cm="1">
        <f t="array" ref="O7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7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7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7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7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7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7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7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7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7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3" s="36" cm="1">
        <f t="array" ref="Z7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73" s="38">
        <f t="shared" si="3"/>
        <v>1</v>
      </c>
      <c r="AC73" s="3">
        <f>EffortOutcomesAG1_1DayShiftIN[[#This Row],[A]]*H73</f>
        <v>1.0177710690868604</v>
      </c>
      <c r="AD73" s="3">
        <f>EffortOutcomesAG1_1DayShiftIN[[#This Row],[A]]*I73</f>
        <v>0</v>
      </c>
      <c r="AE73" s="3">
        <f>EffortOutcomesAG1_1DayShiftIN[[#This Row],[A]]*J73</f>
        <v>0</v>
      </c>
      <c r="AF73" s="3">
        <f>EffortOutcomesAG1_1DayShiftIN[[#This Row],[A]]*K73</f>
        <v>0</v>
      </c>
      <c r="AG73" s="3">
        <f>EffortOutcomesAG1_1DayShiftIN[[#This Row],[A]]*L73</f>
        <v>0</v>
      </c>
      <c r="AH73" s="3">
        <f>EffortOutcomesAG1_1DayShiftIN[[#This Row],[A]]*M73</f>
        <v>0</v>
      </c>
      <c r="AI73" s="3">
        <f>EffortOutcomesAG1_1DayShiftIN[[#This Row],[A]]*N73</f>
        <v>0.6774064171123042</v>
      </c>
      <c r="AJ73" s="3">
        <f>EffortOutcomesAG1_1DayShiftIN[[#This Row],[A]]*O73</f>
        <v>0</v>
      </c>
      <c r="AK73" s="3">
        <f>EffortOutcomesAG1_1DayShiftIN[[#This Row],[A]]*P73</f>
        <v>0</v>
      </c>
      <c r="AL73" s="3">
        <f>EffortOutcomesAG1_1DayShiftIN[[#This Row],[A]]*Q73</f>
        <v>0</v>
      </c>
      <c r="AM73" s="3">
        <f>EffortOutcomesAG1_1DayShiftIN[[#This Row],[A]]*R73</f>
        <v>0</v>
      </c>
      <c r="AN73" s="3">
        <f>EffortOutcomesAG1_1DayShiftIN[[#This Row],[A]]*S73</f>
        <v>0</v>
      </c>
      <c r="AO73" s="3">
        <f>EffortOutcomesAG1_1DayShiftIN[[#This Row],[A]]*T73</f>
        <v>0</v>
      </c>
      <c r="AP73" s="3">
        <f>EffortOutcomesAG1_1DayShiftIN[[#This Row],[A]]*U73</f>
        <v>0</v>
      </c>
      <c r="AQ73" s="3">
        <f>EffortOutcomesAG1_1DayShiftIN[[#This Row],[A]]*V73</f>
        <v>10.722593582887695</v>
      </c>
      <c r="AR73" s="3">
        <f>EffortOutcomesAG1_1DayShiftIN[[#This Row],[A]]*W73</f>
        <v>0</v>
      </c>
      <c r="AS73" s="3">
        <f>EffortOutcomesAG1_1DayShiftIN[[#This Row],[A]]*X73</f>
        <v>0</v>
      </c>
      <c r="AT73" s="3">
        <f>EffortOutcomesAG1_1DayShiftIN[[#This Row],[A]]*Y73</f>
        <v>0</v>
      </c>
      <c r="AU73" s="3">
        <f>EffortOutcomesAG1_1DayShiftIN[[#This Row],[A]]*Z73</f>
        <v>0</v>
      </c>
      <c r="AV73" s="44">
        <f>EffortOutcomesAG1_1DayShiftIN[[#This Row],[A]]*AA73</f>
        <v>0</v>
      </c>
      <c r="AW73" s="3"/>
      <c r="AX73" s="3"/>
      <c r="AY73" t="s">
        <v>217</v>
      </c>
      <c r="AZ73" t="s">
        <v>172</v>
      </c>
      <c r="BA73" t="s">
        <v>70</v>
      </c>
      <c r="BB73">
        <v>12.417771069086861</v>
      </c>
      <c r="BC73">
        <v>11.4</v>
      </c>
      <c r="BD73">
        <v>10</v>
      </c>
      <c r="BE73">
        <v>11.4</v>
      </c>
      <c r="BF73">
        <v>10.722593582887695</v>
      </c>
      <c r="BG73" t="s">
        <v>208</v>
      </c>
      <c r="BI73" s="25">
        <v>45583</v>
      </c>
      <c r="BJ73">
        <v>45583</v>
      </c>
      <c r="BK73">
        <v>0.91803915022877747</v>
      </c>
      <c r="BL73">
        <v>0.91803915022877747</v>
      </c>
      <c r="BM73">
        <v>0.86348778079673361</v>
      </c>
      <c r="BN73">
        <v>1.089278163954988</v>
      </c>
      <c r="BO73">
        <v>1.089278163954988</v>
      </c>
      <c r="BP73">
        <v>0.94057838446383302</v>
      </c>
      <c r="BQ73">
        <v>1.0631756124929872</v>
      </c>
      <c r="BR73">
        <v>1.0631756124929872</v>
      </c>
      <c r="BS73">
        <v>1.1580939791380807</v>
      </c>
      <c r="BT73" t="s">
        <v>160</v>
      </c>
      <c r="CL73"/>
      <c r="CM73"/>
      <c r="CN73"/>
      <c r="CO73"/>
      <c r="CP73"/>
    </row>
    <row r="74" spans="1:94" x14ac:dyDescent="0.25">
      <c r="A74" s="31"/>
      <c r="B7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4" s="32">
        <f>IF(EffortOutcomesAG1_1DayShiftIN[[#This Row],[Iin]]=0,3,  IF(EffortOutcomesAG1_1DayShiftIN[[#This Row],[Iin]]&lt;INGoal,1,    IF(EffortOutcomesAG1_1DayShiftIN[[#This Row],[Iin]]&gt;=INGoal,2,   "???")))</f>
        <v>2</v>
      </c>
      <c r="D7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7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4" s="34">
        <f t="shared" si="2"/>
        <v>32111</v>
      </c>
      <c r="H7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7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7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7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7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7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7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2.6879820118079989E-2</v>
      </c>
      <c r="O74" s="36" cm="1">
        <f t="array" ref="O7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7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0.26837538012951434</v>
      </c>
      <c r="Q7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7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7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7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7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7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7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7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4" s="36" cm="1">
        <f t="array" ref="Z7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74" s="38">
        <f t="shared" si="3"/>
        <v>1</v>
      </c>
      <c r="AC74" s="3">
        <f>EffortOutcomesAG1_1DayShiftIN[[#This Row],[A]]*H74</f>
        <v>0</v>
      </c>
      <c r="AD74" s="3">
        <f>EffortOutcomesAG1_1DayShiftIN[[#This Row],[A]]*I74</f>
        <v>0</v>
      </c>
      <c r="AE74" s="3">
        <f>EffortOutcomesAG1_1DayShiftIN[[#This Row],[A]]*J74</f>
        <v>0</v>
      </c>
      <c r="AF74" s="3">
        <f>EffortOutcomesAG1_1DayShiftIN[[#This Row],[A]]*K74</f>
        <v>0</v>
      </c>
      <c r="AG74" s="3">
        <f>EffortOutcomesAG1_1DayShiftIN[[#This Row],[A]]*L74</f>
        <v>0</v>
      </c>
      <c r="AH74" s="3">
        <f>EffortOutcomesAG1_1DayShiftIN[[#This Row],[A]]*M74</f>
        <v>0</v>
      </c>
      <c r="AI74" s="3">
        <f>EffortOutcomesAG1_1DayShiftIN[[#This Row],[A]]*N74</f>
        <v>0.37458313468928689</v>
      </c>
      <c r="AJ74" s="3">
        <f>EffortOutcomesAG1_1DayShiftIN[[#This Row],[A]]*O74</f>
        <v>0</v>
      </c>
      <c r="AK74" s="3">
        <f>EffortOutcomesAG1_1DayShiftIN[[#This Row],[A]]*P74</f>
        <v>3.7399391335481584</v>
      </c>
      <c r="AL74" s="3">
        <f>EffortOutcomesAG1_1DayShiftIN[[#This Row],[A]]*Q74</f>
        <v>0</v>
      </c>
      <c r="AM74" s="3">
        <f>EffortOutcomesAG1_1DayShiftIN[[#This Row],[A]]*R74</f>
        <v>0</v>
      </c>
      <c r="AN74" s="3">
        <f>EffortOutcomesAG1_1DayShiftIN[[#This Row],[A]]*S74</f>
        <v>0</v>
      </c>
      <c r="AO74" s="3">
        <f>EffortOutcomesAG1_1DayShiftIN[[#This Row],[A]]*T74</f>
        <v>0</v>
      </c>
      <c r="AP74" s="3">
        <f>EffortOutcomesAG1_1DayShiftIN[[#This Row],[A]]*U74</f>
        <v>0</v>
      </c>
      <c r="AQ74" s="3">
        <f>EffortOutcomesAG1_1DayShiftIN[[#This Row],[A]]*V74</f>
        <v>13.935477731762557</v>
      </c>
      <c r="AR74" s="3">
        <f>EffortOutcomesAG1_1DayShiftIN[[#This Row],[A]]*W74</f>
        <v>0</v>
      </c>
      <c r="AS74" s="3">
        <f>EffortOutcomesAG1_1DayShiftIN[[#This Row],[A]]*X74</f>
        <v>0</v>
      </c>
      <c r="AT74" s="3">
        <f>EffortOutcomesAG1_1DayShiftIN[[#This Row],[A]]*Y74</f>
        <v>0</v>
      </c>
      <c r="AU74" s="3">
        <f>EffortOutcomesAG1_1DayShiftIN[[#This Row],[A]]*Z74</f>
        <v>0</v>
      </c>
      <c r="AV74" s="44">
        <f>EffortOutcomesAG1_1DayShiftIN[[#This Row],[A]]*AA74</f>
        <v>0</v>
      </c>
      <c r="AW74" s="3"/>
      <c r="AX74" s="3"/>
      <c r="AY74" t="s">
        <v>170</v>
      </c>
      <c r="AZ74" t="s">
        <v>172</v>
      </c>
      <c r="BA74" t="s">
        <v>68</v>
      </c>
      <c r="BB74">
        <v>14.310060866451844</v>
      </c>
      <c r="BC74">
        <v>18.05</v>
      </c>
      <c r="BD74">
        <v>10</v>
      </c>
      <c r="BE74">
        <v>18.05</v>
      </c>
      <c r="BF74">
        <v>13.935477731762557</v>
      </c>
      <c r="BG74" t="s">
        <v>211</v>
      </c>
      <c r="BH74">
        <v>1</v>
      </c>
      <c r="BI74" s="25">
        <v>45584</v>
      </c>
      <c r="BJ74">
        <v>45584</v>
      </c>
      <c r="BK74">
        <v>1.2613503302642115</v>
      </c>
      <c r="BL74">
        <v>1.2613503302642115</v>
      </c>
      <c r="BM74">
        <v>0.97382379165364352</v>
      </c>
      <c r="BN74">
        <v>0.79280115603611323</v>
      </c>
      <c r="BO74">
        <v>0.79280115603611323</v>
      </c>
      <c r="BP74">
        <v>0.7720486277984796</v>
      </c>
      <c r="BQ74">
        <v>1.2952552002475943</v>
      </c>
      <c r="BR74">
        <v>1.2952552002475943</v>
      </c>
      <c r="BS74">
        <v>1.02687982011808</v>
      </c>
      <c r="BT74" t="s">
        <v>160</v>
      </c>
      <c r="CL74"/>
      <c r="CM74"/>
      <c r="CN74"/>
      <c r="CO74"/>
      <c r="CP74"/>
    </row>
    <row r="75" spans="1:94" x14ac:dyDescent="0.25">
      <c r="A75" s="31"/>
      <c r="B7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5" s="32">
        <f>IF(EffortOutcomesAG1_1DayShiftIN[[#This Row],[Iin]]=0,3,  IF(EffortOutcomesAG1_1DayShiftIN[[#This Row],[Iin]]&lt;INGoal,1,    IF(EffortOutcomesAG1_1DayShiftIN[[#This Row],[Iin]]&gt;=INGoal,2,   "???")))</f>
        <v>1</v>
      </c>
      <c r="D7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7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5" s="34">
        <f t="shared" si="2"/>
        <v>31111</v>
      </c>
      <c r="H7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7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7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7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7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7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7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75" s="36" cm="1">
        <f t="array" ref="O7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7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0.30542725173210128</v>
      </c>
      <c r="Q7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7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7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7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7.8252791331677951E-2</v>
      </c>
      <c r="U7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7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0.92174720866832205</v>
      </c>
      <c r="W7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7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5" s="36" cm="1">
        <f t="array" ref="Z7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75" s="38">
        <f t="shared" si="3"/>
        <v>1</v>
      </c>
      <c r="AC75" s="3">
        <f>EffortOutcomesAG1_1DayShiftIN[[#This Row],[A]]*H75</f>
        <v>0</v>
      </c>
      <c r="AD75" s="3">
        <f>EffortOutcomesAG1_1DayShiftIN[[#This Row],[A]]*I75</f>
        <v>0</v>
      </c>
      <c r="AE75" s="3">
        <f>EffortOutcomesAG1_1DayShiftIN[[#This Row],[A]]*J75</f>
        <v>0</v>
      </c>
      <c r="AF75" s="3">
        <f>EffortOutcomesAG1_1DayShiftIN[[#This Row],[A]]*K75</f>
        <v>0</v>
      </c>
      <c r="AG75" s="3">
        <f>EffortOutcomesAG1_1DayShiftIN[[#This Row],[A]]*L75</f>
        <v>0</v>
      </c>
      <c r="AH75" s="3">
        <f>EffortOutcomesAG1_1DayShiftIN[[#This Row],[A]]*M75</f>
        <v>0</v>
      </c>
      <c r="AI75" s="3">
        <f>EffortOutcomesAG1_1DayShiftIN[[#This Row],[A]]*N75</f>
        <v>0</v>
      </c>
      <c r="AJ75" s="3">
        <f>EffortOutcomesAG1_1DayShiftIN[[#This Row],[A]]*O75</f>
        <v>0</v>
      </c>
      <c r="AK75" s="3">
        <f>EffortOutcomesAG1_1DayShiftIN[[#This Row],[A]]*P75</f>
        <v>1.7781512605042002</v>
      </c>
      <c r="AL75" s="3">
        <f>EffortOutcomesAG1_1DayShiftIN[[#This Row],[A]]*Q75</f>
        <v>0</v>
      </c>
      <c r="AM75" s="3">
        <f>EffortOutcomesAG1_1DayShiftIN[[#This Row],[A]]*R75</f>
        <v>0</v>
      </c>
      <c r="AN75" s="3">
        <f>EffortOutcomesAG1_1DayShiftIN[[#This Row],[A]]*S75</f>
        <v>0</v>
      </c>
      <c r="AO75" s="3">
        <f>EffortOutcomesAG1_1DayShiftIN[[#This Row],[A]]*T75</f>
        <v>0.45557591457635715</v>
      </c>
      <c r="AP75" s="3">
        <f>EffortOutcomesAG1_1DayShiftIN[[#This Row],[A]]*U75</f>
        <v>0</v>
      </c>
      <c r="AQ75" s="3">
        <f>EffortOutcomesAG1_1DayShiftIN[[#This Row],[A]]*V75</f>
        <v>5.3662728249194425</v>
      </c>
      <c r="AR75" s="3">
        <f>EffortOutcomesAG1_1DayShiftIN[[#This Row],[A]]*W75</f>
        <v>0</v>
      </c>
      <c r="AS75" s="3">
        <f>EffortOutcomesAG1_1DayShiftIN[[#This Row],[A]]*X75</f>
        <v>0</v>
      </c>
      <c r="AT75" s="3">
        <f>EffortOutcomesAG1_1DayShiftIN[[#This Row],[A]]*Y75</f>
        <v>0</v>
      </c>
      <c r="AU75" s="3">
        <f>EffortOutcomesAG1_1DayShiftIN[[#This Row],[A]]*Z75</f>
        <v>0</v>
      </c>
      <c r="AV75" s="44">
        <f>EffortOutcomesAG1_1DayShiftIN[[#This Row],[A]]*AA75</f>
        <v>0</v>
      </c>
      <c r="AW75" s="3"/>
      <c r="AX75" s="3"/>
      <c r="AY75" t="s">
        <v>170</v>
      </c>
      <c r="AZ75" t="s">
        <v>172</v>
      </c>
      <c r="BA75" t="s">
        <v>69</v>
      </c>
      <c r="BB75">
        <v>5.3662728249194425</v>
      </c>
      <c r="BC75">
        <v>7.6</v>
      </c>
      <c r="BD75">
        <v>10</v>
      </c>
      <c r="BE75">
        <v>7.6</v>
      </c>
      <c r="BF75">
        <v>5.8218487394957998</v>
      </c>
      <c r="BG75" t="s">
        <v>210</v>
      </c>
      <c r="BH75">
        <v>1</v>
      </c>
      <c r="BI75" s="25">
        <v>45584</v>
      </c>
      <c r="BJ75">
        <v>45584</v>
      </c>
      <c r="BK75">
        <v>1.4162530024019213</v>
      </c>
      <c r="BL75">
        <v>1.4162530024019213</v>
      </c>
      <c r="BM75">
        <v>1.0848961522158904</v>
      </c>
      <c r="BN75">
        <v>0.70608852959466351</v>
      </c>
      <c r="BO75">
        <v>0.70608852959466351</v>
      </c>
      <c r="BP75">
        <v>0.76603272888102636</v>
      </c>
      <c r="BQ75">
        <v>1.3054272517321013</v>
      </c>
      <c r="BR75">
        <v>1.3054272517321013</v>
      </c>
      <c r="BS75">
        <v>0.92174720866832205</v>
      </c>
      <c r="BT75" t="s">
        <v>160</v>
      </c>
      <c r="CL75"/>
      <c r="CM75"/>
      <c r="CN75"/>
      <c r="CO75"/>
      <c r="CP75"/>
    </row>
    <row r="76" spans="1:94" x14ac:dyDescent="0.25">
      <c r="A76" s="31"/>
      <c r="B7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6" s="32">
        <f>IF(EffortOutcomesAG1_1DayShiftIN[[#This Row],[Iin]]=0,3,  IF(EffortOutcomesAG1_1DayShiftIN[[#This Row],[Iin]]&lt;INGoal,1,    IF(EffortOutcomesAG1_1DayShiftIN[[#This Row],[Iin]]&gt;=INGoal,2,   "???")))</f>
        <v>2</v>
      </c>
      <c r="D7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6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7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6" s="34" t="e">
        <f t="shared" si="2"/>
        <v>#VALUE!</v>
      </c>
      <c r="H76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76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76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76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76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76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76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76" s="36" t="e" cm="1">
        <f t="array" ref="O7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76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76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76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76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76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76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76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76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7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6" s="36" cm="1">
        <f t="array" ref="Z7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6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76" s="38" t="e">
        <f t="shared" si="3"/>
        <v>#VALUE!</v>
      </c>
      <c r="AC76" s="3" t="e">
        <f>EffortOutcomesAG1_1DayShiftIN[[#This Row],[A]]*H76</f>
        <v>#VALUE!</v>
      </c>
      <c r="AD76" s="3" t="e">
        <f>EffortOutcomesAG1_1DayShiftIN[[#This Row],[A]]*I76</f>
        <v>#VALUE!</v>
      </c>
      <c r="AE76" s="3" t="e">
        <f>EffortOutcomesAG1_1DayShiftIN[[#This Row],[A]]*J76</f>
        <v>#VALUE!</v>
      </c>
      <c r="AF76" s="3" t="e">
        <f>EffortOutcomesAG1_1DayShiftIN[[#This Row],[A]]*K76</f>
        <v>#VALUE!</v>
      </c>
      <c r="AG76" s="3" t="e">
        <f>EffortOutcomesAG1_1DayShiftIN[[#This Row],[A]]*L76</f>
        <v>#VALUE!</v>
      </c>
      <c r="AH76" s="3" t="e">
        <f>EffortOutcomesAG1_1DayShiftIN[[#This Row],[A]]*M76</f>
        <v>#VALUE!</v>
      </c>
      <c r="AI76" s="3" t="e">
        <f>EffortOutcomesAG1_1DayShiftIN[[#This Row],[A]]*N76</f>
        <v>#VALUE!</v>
      </c>
      <c r="AJ76" s="3" t="e">
        <f>EffortOutcomesAG1_1DayShiftIN[[#This Row],[A]]*O76</f>
        <v>#VALUE!</v>
      </c>
      <c r="AK76" s="3" t="e">
        <f>EffortOutcomesAG1_1DayShiftIN[[#This Row],[A]]*P76</f>
        <v>#VALUE!</v>
      </c>
      <c r="AL76" s="3" t="e">
        <f>EffortOutcomesAG1_1DayShiftIN[[#This Row],[A]]*Q76</f>
        <v>#VALUE!</v>
      </c>
      <c r="AM76" s="3" t="e">
        <f>EffortOutcomesAG1_1DayShiftIN[[#This Row],[A]]*R76</f>
        <v>#VALUE!</v>
      </c>
      <c r="AN76" s="3" t="e">
        <f>EffortOutcomesAG1_1DayShiftIN[[#This Row],[A]]*S76</f>
        <v>#VALUE!</v>
      </c>
      <c r="AO76" s="3" t="e">
        <f>EffortOutcomesAG1_1DayShiftIN[[#This Row],[A]]*T76</f>
        <v>#VALUE!</v>
      </c>
      <c r="AP76" s="3" t="e">
        <f>EffortOutcomesAG1_1DayShiftIN[[#This Row],[A]]*U76</f>
        <v>#VALUE!</v>
      </c>
      <c r="AQ76" s="3" t="e">
        <f>EffortOutcomesAG1_1DayShiftIN[[#This Row],[A]]*V76</f>
        <v>#VALUE!</v>
      </c>
      <c r="AR76" s="3" t="e">
        <f>EffortOutcomesAG1_1DayShiftIN[[#This Row],[A]]*W76</f>
        <v>#VALUE!</v>
      </c>
      <c r="AS76" s="3">
        <f>EffortOutcomesAG1_1DayShiftIN[[#This Row],[A]]*X76</f>
        <v>0</v>
      </c>
      <c r="AT76" s="3">
        <f>EffortOutcomesAG1_1DayShiftIN[[#This Row],[A]]*Y76</f>
        <v>0</v>
      </c>
      <c r="AU76" s="3">
        <f>EffortOutcomesAG1_1DayShiftIN[[#This Row],[A]]*Z76</f>
        <v>0</v>
      </c>
      <c r="AV76" s="44" t="e">
        <f>EffortOutcomesAG1_1DayShiftIN[[#This Row],[A]]*AA76</f>
        <v>#VALUE!</v>
      </c>
      <c r="AW76" s="3"/>
      <c r="AX76" s="3"/>
      <c r="AY76" t="s">
        <v>170</v>
      </c>
      <c r="AZ76" t="s">
        <v>172</v>
      </c>
      <c r="BA76" t="s">
        <v>70</v>
      </c>
      <c r="BB76">
        <v>11.626924453992126</v>
      </c>
      <c r="BC76">
        <v>17.099999999999998</v>
      </c>
      <c r="BD76">
        <v>10</v>
      </c>
      <c r="BE76">
        <v>17.099999999999998</v>
      </c>
      <c r="BF76">
        <v>10.454702679619944</v>
      </c>
      <c r="BG76" t="s">
        <v>209</v>
      </c>
      <c r="BH76">
        <v>1</v>
      </c>
      <c r="BI76" s="25">
        <v>45584</v>
      </c>
      <c r="BJ76">
        <v>45584</v>
      </c>
      <c r="BK76">
        <v>1.4707242717250717</v>
      </c>
      <c r="BL76">
        <v>1.4707242717250717</v>
      </c>
      <c r="BM76">
        <v>0.89918040845533331</v>
      </c>
      <c r="BN76">
        <v>0.67993710257263906</v>
      </c>
      <c r="BO76">
        <v>0.67993710257263906</v>
      </c>
      <c r="BP76">
        <v>0.61138612161520145</v>
      </c>
      <c r="BQ76">
        <v>1.6356275758405048</v>
      </c>
      <c r="BR76">
        <v>1.6356275758405048</v>
      </c>
      <c r="BS76">
        <v>1.1121238748049023</v>
      </c>
      <c r="BT76" t="s">
        <v>160</v>
      </c>
      <c r="CL76"/>
      <c r="CM76"/>
      <c r="CN76"/>
      <c r="CO76"/>
      <c r="CP76"/>
    </row>
    <row r="77" spans="1:94" x14ac:dyDescent="0.25">
      <c r="A77" s="31"/>
      <c r="B7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7" s="32">
        <f>IF(EffortOutcomesAG1_1DayShiftIN[[#This Row],[Iin]]=0,3,  IF(EffortOutcomesAG1_1DayShiftIN[[#This Row],[Iin]]&lt;INGoal,1,    IF(EffortOutcomesAG1_1DayShiftIN[[#This Row],[Iin]]&gt;=INGoal,2,   "???")))</f>
        <v>2</v>
      </c>
      <c r="D7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7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7" s="34">
        <f t="shared" si="2"/>
        <v>32111</v>
      </c>
      <c r="H7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7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7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7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7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7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7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2.0557366568157764E-2</v>
      </c>
      <c r="O77" s="36" cm="1">
        <f t="array" ref="O7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7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0.28319931650375407</v>
      </c>
      <c r="Q7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7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7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7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7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7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7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7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7" s="36" cm="1">
        <f t="array" ref="Z7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77" s="38">
        <f t="shared" si="3"/>
        <v>1</v>
      </c>
      <c r="AC77" s="3">
        <f>EffortOutcomesAG1_1DayShiftIN[[#This Row],[A]]*H77</f>
        <v>0</v>
      </c>
      <c r="AD77" s="3">
        <f>EffortOutcomesAG1_1DayShiftIN[[#This Row],[A]]*I77</f>
        <v>0</v>
      </c>
      <c r="AE77" s="3">
        <f>EffortOutcomesAG1_1DayShiftIN[[#This Row],[A]]*J77</f>
        <v>0</v>
      </c>
      <c r="AF77" s="3">
        <f>EffortOutcomesAG1_1DayShiftIN[[#This Row],[A]]*K77</f>
        <v>0</v>
      </c>
      <c r="AG77" s="3">
        <f>EffortOutcomesAG1_1DayShiftIN[[#This Row],[A]]*L77</f>
        <v>0</v>
      </c>
      <c r="AH77" s="3">
        <f>EffortOutcomesAG1_1DayShiftIN[[#This Row],[A]]*M77</f>
        <v>0</v>
      </c>
      <c r="AI77" s="3">
        <f>EffortOutcomesAG1_1DayShiftIN[[#This Row],[A]]*N77</f>
        <v>0.28460867842376458</v>
      </c>
      <c r="AJ77" s="3">
        <f>EffortOutcomesAG1_1DayShiftIN[[#This Row],[A]]*O77</f>
        <v>0</v>
      </c>
      <c r="AK77" s="3">
        <f>EffortOutcomesAG1_1DayShiftIN[[#This Row],[A]]*P77</f>
        <v>3.9207834784389832</v>
      </c>
      <c r="AL77" s="3">
        <f>EffortOutcomesAG1_1DayShiftIN[[#This Row],[A]]*Q77</f>
        <v>0</v>
      </c>
      <c r="AM77" s="3">
        <f>EffortOutcomesAG1_1DayShiftIN[[#This Row],[A]]*R77</f>
        <v>0</v>
      </c>
      <c r="AN77" s="3">
        <f>EffortOutcomesAG1_1DayShiftIN[[#This Row],[A]]*S77</f>
        <v>0</v>
      </c>
      <c r="AO77" s="3">
        <f>EffortOutcomesAG1_1DayShiftIN[[#This Row],[A]]*T77</f>
        <v>0</v>
      </c>
      <c r="AP77" s="3">
        <f>EffortOutcomesAG1_1DayShiftIN[[#This Row],[A]]*U77</f>
        <v>0</v>
      </c>
      <c r="AQ77" s="3">
        <f>EffortOutcomesAG1_1DayShiftIN[[#This Row],[A]]*V77</f>
        <v>13.844607843137254</v>
      </c>
      <c r="AR77" s="3">
        <f>EffortOutcomesAG1_1DayShiftIN[[#This Row],[A]]*W77</f>
        <v>0</v>
      </c>
      <c r="AS77" s="3">
        <f>EffortOutcomesAG1_1DayShiftIN[[#This Row],[A]]*X77</f>
        <v>0</v>
      </c>
      <c r="AT77" s="3">
        <f>EffortOutcomesAG1_1DayShiftIN[[#This Row],[A]]*Y77</f>
        <v>0</v>
      </c>
      <c r="AU77" s="3">
        <f>EffortOutcomesAG1_1DayShiftIN[[#This Row],[A]]*Z77</f>
        <v>0</v>
      </c>
      <c r="AV77" s="44">
        <f>EffortOutcomesAG1_1DayShiftIN[[#This Row],[A]]*AA77</f>
        <v>0</v>
      </c>
      <c r="AW77" s="3"/>
      <c r="AX77" s="3"/>
      <c r="AY77" t="s">
        <v>217</v>
      </c>
      <c r="AZ77" t="s">
        <v>172</v>
      </c>
      <c r="BA77" t="s">
        <v>68</v>
      </c>
      <c r="BB77">
        <v>14.12921652156102</v>
      </c>
      <c r="BC77">
        <v>18.05</v>
      </c>
      <c r="BD77">
        <v>10</v>
      </c>
      <c r="BE77">
        <v>18.05</v>
      </c>
      <c r="BF77">
        <v>13.844607843137254</v>
      </c>
      <c r="BG77" t="s">
        <v>211</v>
      </c>
      <c r="BI77" s="25">
        <v>45584</v>
      </c>
      <c r="BJ77">
        <v>45584</v>
      </c>
      <c r="BK77">
        <v>1.2774947551023732</v>
      </c>
      <c r="BL77">
        <v>1.2774947551023732</v>
      </c>
      <c r="BM77">
        <v>0.97985672609734187</v>
      </c>
      <c r="BN77">
        <v>0.78278207875684314</v>
      </c>
      <c r="BO77">
        <v>0.78278207875684314</v>
      </c>
      <c r="BP77">
        <v>0.767014284938352</v>
      </c>
      <c r="BQ77">
        <v>1.3037566830719118</v>
      </c>
      <c r="BR77">
        <v>1.3037566830719118</v>
      </c>
      <c r="BS77">
        <v>1.0205573665681578</v>
      </c>
      <c r="BT77" t="s">
        <v>160</v>
      </c>
      <c r="CL77"/>
      <c r="CM77"/>
      <c r="CN77"/>
      <c r="CO77"/>
      <c r="CP77"/>
    </row>
    <row r="78" spans="1:94" x14ac:dyDescent="0.25">
      <c r="A78" s="31"/>
      <c r="B7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78" s="32">
        <f>IF(EffortOutcomesAG1_1DayShiftIN[[#This Row],[Iin]]=0,3,  IF(EffortOutcomesAG1_1DayShiftIN[[#This Row],[Iin]]&lt;INGoal,1,    IF(EffortOutcomesAG1_1DayShiftIN[[#This Row],[Iin]]&gt;=INGoal,2,   "???")))</f>
        <v>1</v>
      </c>
      <c r="D7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7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78" s="34">
        <f t="shared" si="2"/>
        <v>11110</v>
      </c>
      <c r="H7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7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7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7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7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7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7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78" s="36" cm="1">
        <f t="array" ref="O7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Row],[Block]]=21222),INCap-M79:Z9INGoal,IF(OR(EffortOutcomesAG1_1DayShiftIN[[#This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7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7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7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0.16726562499999997</v>
      </c>
      <c r="S7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7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0.31977472979323285</v>
      </c>
      <c r="U7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7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0.51295964520676718</v>
      </c>
      <c r="W7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7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8" s="36" cm="1">
        <f t="array" ref="Z7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78" s="38">
        <f t="shared" si="3"/>
        <v>1</v>
      </c>
      <c r="AC78" s="3">
        <f>EffortOutcomesAG1_1DayShiftIN[[#This Row],[A]]*H78</f>
        <v>0</v>
      </c>
      <c r="AD78" s="3">
        <f>EffortOutcomesAG1_1DayShiftIN[[#This Row],[A]]*I78</f>
        <v>0</v>
      </c>
      <c r="AE78" s="3">
        <f>EffortOutcomesAG1_1DayShiftIN[[#This Row],[A]]*J78</f>
        <v>0</v>
      </c>
      <c r="AF78" s="3">
        <f>EffortOutcomesAG1_1DayShiftIN[[#This Row],[A]]*K78</f>
        <v>0</v>
      </c>
      <c r="AG78" s="3">
        <f>EffortOutcomesAG1_1DayShiftIN[[#This Row],[A]]*L78</f>
        <v>0</v>
      </c>
      <c r="AH78" s="3">
        <f>EffortOutcomesAG1_1DayShiftIN[[#This Row],[A]]*M78</f>
        <v>0</v>
      </c>
      <c r="AI78" s="3">
        <f>EffortOutcomesAG1_1DayShiftIN[[#This Row],[A]]*N78</f>
        <v>0</v>
      </c>
      <c r="AJ78" s="3">
        <f>EffortOutcomesAG1_1DayShiftIN[[#This Row],[A]]*O78</f>
        <v>0</v>
      </c>
      <c r="AK78" s="3">
        <f>EffortOutcomesAG1_1DayShiftIN[[#This Row],[A]]*P78</f>
        <v>0</v>
      </c>
      <c r="AL78" s="3">
        <f>EffortOutcomesAG1_1DayShiftIN[[#This Row],[A]]*Q78</f>
        <v>0</v>
      </c>
      <c r="AM78" s="3">
        <f>EffortOutcomesAG1_1DayShiftIN[[#This Row],[A]]*R78</f>
        <v>1.1449197860962563</v>
      </c>
      <c r="AN78" s="3">
        <f>EffortOutcomesAG1_1DayShiftIN[[#This Row],[A]]*S78</f>
        <v>0</v>
      </c>
      <c r="AO78" s="3">
        <f>EffortOutcomesAG1_1DayShiftIN[[#This Row],[A]]*T78</f>
        <v>2.1888323750552834</v>
      </c>
      <c r="AP78" s="3">
        <f>EffortOutcomesAG1_1DayShiftIN[[#This Row],[A]]*U78</f>
        <v>0</v>
      </c>
      <c r="AQ78" s="3">
        <f>EffortOutcomesAG1_1DayShiftIN[[#This Row],[A]]*V78</f>
        <v>3.5111676249447159</v>
      </c>
      <c r="AR78" s="3">
        <f>EffortOutcomesAG1_1DayShiftIN[[#This Row],[A]]*W78</f>
        <v>0</v>
      </c>
      <c r="AS78" s="3">
        <f>EffortOutcomesAG1_1DayShiftIN[[#This Row],[A]]*X78</f>
        <v>0</v>
      </c>
      <c r="AT78" s="3">
        <f>EffortOutcomesAG1_1DayShiftIN[[#This Row],[A]]*Y78</f>
        <v>0</v>
      </c>
      <c r="AU78" s="3">
        <f>EffortOutcomesAG1_1DayShiftIN[[#This Row],[A]]*Z78</f>
        <v>0</v>
      </c>
      <c r="AV78" s="44">
        <f>EffortOutcomesAG1_1DayShiftIN[[#This Row],[A]]*AA78</f>
        <v>0</v>
      </c>
      <c r="AW78" s="3"/>
      <c r="AX78" s="3"/>
      <c r="AY78" t="s">
        <v>217</v>
      </c>
      <c r="AZ78" t="s">
        <v>172</v>
      </c>
      <c r="BA78" t="s">
        <v>69</v>
      </c>
      <c r="BB78">
        <v>3.5111676249447159</v>
      </c>
      <c r="BC78">
        <v>5.6999999999999993</v>
      </c>
      <c r="BD78">
        <v>10</v>
      </c>
      <c r="BE78">
        <v>5.6999999999999993</v>
      </c>
      <c r="BF78">
        <v>6.8449197860962556</v>
      </c>
      <c r="BG78" t="s">
        <v>210</v>
      </c>
      <c r="BI78" s="25">
        <v>45584</v>
      </c>
      <c r="BJ78">
        <v>45584</v>
      </c>
      <c r="BK78">
        <v>1.6233915918752946</v>
      </c>
      <c r="BL78">
        <v>1.6233915918752946</v>
      </c>
      <c r="BM78">
        <v>1.9494710925981582</v>
      </c>
      <c r="BN78">
        <v>0.61599432016573974</v>
      </c>
      <c r="BO78">
        <v>0.61599432016573974</v>
      </c>
      <c r="BP78">
        <v>1.2008631203677642</v>
      </c>
      <c r="BQ78">
        <v>0.83273437500000003</v>
      </c>
      <c r="BR78">
        <v>0.83273437500000003</v>
      </c>
      <c r="BS78">
        <v>0.51295964520676718</v>
      </c>
      <c r="BT78" t="s">
        <v>160</v>
      </c>
      <c r="CL78"/>
      <c r="CM78"/>
      <c r="CN78"/>
      <c r="CO78"/>
      <c r="CP78"/>
    </row>
    <row r="79" spans="1:94" x14ac:dyDescent="0.25">
      <c r="A79" s="31"/>
      <c r="B7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79" s="32">
        <f>IF(EffortOutcomesAG1_1DayShiftIN[[#This Row],[Iin]]=0,3,  IF(EffortOutcomesAG1_1DayShiftIN[[#This Row],[Iin]]&lt;INGoal,1,    IF(EffortOutcomesAG1_1DayShiftIN[[#This Row],[Iin]]&gt;=INGoal,2,   "???")))</f>
        <v>2</v>
      </c>
      <c r="D7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79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7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79" s="34" t="e">
        <f t="shared" si="2"/>
        <v>#VALUE!</v>
      </c>
      <c r="H79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79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79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79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79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79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79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79" s="36" t="e" cm="1">
        <f t="array" ref="O7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79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79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79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79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79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79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79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79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7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7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79" s="36" cm="1">
        <f t="array" ref="Z7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79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79" s="38" t="e">
        <f t="shared" si="3"/>
        <v>#VALUE!</v>
      </c>
      <c r="AC79" s="3" t="e">
        <f>EffortOutcomesAG1_1DayShiftIN[[#This Row],[A]]*H79</f>
        <v>#VALUE!</v>
      </c>
      <c r="AD79" s="3" t="e">
        <f>EffortOutcomesAG1_1DayShiftIN[[#This Row],[A]]*I79</f>
        <v>#VALUE!</v>
      </c>
      <c r="AE79" s="3" t="e">
        <f>EffortOutcomesAG1_1DayShiftIN[[#This Row],[A]]*J79</f>
        <v>#VALUE!</v>
      </c>
      <c r="AF79" s="3" t="e">
        <f>EffortOutcomesAG1_1DayShiftIN[[#This Row],[A]]*K79</f>
        <v>#VALUE!</v>
      </c>
      <c r="AG79" s="3" t="e">
        <f>EffortOutcomesAG1_1DayShiftIN[[#This Row],[A]]*L79</f>
        <v>#VALUE!</v>
      </c>
      <c r="AH79" s="3" t="e">
        <f>EffortOutcomesAG1_1DayShiftIN[[#This Row],[A]]*M79</f>
        <v>#VALUE!</v>
      </c>
      <c r="AI79" s="3" t="e">
        <f>EffortOutcomesAG1_1DayShiftIN[[#This Row],[A]]*N79</f>
        <v>#VALUE!</v>
      </c>
      <c r="AJ79" s="3" t="e">
        <f>EffortOutcomesAG1_1DayShiftIN[[#This Row],[A]]*O79</f>
        <v>#VALUE!</v>
      </c>
      <c r="AK79" s="3" t="e">
        <f>EffortOutcomesAG1_1DayShiftIN[[#This Row],[A]]*P79</f>
        <v>#VALUE!</v>
      </c>
      <c r="AL79" s="3" t="e">
        <f>EffortOutcomesAG1_1DayShiftIN[[#This Row],[A]]*Q79</f>
        <v>#VALUE!</v>
      </c>
      <c r="AM79" s="3" t="e">
        <f>EffortOutcomesAG1_1DayShiftIN[[#This Row],[A]]*R79</f>
        <v>#VALUE!</v>
      </c>
      <c r="AN79" s="3" t="e">
        <f>EffortOutcomesAG1_1DayShiftIN[[#This Row],[A]]*S79</f>
        <v>#VALUE!</v>
      </c>
      <c r="AO79" s="3" t="e">
        <f>EffortOutcomesAG1_1DayShiftIN[[#This Row],[A]]*T79</f>
        <v>#VALUE!</v>
      </c>
      <c r="AP79" s="3" t="e">
        <f>EffortOutcomesAG1_1DayShiftIN[[#This Row],[A]]*U79</f>
        <v>#VALUE!</v>
      </c>
      <c r="AQ79" s="3" t="e">
        <f>EffortOutcomesAG1_1DayShiftIN[[#This Row],[A]]*V79</f>
        <v>#VALUE!</v>
      </c>
      <c r="AR79" s="3" t="e">
        <f>EffortOutcomesAG1_1DayShiftIN[[#This Row],[A]]*W79</f>
        <v>#VALUE!</v>
      </c>
      <c r="AS79" s="3">
        <f>EffortOutcomesAG1_1DayShiftIN[[#This Row],[A]]*X79</f>
        <v>0</v>
      </c>
      <c r="AT79" s="3">
        <f>EffortOutcomesAG1_1DayShiftIN[[#This Row],[A]]*Y79</f>
        <v>0</v>
      </c>
      <c r="AU79" s="3">
        <f>EffortOutcomesAG1_1DayShiftIN[[#This Row],[A]]*Z79</f>
        <v>0</v>
      </c>
      <c r="AV79" s="44" t="e">
        <f>EffortOutcomesAG1_1DayShiftIN[[#This Row],[A]]*AA79</f>
        <v>#VALUE!</v>
      </c>
      <c r="AW79" s="3"/>
      <c r="AX79" s="3"/>
      <c r="AY79" t="s">
        <v>217</v>
      </c>
      <c r="AZ79" t="s">
        <v>172</v>
      </c>
      <c r="BA79" t="s">
        <v>70</v>
      </c>
      <c r="BB79">
        <v>12.417771069086861</v>
      </c>
      <c r="BC79">
        <v>17.099999999999998</v>
      </c>
      <c r="BD79">
        <v>10</v>
      </c>
      <c r="BE79">
        <v>17.099999999999998</v>
      </c>
      <c r="BF79">
        <v>10.993315508021386</v>
      </c>
      <c r="BG79" t="s">
        <v>209</v>
      </c>
      <c r="BI79" s="25">
        <v>45584</v>
      </c>
      <c r="BJ79">
        <v>45584</v>
      </c>
      <c r="BK79">
        <v>1.3770587253431661</v>
      </c>
      <c r="BL79">
        <v>1.3770587253431661</v>
      </c>
      <c r="BM79">
        <v>0.88528894975270134</v>
      </c>
      <c r="BN79">
        <v>0.72618544263665863</v>
      </c>
      <c r="BO79">
        <v>0.72618544263665863</v>
      </c>
      <c r="BP79">
        <v>0.64288394783750802</v>
      </c>
      <c r="BQ79">
        <v>1.5554906968259763</v>
      </c>
      <c r="BR79">
        <v>1.5554906968259763</v>
      </c>
      <c r="BS79">
        <v>1.1295747001917762</v>
      </c>
      <c r="BT79" t="s">
        <v>160</v>
      </c>
      <c r="CL79"/>
      <c r="CM79"/>
      <c r="CN79"/>
      <c r="CO79"/>
      <c r="CP79"/>
    </row>
    <row r="80" spans="1:94" x14ac:dyDescent="0.25">
      <c r="A80" s="31"/>
      <c r="B8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0" s="32">
        <f>IF(EffortOutcomesAG1_1DayShiftIN[[#This Row],[Iin]]=0,3,  IF(EffortOutcomesAG1_1DayShiftIN[[#This Row],[Iin]]&lt;INGoal,1,    IF(EffortOutcomesAG1_1DayShiftIN[[#This Row],[Iin]]&gt;=INGoal,2,   "???")))</f>
        <v>2</v>
      </c>
      <c r="D8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8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80" s="34">
        <f t="shared" si="2"/>
        <v>32111</v>
      </c>
      <c r="H8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8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8.3422074505010935E-2</v>
      </c>
      <c r="O80" s="36" cm="1">
        <f t="array" ref="O8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0.28315271698742217</v>
      </c>
      <c r="Q8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8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8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0" s="36" cm="1">
        <f t="array" ref="Z8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0" s="38">
        <f t="shared" si="3"/>
        <v>1</v>
      </c>
      <c r="AC80" s="3">
        <f>EffortOutcomesAG1_1DayShiftIN[[#This Row],[A]]*H80</f>
        <v>0</v>
      </c>
      <c r="AD80" s="3">
        <f>EffortOutcomesAG1_1DayShiftIN[[#This Row],[A]]*I80</f>
        <v>0</v>
      </c>
      <c r="AE80" s="3">
        <f>EffortOutcomesAG1_1DayShiftIN[[#This Row],[A]]*J80</f>
        <v>0</v>
      </c>
      <c r="AF80" s="3">
        <f>EffortOutcomesAG1_1DayShiftIN[[#This Row],[A]]*K80</f>
        <v>0</v>
      </c>
      <c r="AG80" s="3">
        <f>EffortOutcomesAG1_1DayShiftIN[[#This Row],[A]]*L80</f>
        <v>0</v>
      </c>
      <c r="AH80" s="3">
        <f>EffortOutcomesAG1_1DayShiftIN[[#This Row],[A]]*M80</f>
        <v>0</v>
      </c>
      <c r="AI80" s="3">
        <f>EffortOutcomesAG1_1DayShiftIN[[#This Row],[A]]*N80</f>
        <v>1.1018558619620089</v>
      </c>
      <c r="AJ80" s="3">
        <f>EffortOutcomesAG1_1DayShiftIN[[#This Row],[A]]*O80</f>
        <v>0</v>
      </c>
      <c r="AK80" s="3">
        <f>EffortOutcomesAG1_1DayShiftIN[[#This Row],[A]]*P80</f>
        <v>3.739939133548162</v>
      </c>
      <c r="AL80" s="3">
        <f>EffortOutcomesAG1_1DayShiftIN[[#This Row],[A]]*Q80</f>
        <v>0</v>
      </c>
      <c r="AM80" s="3">
        <f>EffortOutcomesAG1_1DayShiftIN[[#This Row],[A]]*R80</f>
        <v>0</v>
      </c>
      <c r="AN80" s="3">
        <f>EffortOutcomesAG1_1DayShiftIN[[#This Row],[A]]*S80</f>
        <v>0</v>
      </c>
      <c r="AO80" s="3">
        <f>EffortOutcomesAG1_1DayShiftIN[[#This Row],[A]]*T80</f>
        <v>0</v>
      </c>
      <c r="AP80" s="3">
        <f>EffortOutcomesAG1_1DayShiftIN[[#This Row],[A]]*U80</f>
        <v>0</v>
      </c>
      <c r="AQ80" s="3">
        <f>EffortOutcomesAG1_1DayShiftIN[[#This Row],[A]]*V80</f>
        <v>13.20820500448983</v>
      </c>
      <c r="AR80" s="3">
        <f>EffortOutcomesAG1_1DayShiftIN[[#This Row],[A]]*W80</f>
        <v>0</v>
      </c>
      <c r="AS80" s="3">
        <f>EffortOutcomesAG1_1DayShiftIN[[#This Row],[A]]*X80</f>
        <v>0</v>
      </c>
      <c r="AT80" s="3">
        <f>EffortOutcomesAG1_1DayShiftIN[[#This Row],[A]]*Y80</f>
        <v>0</v>
      </c>
      <c r="AU80" s="3">
        <f>EffortOutcomesAG1_1DayShiftIN[[#This Row],[A]]*Z80</f>
        <v>0</v>
      </c>
      <c r="AV80" s="44">
        <f>EffortOutcomesAG1_1DayShiftIN[[#This Row],[A]]*AA80</f>
        <v>0</v>
      </c>
      <c r="AW80" s="3"/>
      <c r="AX80" s="3"/>
      <c r="AY80" t="s">
        <v>170</v>
      </c>
      <c r="AZ80" t="s">
        <v>172</v>
      </c>
      <c r="BA80" t="s">
        <v>68</v>
      </c>
      <c r="BB80">
        <v>14.31006086645184</v>
      </c>
      <c r="BC80">
        <v>18.05</v>
      </c>
      <c r="BD80">
        <v>10</v>
      </c>
      <c r="BE80">
        <v>18.05</v>
      </c>
      <c r="BF80">
        <v>13.20820500448983</v>
      </c>
      <c r="BG80" t="s">
        <v>214</v>
      </c>
      <c r="BH80">
        <v>1</v>
      </c>
      <c r="BI80" s="25">
        <v>45585</v>
      </c>
      <c r="BJ80">
        <v>45585</v>
      </c>
      <c r="BK80">
        <v>1.2613503302642117</v>
      </c>
      <c r="BL80">
        <v>1.2613503302642117</v>
      </c>
      <c r="BM80">
        <v>0.92300131549089537</v>
      </c>
      <c r="BN80">
        <v>0.79280115603611301</v>
      </c>
      <c r="BO80">
        <v>0.79280115603611301</v>
      </c>
      <c r="BP80">
        <v>0.73175650994403485</v>
      </c>
      <c r="BQ80">
        <v>1.3665747914924331</v>
      </c>
      <c r="BR80">
        <v>1.3665747914924331</v>
      </c>
      <c r="BS80">
        <v>1.0834220745050109</v>
      </c>
      <c r="BT80" t="s">
        <v>160</v>
      </c>
      <c r="CL80"/>
      <c r="CM80"/>
      <c r="CN80"/>
      <c r="CO80"/>
      <c r="CP80"/>
    </row>
    <row r="81" spans="1:94" x14ac:dyDescent="0.25">
      <c r="A81" s="31"/>
      <c r="B8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1" s="32">
        <f>IF(EffortOutcomesAG1_1DayShiftIN[[#This Row],[Iin]]=0,3,  IF(EffortOutcomesAG1_1DayShiftIN[[#This Row],[Iin]]&lt;INGoal,1,    IF(EffortOutcomesAG1_1DayShiftIN[[#This Row],[Iin]]&gt;=INGoal,2,   "???")))</f>
        <v>1</v>
      </c>
      <c r="D8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8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81" s="34">
        <f t="shared" si="2"/>
        <v>31111</v>
      </c>
      <c r="H8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8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81" s="36" cm="1">
        <f t="array" ref="O8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1.4334092459725056E-2</v>
      </c>
      <c r="Q8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4.505377618316686E-2</v>
      </c>
      <c r="U8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0.95494622381683314</v>
      </c>
      <c r="W8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1" s="36" cm="1">
        <f t="array" ref="Z8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1" s="38">
        <f t="shared" si="3"/>
        <v>1</v>
      </c>
      <c r="AC81" s="3">
        <f>EffortOutcomesAG1_1DayShiftIN[[#This Row],[A]]*H81</f>
        <v>0</v>
      </c>
      <c r="AD81" s="3">
        <f>EffortOutcomesAG1_1DayShiftIN[[#This Row],[A]]*I81</f>
        <v>0</v>
      </c>
      <c r="AE81" s="3">
        <f>EffortOutcomesAG1_1DayShiftIN[[#This Row],[A]]*J81</f>
        <v>0</v>
      </c>
      <c r="AF81" s="3">
        <f>EffortOutcomesAG1_1DayShiftIN[[#This Row],[A]]*K81</f>
        <v>0</v>
      </c>
      <c r="AG81" s="3">
        <f>EffortOutcomesAG1_1DayShiftIN[[#This Row],[A]]*L81</f>
        <v>0</v>
      </c>
      <c r="AH81" s="3">
        <f>EffortOutcomesAG1_1DayShiftIN[[#This Row],[A]]*M81</f>
        <v>0</v>
      </c>
      <c r="AI81" s="3">
        <f>EffortOutcomesAG1_1DayShiftIN[[#This Row],[A]]*N81</f>
        <v>0</v>
      </c>
      <c r="AJ81" s="3">
        <f>EffortOutcomesAG1_1DayShiftIN[[#This Row],[A]]*O81</f>
        <v>0</v>
      </c>
      <c r="AK81" s="3">
        <f>EffortOutcomesAG1_1DayShiftIN[[#This Row],[A]]*P81</f>
        <v>8.0549719887953924E-2</v>
      </c>
      <c r="AL81" s="3">
        <f>EffortOutcomesAG1_1DayShiftIN[[#This Row],[A]]*Q81</f>
        <v>0</v>
      </c>
      <c r="AM81" s="3">
        <f>EffortOutcomesAG1_1DayShiftIN[[#This Row],[A]]*R81</f>
        <v>0</v>
      </c>
      <c r="AN81" s="3">
        <f>EffortOutcomesAG1_1DayShiftIN[[#This Row],[A]]*S81</f>
        <v>0</v>
      </c>
      <c r="AO81" s="3">
        <f>EffortOutcomesAG1_1DayShiftIN[[#This Row],[A]]*T81</f>
        <v>0.25317745519260243</v>
      </c>
      <c r="AP81" s="3">
        <f>EffortOutcomesAG1_1DayShiftIN[[#This Row],[A]]*U81</f>
        <v>0</v>
      </c>
      <c r="AQ81" s="3">
        <f>EffortOutcomesAG1_1DayShiftIN[[#This Row],[A]]*V81</f>
        <v>5.3662728249194425</v>
      </c>
      <c r="AR81" s="3">
        <f>EffortOutcomesAG1_1DayShiftIN[[#This Row],[A]]*W81</f>
        <v>0</v>
      </c>
      <c r="AS81" s="3">
        <f>EffortOutcomesAG1_1DayShiftIN[[#This Row],[A]]*X81</f>
        <v>0</v>
      </c>
      <c r="AT81" s="3">
        <f>EffortOutcomesAG1_1DayShiftIN[[#This Row],[A]]*Y81</f>
        <v>0</v>
      </c>
      <c r="AU81" s="3">
        <f>EffortOutcomesAG1_1DayShiftIN[[#This Row],[A]]*Z81</f>
        <v>0</v>
      </c>
      <c r="AV81" s="44">
        <f>EffortOutcomesAG1_1DayShiftIN[[#This Row],[A]]*AA81</f>
        <v>0</v>
      </c>
      <c r="AW81" s="3"/>
      <c r="AX81" s="3"/>
      <c r="AY81" t="s">
        <v>170</v>
      </c>
      <c r="AZ81" t="s">
        <v>172</v>
      </c>
      <c r="BA81" t="s">
        <v>69</v>
      </c>
      <c r="BB81">
        <v>5.3662728249194425</v>
      </c>
      <c r="BC81">
        <v>5.6999999999999993</v>
      </c>
      <c r="BD81">
        <v>10</v>
      </c>
      <c r="BE81">
        <v>5.6999999999999993</v>
      </c>
      <c r="BF81">
        <v>5.6194502801120452</v>
      </c>
      <c r="BG81" t="s">
        <v>213</v>
      </c>
      <c r="BH81">
        <v>1</v>
      </c>
      <c r="BI81" s="25">
        <v>45585</v>
      </c>
      <c r="BJ81">
        <v>45585</v>
      </c>
      <c r="BK81">
        <v>1.0621897518014409</v>
      </c>
      <c r="BL81">
        <v>1.0621897518014409</v>
      </c>
      <c r="BM81">
        <v>1.047179385665395</v>
      </c>
      <c r="BN81">
        <v>0.94145137279288471</v>
      </c>
      <c r="BO81">
        <v>0.94145137279288471</v>
      </c>
      <c r="BP81">
        <v>0.98586847019509571</v>
      </c>
      <c r="BQ81">
        <v>1.0143340924597251</v>
      </c>
      <c r="BR81">
        <v>1.0143340924597251</v>
      </c>
      <c r="BS81">
        <v>0.95494622381683314</v>
      </c>
      <c r="BT81" t="s">
        <v>160</v>
      </c>
      <c r="CL81"/>
      <c r="CM81"/>
      <c r="CN81"/>
      <c r="CO81"/>
      <c r="CP81"/>
    </row>
    <row r="82" spans="1:94" x14ac:dyDescent="0.25">
      <c r="A82" s="31"/>
      <c r="B8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2" s="32">
        <f>IF(EffortOutcomesAG1_1DayShiftIN[[#This Row],[Iin]]=0,3,  IF(EffortOutcomesAG1_1DayShiftIN[[#This Row],[Iin]]&lt;INGoal,1,    IF(EffortOutcomesAG1_1DayShiftIN[[#This Row],[Iin]]&gt;=INGoal,2,   "???")))</f>
        <v>2</v>
      </c>
      <c r="D8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8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82" s="34">
        <f t="shared" si="2"/>
        <v>32111</v>
      </c>
      <c r="H8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8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3.6499646243364658E-2</v>
      </c>
      <c r="O82" s="36" cm="1">
        <f t="array" ref="O8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0.14914883281796509</v>
      </c>
      <c r="Q8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8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8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2" s="36" cm="1">
        <f t="array" ref="Z8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2" s="38">
        <f t="shared" si="3"/>
        <v>1</v>
      </c>
      <c r="AC82" s="3">
        <f>EffortOutcomesAG1_1DayShiftIN[[#This Row],[A]]*H82</f>
        <v>0</v>
      </c>
      <c r="AD82" s="3">
        <f>EffortOutcomesAG1_1DayShiftIN[[#This Row],[A]]*I82</f>
        <v>0</v>
      </c>
      <c r="AE82" s="3">
        <f>EffortOutcomesAG1_1DayShiftIN[[#This Row],[A]]*J82</f>
        <v>0</v>
      </c>
      <c r="AF82" s="3">
        <f>EffortOutcomesAG1_1DayShiftIN[[#This Row],[A]]*K82</f>
        <v>0</v>
      </c>
      <c r="AG82" s="3">
        <f>EffortOutcomesAG1_1DayShiftIN[[#This Row],[A]]*L82</f>
        <v>0</v>
      </c>
      <c r="AH82" s="3">
        <f>EffortOutcomesAG1_1DayShiftIN[[#This Row],[A]]*M82</f>
        <v>0</v>
      </c>
      <c r="AI82" s="3">
        <f>EffortOutcomesAG1_1DayShiftIN[[#This Row],[A]]*N82</f>
        <v>0.40943441805034303</v>
      </c>
      <c r="AJ82" s="3">
        <f>EffortOutcomesAG1_1DayShiftIN[[#This Row],[A]]*O82</f>
        <v>0</v>
      </c>
      <c r="AK82" s="3">
        <f>EffortOutcomesAG1_1DayShiftIN[[#This Row],[A]]*P82</f>
        <v>1.6730755460078703</v>
      </c>
      <c r="AL82" s="3">
        <f>EffortOutcomesAG1_1DayShiftIN[[#This Row],[A]]*Q82</f>
        <v>0</v>
      </c>
      <c r="AM82" s="3">
        <f>EffortOutcomesAG1_1DayShiftIN[[#This Row],[A]]*R82</f>
        <v>0</v>
      </c>
      <c r="AN82" s="3">
        <f>EffortOutcomesAG1_1DayShiftIN[[#This Row],[A]]*S82</f>
        <v>0</v>
      </c>
      <c r="AO82" s="3">
        <f>EffortOutcomesAG1_1DayShiftIN[[#This Row],[A]]*T82</f>
        <v>0</v>
      </c>
      <c r="AP82" s="3">
        <f>EffortOutcomesAG1_1DayShiftIN[[#This Row],[A]]*U82</f>
        <v>0</v>
      </c>
      <c r="AQ82" s="3">
        <f>EffortOutcomesAG1_1DayShiftIN[[#This Row],[A]]*V82</f>
        <v>11.217490035941784</v>
      </c>
      <c r="AR82" s="3">
        <f>EffortOutcomesAG1_1DayShiftIN[[#This Row],[A]]*W82</f>
        <v>0</v>
      </c>
      <c r="AS82" s="3">
        <f>EffortOutcomesAG1_1DayShiftIN[[#This Row],[A]]*X82</f>
        <v>0</v>
      </c>
      <c r="AT82" s="3">
        <f>EffortOutcomesAG1_1DayShiftIN[[#This Row],[A]]*Y82</f>
        <v>0</v>
      </c>
      <c r="AU82" s="3">
        <f>EffortOutcomesAG1_1DayShiftIN[[#This Row],[A]]*Z82</f>
        <v>0</v>
      </c>
      <c r="AV82" s="44">
        <f>EffortOutcomesAG1_1DayShiftIN[[#This Row],[A]]*AA82</f>
        <v>0</v>
      </c>
      <c r="AW82" s="3"/>
      <c r="AX82" s="3"/>
      <c r="AY82" t="s">
        <v>170</v>
      </c>
      <c r="AZ82" t="s">
        <v>172</v>
      </c>
      <c r="BA82" t="s">
        <v>70</v>
      </c>
      <c r="BB82">
        <v>11.626924453992126</v>
      </c>
      <c r="BC82">
        <v>13.3</v>
      </c>
      <c r="BD82">
        <v>10</v>
      </c>
      <c r="BE82">
        <v>13.3</v>
      </c>
      <c r="BF82">
        <v>11.217490035941784</v>
      </c>
      <c r="BG82" t="s">
        <v>212</v>
      </c>
      <c r="BH82">
        <v>1</v>
      </c>
      <c r="BI82" s="25">
        <v>45585</v>
      </c>
      <c r="BJ82">
        <v>45585</v>
      </c>
      <c r="BK82">
        <v>1.1438966557861669</v>
      </c>
      <c r="BL82">
        <v>1.1438966557861669</v>
      </c>
      <c r="BM82">
        <v>0.96478566454349313</v>
      </c>
      <c r="BN82">
        <v>0.87420484616482164</v>
      </c>
      <c r="BO82">
        <v>0.87420484616482164</v>
      </c>
      <c r="BP82">
        <v>0.84342030345426955</v>
      </c>
      <c r="BQ82">
        <v>1.1856484790613298</v>
      </c>
      <c r="BR82">
        <v>1.1856484790613298</v>
      </c>
      <c r="BS82">
        <v>1.0364996462433647</v>
      </c>
      <c r="BT82" t="s">
        <v>160</v>
      </c>
      <c r="CL82"/>
      <c r="CM82"/>
      <c r="CN82"/>
      <c r="CO82"/>
      <c r="CP82"/>
    </row>
    <row r="83" spans="1:94" x14ac:dyDescent="0.25">
      <c r="A83" s="31"/>
      <c r="B8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3" s="32">
        <f>IF(EffortOutcomesAG1_1DayShiftIN[[#This Row],[Iin]]=0,3,  IF(EffortOutcomesAG1_1DayShiftIN[[#This Row],[Iin]]&lt;INGoal,1,    IF(EffortOutcomesAG1_1DayShiftIN[[#This Row],[Iin]]&gt;=INGoal,2,   "???")))</f>
        <v>2</v>
      </c>
      <c r="D8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8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83" s="34">
        <f t="shared" si="2"/>
        <v>32111</v>
      </c>
      <c r="H8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8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2.0557366568157764E-2</v>
      </c>
      <c r="O83" s="36" cm="1">
        <f t="array" ref="O8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0.42043686209027098</v>
      </c>
      <c r="Q8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8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8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3" s="36" cm="1">
        <f t="array" ref="Z8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3" s="38">
        <f t="shared" si="3"/>
        <v>1</v>
      </c>
      <c r="AC83" s="3">
        <f>EffortOutcomesAG1_1DayShiftIN[[#This Row],[A]]*H83</f>
        <v>0</v>
      </c>
      <c r="AD83" s="3">
        <f>EffortOutcomesAG1_1DayShiftIN[[#This Row],[A]]*I83</f>
        <v>0</v>
      </c>
      <c r="AE83" s="3">
        <f>EffortOutcomesAG1_1DayShiftIN[[#This Row],[A]]*J83</f>
        <v>0</v>
      </c>
      <c r="AF83" s="3">
        <f>EffortOutcomesAG1_1DayShiftIN[[#This Row],[A]]*K83</f>
        <v>0</v>
      </c>
      <c r="AG83" s="3">
        <f>EffortOutcomesAG1_1DayShiftIN[[#This Row],[A]]*L83</f>
        <v>0</v>
      </c>
      <c r="AH83" s="3">
        <f>EffortOutcomesAG1_1DayShiftIN[[#This Row],[A]]*M83</f>
        <v>0</v>
      </c>
      <c r="AI83" s="3">
        <f>EffortOutcomesAG1_1DayShiftIN[[#This Row],[A]]*N83</f>
        <v>0.28460867842376458</v>
      </c>
      <c r="AJ83" s="3">
        <f>EffortOutcomesAG1_1DayShiftIN[[#This Row],[A]]*O83</f>
        <v>0</v>
      </c>
      <c r="AK83" s="3">
        <f>EffortOutcomesAG1_1DayShiftIN[[#This Row],[A]]*P83</f>
        <v>5.8207834784389814</v>
      </c>
      <c r="AL83" s="3">
        <f>EffortOutcomesAG1_1DayShiftIN[[#This Row],[A]]*Q83</f>
        <v>0</v>
      </c>
      <c r="AM83" s="3">
        <f>EffortOutcomesAG1_1DayShiftIN[[#This Row],[A]]*R83</f>
        <v>0</v>
      </c>
      <c r="AN83" s="3">
        <f>EffortOutcomesAG1_1DayShiftIN[[#This Row],[A]]*S83</f>
        <v>0</v>
      </c>
      <c r="AO83" s="3">
        <f>EffortOutcomesAG1_1DayShiftIN[[#This Row],[A]]*T83</f>
        <v>0</v>
      </c>
      <c r="AP83" s="3">
        <f>EffortOutcomesAG1_1DayShiftIN[[#This Row],[A]]*U83</f>
        <v>0</v>
      </c>
      <c r="AQ83" s="3">
        <f>EffortOutcomesAG1_1DayShiftIN[[#This Row],[A]]*V83</f>
        <v>13.844607843137254</v>
      </c>
      <c r="AR83" s="3">
        <f>EffortOutcomesAG1_1DayShiftIN[[#This Row],[A]]*W83</f>
        <v>0</v>
      </c>
      <c r="AS83" s="3">
        <f>EffortOutcomesAG1_1DayShiftIN[[#This Row],[A]]*X83</f>
        <v>0</v>
      </c>
      <c r="AT83" s="3">
        <f>EffortOutcomesAG1_1DayShiftIN[[#This Row],[A]]*Y83</f>
        <v>0</v>
      </c>
      <c r="AU83" s="3">
        <f>EffortOutcomesAG1_1DayShiftIN[[#This Row],[A]]*Z83</f>
        <v>0</v>
      </c>
      <c r="AV83" s="44">
        <f>EffortOutcomesAG1_1DayShiftIN[[#This Row],[A]]*AA83</f>
        <v>0</v>
      </c>
      <c r="AW83" s="3"/>
      <c r="AX83" s="3"/>
      <c r="AY83" t="s">
        <v>217</v>
      </c>
      <c r="AZ83" t="s">
        <v>172</v>
      </c>
      <c r="BA83" t="s">
        <v>68</v>
      </c>
      <c r="BB83">
        <v>14.12921652156102</v>
      </c>
      <c r="BC83">
        <v>19.95</v>
      </c>
      <c r="BD83">
        <v>10</v>
      </c>
      <c r="BE83">
        <v>19.95</v>
      </c>
      <c r="BF83">
        <v>13.844607843137254</v>
      </c>
      <c r="BG83" t="s">
        <v>214</v>
      </c>
      <c r="BI83" s="25">
        <v>45585</v>
      </c>
      <c r="BJ83">
        <v>45585</v>
      </c>
      <c r="BK83">
        <v>1.4119678872184125</v>
      </c>
      <c r="BL83">
        <v>1.4119678872184125</v>
      </c>
      <c r="BM83">
        <v>0.97985672609734187</v>
      </c>
      <c r="BN83">
        <v>0.70823140458952483</v>
      </c>
      <c r="BO83">
        <v>0.70823140458952483</v>
      </c>
      <c r="BP83">
        <v>0.69396530542041379</v>
      </c>
      <c r="BQ83">
        <v>1.4409942286584287</v>
      </c>
      <c r="BR83">
        <v>1.4409942286584287</v>
      </c>
      <c r="BS83">
        <v>1.0205573665681578</v>
      </c>
      <c r="BT83" t="s">
        <v>160</v>
      </c>
      <c r="CL83"/>
      <c r="CM83"/>
      <c r="CN83"/>
      <c r="CO83"/>
      <c r="CP83"/>
    </row>
    <row r="84" spans="1:94" x14ac:dyDescent="0.25">
      <c r="A84" s="31"/>
      <c r="B8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84" s="32">
        <f>IF(EffortOutcomesAG1_1DayShiftIN[[#This Row],[Iin]]=0,3,  IF(EffortOutcomesAG1_1DayShiftIN[[#This Row],[Iin]]&lt;INGoal,1,    IF(EffortOutcomesAG1_1DayShiftIN[[#This Row],[Iin]]&gt;=INGoal,2,   "???")))</f>
        <v>1</v>
      </c>
      <c r="D8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8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84" s="34">
        <f t="shared" si="2"/>
        <v>11110</v>
      </c>
      <c r="H8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8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84" s="36" cm="1">
        <f t="array" ref="O8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8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0.16378138075313808</v>
      </c>
      <c r="S8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0.3211126993739577</v>
      </c>
      <c r="U8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0.51510591987290422</v>
      </c>
      <c r="W8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4" s="36" cm="1">
        <f t="array" ref="Z8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4" s="38">
        <f t="shared" si="3"/>
        <v>1</v>
      </c>
      <c r="AC84" s="3">
        <f>EffortOutcomesAG1_1DayShiftIN[[#This Row],[A]]*H84</f>
        <v>0</v>
      </c>
      <c r="AD84" s="3">
        <f>EffortOutcomesAG1_1DayShiftIN[[#This Row],[A]]*I84</f>
        <v>0</v>
      </c>
      <c r="AE84" s="3">
        <f>EffortOutcomesAG1_1DayShiftIN[[#This Row],[A]]*J84</f>
        <v>0</v>
      </c>
      <c r="AF84" s="3">
        <f>EffortOutcomesAG1_1DayShiftIN[[#This Row],[A]]*K84</f>
        <v>0</v>
      </c>
      <c r="AG84" s="3">
        <f>EffortOutcomesAG1_1DayShiftIN[[#This Row],[A]]*L84</f>
        <v>0</v>
      </c>
      <c r="AH84" s="3">
        <f>EffortOutcomesAG1_1DayShiftIN[[#This Row],[A]]*M84</f>
        <v>0</v>
      </c>
      <c r="AI84" s="3">
        <f>EffortOutcomesAG1_1DayShiftIN[[#This Row],[A]]*N84</f>
        <v>0</v>
      </c>
      <c r="AJ84" s="3">
        <f>EffortOutcomesAG1_1DayShiftIN[[#This Row],[A]]*O84</f>
        <v>0</v>
      </c>
      <c r="AK84" s="3">
        <f>EffortOutcomesAG1_1DayShiftIN[[#This Row],[A]]*P84</f>
        <v>0</v>
      </c>
      <c r="AL84" s="3">
        <f>EffortOutcomesAG1_1DayShiftIN[[#This Row],[A]]*Q84</f>
        <v>0</v>
      </c>
      <c r="AM84" s="3">
        <f>EffortOutcomesAG1_1DayShiftIN[[#This Row],[A]]*R84</f>
        <v>1.1163992869875221</v>
      </c>
      <c r="AN84" s="3">
        <f>EffortOutcomesAG1_1DayShiftIN[[#This Row],[A]]*S84</f>
        <v>0</v>
      </c>
      <c r="AO84" s="3">
        <f>EffortOutcomesAG1_1DayShiftIN[[#This Row],[A]]*T84</f>
        <v>2.1888323750552834</v>
      </c>
      <c r="AP84" s="3">
        <f>EffortOutcomesAG1_1DayShiftIN[[#This Row],[A]]*U84</f>
        <v>0</v>
      </c>
      <c r="AQ84" s="3">
        <f>EffortOutcomesAG1_1DayShiftIN[[#This Row],[A]]*V84</f>
        <v>3.5111676249447155</v>
      </c>
      <c r="AR84" s="3">
        <f>EffortOutcomesAG1_1DayShiftIN[[#This Row],[A]]*W84</f>
        <v>0</v>
      </c>
      <c r="AS84" s="3">
        <f>EffortOutcomesAG1_1DayShiftIN[[#This Row],[A]]*X84</f>
        <v>0</v>
      </c>
      <c r="AT84" s="3">
        <f>EffortOutcomesAG1_1DayShiftIN[[#This Row],[A]]*Y84</f>
        <v>0</v>
      </c>
      <c r="AU84" s="3">
        <f>EffortOutcomesAG1_1DayShiftIN[[#This Row],[A]]*Z84</f>
        <v>0</v>
      </c>
      <c r="AV84" s="44">
        <f>EffortOutcomesAG1_1DayShiftIN[[#This Row],[A]]*AA84</f>
        <v>0</v>
      </c>
      <c r="AW84" s="3"/>
      <c r="AX84" s="3"/>
      <c r="AY84" t="s">
        <v>217</v>
      </c>
      <c r="AZ84" t="s">
        <v>172</v>
      </c>
      <c r="BA84" t="s">
        <v>69</v>
      </c>
      <c r="BB84">
        <v>3.5111676249447159</v>
      </c>
      <c r="BC84">
        <v>5.6999999999999993</v>
      </c>
      <c r="BD84">
        <v>10</v>
      </c>
      <c r="BE84">
        <v>5.6999999999999993</v>
      </c>
      <c r="BF84">
        <v>6.8163992869875214</v>
      </c>
      <c r="BG84" t="s">
        <v>213</v>
      </c>
      <c r="BI84" s="25">
        <v>45585</v>
      </c>
      <c r="BJ84">
        <v>45585</v>
      </c>
      <c r="BK84">
        <v>1.6233915918752946</v>
      </c>
      <c r="BL84">
        <v>1.6233915918752946</v>
      </c>
      <c r="BM84">
        <v>1.9413482963789992</v>
      </c>
      <c r="BN84">
        <v>0.61599432016573974</v>
      </c>
      <c r="BO84">
        <v>0.61599432016573974</v>
      </c>
      <c r="BP84">
        <v>1.1958595240328986</v>
      </c>
      <c r="BQ84">
        <v>0.83621861924686192</v>
      </c>
      <c r="BR84">
        <v>0.83621861924686192</v>
      </c>
      <c r="BS84">
        <v>0.51510591987290422</v>
      </c>
      <c r="BT84" t="s">
        <v>160</v>
      </c>
      <c r="CL84"/>
      <c r="CM84"/>
      <c r="CN84"/>
      <c r="CO84"/>
      <c r="CP84"/>
    </row>
    <row r="85" spans="1:94" x14ac:dyDescent="0.25">
      <c r="A85" s="31"/>
      <c r="B8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5" s="32">
        <f>IF(EffortOutcomesAG1_1DayShiftIN[[#This Row],[Iin]]=0,3,  IF(EffortOutcomesAG1_1DayShiftIN[[#This Row],[Iin]]&lt;INGoal,1,    IF(EffortOutcomesAG1_1DayShiftIN[[#This Row],[Iin]]&gt;=INGoal,2,   "???")))</f>
        <v>2</v>
      </c>
      <c r="D8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8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85" s="34">
        <f t="shared" si="2"/>
        <v>32111</v>
      </c>
      <c r="H8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8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0.15198967625908133</v>
      </c>
      <c r="O85" s="36" cm="1">
        <f t="array" ref="O8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0.34623679031663501</v>
      </c>
      <c r="Q8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8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8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5" s="36" cm="1">
        <f t="array" ref="Z8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5" s="38">
        <f t="shared" si="3"/>
        <v>1</v>
      </c>
      <c r="AC85" s="3">
        <f>EffortOutcomesAG1_1DayShiftIN[[#This Row],[A]]*H85</f>
        <v>0</v>
      </c>
      <c r="AD85" s="3">
        <f>EffortOutcomesAG1_1DayShiftIN[[#This Row],[A]]*I85</f>
        <v>0</v>
      </c>
      <c r="AE85" s="3">
        <f>EffortOutcomesAG1_1DayShiftIN[[#This Row],[A]]*J85</f>
        <v>0</v>
      </c>
      <c r="AF85" s="3">
        <f>EffortOutcomesAG1_1DayShiftIN[[#This Row],[A]]*K85</f>
        <v>0</v>
      </c>
      <c r="AG85" s="3">
        <f>EffortOutcomesAG1_1DayShiftIN[[#This Row],[A]]*L85</f>
        <v>0</v>
      </c>
      <c r="AH85" s="3">
        <f>EffortOutcomesAG1_1DayShiftIN[[#This Row],[A]]*M85</f>
        <v>0</v>
      </c>
      <c r="AI85" s="3">
        <f>EffortOutcomesAG1_1DayShiftIN[[#This Row],[A]]*N85</f>
        <v>1.6383593043809794</v>
      </c>
      <c r="AJ85" s="3">
        <f>EffortOutcomesAG1_1DayShiftIN[[#This Row],[A]]*O85</f>
        <v>0</v>
      </c>
      <c r="AK85" s="3">
        <f>EffortOutcomesAG1_1DayShiftIN[[#This Row],[A]]*P85</f>
        <v>3.7322289309131387</v>
      </c>
      <c r="AL85" s="3">
        <f>EffortOutcomesAG1_1DayShiftIN[[#This Row],[A]]*Q85</f>
        <v>0</v>
      </c>
      <c r="AM85" s="3">
        <f>EffortOutcomesAG1_1DayShiftIN[[#This Row],[A]]*R85</f>
        <v>0</v>
      </c>
      <c r="AN85" s="3">
        <f>EffortOutcomesAG1_1DayShiftIN[[#This Row],[A]]*S85</f>
        <v>0</v>
      </c>
      <c r="AO85" s="3">
        <f>EffortOutcomesAG1_1DayShiftIN[[#This Row],[A]]*T85</f>
        <v>0</v>
      </c>
      <c r="AP85" s="3">
        <f>EffortOutcomesAG1_1DayShiftIN[[#This Row],[A]]*U85</f>
        <v>0</v>
      </c>
      <c r="AQ85" s="3">
        <f>EffortOutcomesAG1_1DayShiftIN[[#This Row],[A]]*V85</f>
        <v>10.77941176470588</v>
      </c>
      <c r="AR85" s="3">
        <f>EffortOutcomesAG1_1DayShiftIN[[#This Row],[A]]*W85</f>
        <v>0</v>
      </c>
      <c r="AS85" s="3">
        <f>EffortOutcomesAG1_1DayShiftIN[[#This Row],[A]]*X85</f>
        <v>0</v>
      </c>
      <c r="AT85" s="3">
        <f>EffortOutcomesAG1_1DayShiftIN[[#This Row],[A]]*Y85</f>
        <v>0</v>
      </c>
      <c r="AU85" s="3">
        <f>EffortOutcomesAG1_1DayShiftIN[[#This Row],[A]]*Z85</f>
        <v>0</v>
      </c>
      <c r="AV85" s="44">
        <f>EffortOutcomesAG1_1DayShiftIN[[#This Row],[A]]*AA85</f>
        <v>0</v>
      </c>
      <c r="AW85" s="3"/>
      <c r="AX85" s="3"/>
      <c r="AY85" t="s">
        <v>217</v>
      </c>
      <c r="AZ85" t="s">
        <v>172</v>
      </c>
      <c r="BA85" t="s">
        <v>70</v>
      </c>
      <c r="BB85">
        <v>12.417771069086861</v>
      </c>
      <c r="BC85">
        <v>16.149999999999999</v>
      </c>
      <c r="BD85">
        <v>10</v>
      </c>
      <c r="BE85">
        <v>16.149999999999999</v>
      </c>
      <c r="BF85">
        <v>10.77941176470588</v>
      </c>
      <c r="BG85" t="s">
        <v>212</v>
      </c>
      <c r="BI85" s="25">
        <v>45585</v>
      </c>
      <c r="BJ85">
        <v>45585</v>
      </c>
      <c r="BK85">
        <v>1.3005554628241014</v>
      </c>
      <c r="BL85">
        <v>1.3005554628241014</v>
      </c>
      <c r="BM85">
        <v>0.86806333477514686</v>
      </c>
      <c r="BN85">
        <v>0.76890223337999142</v>
      </c>
      <c r="BO85">
        <v>0.76890223337999142</v>
      </c>
      <c r="BP85">
        <v>0.66745583682389353</v>
      </c>
      <c r="BQ85">
        <v>1.4982264665757163</v>
      </c>
      <c r="BR85">
        <v>1.4982264665757163</v>
      </c>
      <c r="BS85">
        <v>1.1519896762590813</v>
      </c>
      <c r="BT85" t="s">
        <v>160</v>
      </c>
      <c r="CL85"/>
      <c r="CM85"/>
      <c r="CN85"/>
      <c r="CO85"/>
      <c r="CP85"/>
    </row>
    <row r="86" spans="1:94" x14ac:dyDescent="0.25">
      <c r="A86" s="31"/>
      <c r="B8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86" s="32">
        <f>IF(EffortOutcomesAG1_1DayShiftIN[[#This Row],[Iin]]=0,3,  IF(EffortOutcomesAG1_1DayShiftIN[[#This Row],[Iin]]&lt;INGoal,1,    IF(EffortOutcomesAG1_1DayShiftIN[[#This Row],[Iin]]&gt;=INGoal,2,   "???")))</f>
        <v>2</v>
      </c>
      <c r="D8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8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86" s="34">
        <f t="shared" si="2"/>
        <v>12310</v>
      </c>
      <c r="H8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0.19773764769065516</v>
      </c>
      <c r="I8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86" s="36" cm="1">
        <f t="array" ref="O8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8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0.54853501667460702</v>
      </c>
      <c r="R8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8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0.5407366071428571</v>
      </c>
      <c r="W8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6" s="36" cm="1">
        <f t="array" ref="Z8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6" s="38">
        <f t="shared" si="3"/>
        <v>1.089271623817464</v>
      </c>
      <c r="AC86" s="3">
        <f>EffortOutcomesAG1_1DayShiftIN[[#This Row],[A]]*H86</f>
        <v>0.34739790653103342</v>
      </c>
      <c r="AD86" s="3">
        <f>EffortOutcomesAG1_1DayShiftIN[[#This Row],[A]]*I86</f>
        <v>0</v>
      </c>
      <c r="AE86" s="3">
        <f>EffortOutcomesAG1_1DayShiftIN[[#This Row],[A]]*J86</f>
        <v>0</v>
      </c>
      <c r="AF86" s="3">
        <f>EffortOutcomesAG1_1DayShiftIN[[#This Row],[A]]*K86</f>
        <v>0</v>
      </c>
      <c r="AG86" s="3">
        <f>EffortOutcomesAG1_1DayShiftIN[[#This Row],[A]]*L86</f>
        <v>0</v>
      </c>
      <c r="AH86" s="3">
        <f>EffortOutcomesAG1_1DayShiftIN[[#This Row],[A]]*M86</f>
        <v>0</v>
      </c>
      <c r="AI86" s="3">
        <f>EffortOutcomesAG1_1DayShiftIN[[#This Row],[A]]*N86</f>
        <v>0</v>
      </c>
      <c r="AJ86" s="3">
        <f>EffortOutcomesAG1_1DayShiftIN[[#This Row],[A]]*O86</f>
        <v>0</v>
      </c>
      <c r="AK86" s="3">
        <f>EffortOutcomesAG1_1DayShiftIN[[#This Row],[A]]*P86</f>
        <v>0</v>
      </c>
      <c r="AL86" s="3">
        <f>EffortOutcomesAG1_1DayShiftIN[[#This Row],[A]]*Q86</f>
        <v>0.96370073517734889</v>
      </c>
      <c r="AM86" s="3">
        <f>EffortOutcomesAG1_1DayShiftIN[[#This Row],[A]]*R86</f>
        <v>0</v>
      </c>
      <c r="AN86" s="3">
        <f>EffortOutcomesAG1_1DayShiftIN[[#This Row],[A]]*S86</f>
        <v>0</v>
      </c>
      <c r="AO86" s="3">
        <f>EffortOutcomesAG1_1DayShiftIN[[#This Row],[A]]*T86</f>
        <v>0</v>
      </c>
      <c r="AP86" s="3">
        <f>EffortOutcomesAG1_1DayShiftIN[[#This Row],[A]]*U86</f>
        <v>0</v>
      </c>
      <c r="AQ86" s="3">
        <f>EffortOutcomesAG1_1DayShiftIN[[#This Row],[A]]*V86</f>
        <v>0.95000000000000007</v>
      </c>
      <c r="AR86" s="3">
        <f>EffortOutcomesAG1_1DayShiftIN[[#This Row],[A]]*W86</f>
        <v>0</v>
      </c>
      <c r="AS86" s="3">
        <f>EffortOutcomesAG1_1DayShiftIN[[#This Row],[A]]*X86</f>
        <v>0</v>
      </c>
      <c r="AT86" s="3">
        <f>EffortOutcomesAG1_1DayShiftIN[[#This Row],[A]]*Y86</f>
        <v>0</v>
      </c>
      <c r="AU86" s="3">
        <f>EffortOutcomesAG1_1DayShiftIN[[#This Row],[A]]*Z86</f>
        <v>0</v>
      </c>
      <c r="AV86" s="44">
        <f>EffortOutcomesAG1_1DayShiftIN[[#This Row],[A]]*AA86</f>
        <v>0</v>
      </c>
      <c r="AW86" s="3"/>
      <c r="AX86" s="3"/>
      <c r="AY86" t="s">
        <v>170</v>
      </c>
      <c r="AZ86" t="s">
        <v>216</v>
      </c>
      <c r="BA86" t="s">
        <v>70</v>
      </c>
      <c r="BB86">
        <v>2.1042606516290729</v>
      </c>
      <c r="BC86">
        <v>0.95</v>
      </c>
      <c r="BD86">
        <v>10</v>
      </c>
      <c r="BE86">
        <v>0.95</v>
      </c>
      <c r="BF86">
        <v>1.7568627450980394</v>
      </c>
      <c r="BG86" t="s">
        <v>173</v>
      </c>
      <c r="BH86">
        <v>1</v>
      </c>
      <c r="BI86" s="25">
        <v>45572</v>
      </c>
      <c r="BJ86">
        <v>45572</v>
      </c>
      <c r="BK86">
        <v>0.45146498332539298</v>
      </c>
      <c r="BL86">
        <v>0.45146498332539298</v>
      </c>
      <c r="BM86">
        <v>0.83490737886388477</v>
      </c>
      <c r="BN86">
        <v>2.2150112122411296</v>
      </c>
      <c r="BO86">
        <v>2.2150112122411296</v>
      </c>
      <c r="BP86">
        <v>1.8493292053663573</v>
      </c>
      <c r="BQ86">
        <v>0.5407366071428571</v>
      </c>
      <c r="BR86">
        <v>0.5407366071428571</v>
      </c>
      <c r="BS86">
        <v>1.1977376476906552</v>
      </c>
      <c r="BT86" t="s">
        <v>160</v>
      </c>
      <c r="CL86"/>
      <c r="CM86"/>
      <c r="CN86"/>
      <c r="CO86"/>
      <c r="CP86"/>
    </row>
    <row r="87" spans="1:94" x14ac:dyDescent="0.25">
      <c r="A87" s="31"/>
      <c r="B8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7" s="32">
        <f>IF(EffortOutcomesAG1_1DayShiftIN[[#This Row],[Iin]]=0,3,  IF(EffortOutcomesAG1_1DayShiftIN[[#This Row],[Iin]]&lt;INGoal,1,    IF(EffortOutcomesAG1_1DayShiftIN[[#This Row],[Iin]]&gt;=INGoal,2,   "???")))</f>
        <v>2</v>
      </c>
      <c r="D8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87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8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87" s="34" t="e">
        <f t="shared" si="2"/>
        <v>#VALUE!</v>
      </c>
      <c r="H87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87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87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87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87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87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87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87" s="36" t="e" cm="1">
        <f t="array" ref="O8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87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87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87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87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87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87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87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87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8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7" s="36" cm="1">
        <f t="array" ref="Z8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7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87" s="38" t="e">
        <f t="shared" si="3"/>
        <v>#VALUE!</v>
      </c>
      <c r="AC87" s="3" t="e">
        <f>EffortOutcomesAG1_1DayShiftIN[[#This Row],[A]]*H87</f>
        <v>#VALUE!</v>
      </c>
      <c r="AD87" s="3" t="e">
        <f>EffortOutcomesAG1_1DayShiftIN[[#This Row],[A]]*I87</f>
        <v>#VALUE!</v>
      </c>
      <c r="AE87" s="3" t="e">
        <f>EffortOutcomesAG1_1DayShiftIN[[#This Row],[A]]*J87</f>
        <v>#VALUE!</v>
      </c>
      <c r="AF87" s="3" t="e">
        <f>EffortOutcomesAG1_1DayShiftIN[[#This Row],[A]]*K87</f>
        <v>#VALUE!</v>
      </c>
      <c r="AG87" s="3" t="e">
        <f>EffortOutcomesAG1_1DayShiftIN[[#This Row],[A]]*L87</f>
        <v>#VALUE!</v>
      </c>
      <c r="AH87" s="3" t="e">
        <f>EffortOutcomesAG1_1DayShiftIN[[#This Row],[A]]*M87</f>
        <v>#VALUE!</v>
      </c>
      <c r="AI87" s="3" t="e">
        <f>EffortOutcomesAG1_1DayShiftIN[[#This Row],[A]]*N87</f>
        <v>#VALUE!</v>
      </c>
      <c r="AJ87" s="3" t="e">
        <f>EffortOutcomesAG1_1DayShiftIN[[#This Row],[A]]*O87</f>
        <v>#VALUE!</v>
      </c>
      <c r="AK87" s="3" t="e">
        <f>EffortOutcomesAG1_1DayShiftIN[[#This Row],[A]]*P87</f>
        <v>#VALUE!</v>
      </c>
      <c r="AL87" s="3" t="e">
        <f>EffortOutcomesAG1_1DayShiftIN[[#This Row],[A]]*Q87</f>
        <v>#VALUE!</v>
      </c>
      <c r="AM87" s="3" t="e">
        <f>EffortOutcomesAG1_1DayShiftIN[[#This Row],[A]]*R87</f>
        <v>#VALUE!</v>
      </c>
      <c r="AN87" s="3" t="e">
        <f>EffortOutcomesAG1_1DayShiftIN[[#This Row],[A]]*S87</f>
        <v>#VALUE!</v>
      </c>
      <c r="AO87" s="3" t="e">
        <f>EffortOutcomesAG1_1DayShiftIN[[#This Row],[A]]*T87</f>
        <v>#VALUE!</v>
      </c>
      <c r="AP87" s="3" t="e">
        <f>EffortOutcomesAG1_1DayShiftIN[[#This Row],[A]]*U87</f>
        <v>#VALUE!</v>
      </c>
      <c r="AQ87" s="3" t="e">
        <f>EffortOutcomesAG1_1DayShiftIN[[#This Row],[A]]*V87</f>
        <v>#VALUE!</v>
      </c>
      <c r="AR87" s="3" t="e">
        <f>EffortOutcomesAG1_1DayShiftIN[[#This Row],[A]]*W87</f>
        <v>#VALUE!</v>
      </c>
      <c r="AS87" s="3">
        <f>EffortOutcomesAG1_1DayShiftIN[[#This Row],[A]]*X87</f>
        <v>0</v>
      </c>
      <c r="AT87" s="3">
        <f>EffortOutcomesAG1_1DayShiftIN[[#This Row],[A]]*Y87</f>
        <v>0</v>
      </c>
      <c r="AU87" s="3">
        <f>EffortOutcomesAG1_1DayShiftIN[[#This Row],[A]]*Z87</f>
        <v>0</v>
      </c>
      <c r="AV87" s="44" t="e">
        <f>EffortOutcomesAG1_1DayShiftIN[[#This Row],[A]]*AA87</f>
        <v>#VALUE!</v>
      </c>
      <c r="AW87" s="3"/>
      <c r="AX87" s="3"/>
      <c r="AY87" t="s">
        <v>170</v>
      </c>
      <c r="AZ87" t="s">
        <v>216</v>
      </c>
      <c r="BA87" t="s">
        <v>68</v>
      </c>
      <c r="BB87">
        <v>3.1563909774436096</v>
      </c>
      <c r="BC87">
        <v>2.8499999999999996</v>
      </c>
      <c r="BD87">
        <v>10</v>
      </c>
      <c r="BE87">
        <v>2.8499999999999996</v>
      </c>
      <c r="BF87">
        <v>1.882352941176471</v>
      </c>
      <c r="BG87" t="s">
        <v>175</v>
      </c>
      <c r="BH87">
        <v>1</v>
      </c>
      <c r="BI87" s="25">
        <v>45572</v>
      </c>
      <c r="BJ87">
        <v>45572</v>
      </c>
      <c r="BK87">
        <v>0.90292996665078584</v>
      </c>
      <c r="BL87">
        <v>0.90292996665078584</v>
      </c>
      <c r="BM87">
        <v>0.59636241347420338</v>
      </c>
      <c r="BN87">
        <v>1.1075056061205648</v>
      </c>
      <c r="BO87">
        <v>1.1075056061205648</v>
      </c>
      <c r="BP87">
        <v>0.66047471620227061</v>
      </c>
      <c r="BQ87">
        <v>1.5140624999999994</v>
      </c>
      <c r="BR87">
        <v>1.5140624999999994</v>
      </c>
      <c r="BS87">
        <v>1.6768327067669173</v>
      </c>
      <c r="BT87" t="s">
        <v>160</v>
      </c>
      <c r="CL87"/>
      <c r="CM87"/>
      <c r="CN87"/>
      <c r="CO87"/>
      <c r="CP87"/>
    </row>
    <row r="88" spans="1:94" x14ac:dyDescent="0.25">
      <c r="A88" s="31"/>
      <c r="B8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88" s="32">
        <f>IF(EffortOutcomesAG1_1DayShiftIN[[#This Row],[Iin]]=0,3,  IF(EffortOutcomesAG1_1DayShiftIN[[#This Row],[Iin]]&lt;INGoal,1,    IF(EffortOutcomesAG1_1DayShiftIN[[#This Row],[Iin]]&gt;=INGoal,2,   "???")))</f>
        <v>2</v>
      </c>
      <c r="D8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8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88" s="34">
        <f t="shared" si="2"/>
        <v>12310</v>
      </c>
      <c r="H8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35.428571428571431</v>
      </c>
      <c r="I8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8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88" s="36" cm="1">
        <f t="array" ref="O8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Row],[Block]]=21222),INCap-M89:Z9INGoal,IF(OR(EffortOutcomesAG1_1DayShiftIN[[#This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8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8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8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8" s="36" cm="1">
        <f t="array" ref="Z8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8" s="38">
        <f t="shared" si="3"/>
        <v>0</v>
      </c>
      <c r="AC88" s="3">
        <f>EffortOutcomesAG1_1DayShiftIN[[#This Row],[A]]*H88</f>
        <v>0.97254901960784323</v>
      </c>
      <c r="AD88" s="3">
        <f>EffortOutcomesAG1_1DayShiftIN[[#This Row],[A]]*I88</f>
        <v>0</v>
      </c>
      <c r="AE88" s="3">
        <f>EffortOutcomesAG1_1DayShiftIN[[#This Row],[A]]*J88</f>
        <v>0</v>
      </c>
      <c r="AF88" s="3">
        <f>EffortOutcomesAG1_1DayShiftIN[[#This Row],[A]]*K88</f>
        <v>0</v>
      </c>
      <c r="AG88" s="3">
        <f>EffortOutcomesAG1_1DayShiftIN[[#This Row],[A]]*L88</f>
        <v>0</v>
      </c>
      <c r="AH88" s="3">
        <f>EffortOutcomesAG1_1DayShiftIN[[#This Row],[A]]*M88</f>
        <v>0</v>
      </c>
      <c r="AI88" s="3">
        <f>EffortOutcomesAG1_1DayShiftIN[[#This Row],[A]]*N88</f>
        <v>0</v>
      </c>
      <c r="AJ88" s="3">
        <f>EffortOutcomesAG1_1DayShiftIN[[#This Row],[A]]*O88</f>
        <v>0</v>
      </c>
      <c r="AK88" s="3">
        <f>EffortOutcomesAG1_1DayShiftIN[[#This Row],[A]]*P88</f>
        <v>0</v>
      </c>
      <c r="AL88" s="3">
        <f>EffortOutcomesAG1_1DayShiftIN[[#This Row],[A]]*Q88</f>
        <v>0</v>
      </c>
      <c r="AM88" s="3">
        <f>EffortOutcomesAG1_1DayShiftIN[[#This Row],[A]]*R88</f>
        <v>0</v>
      </c>
      <c r="AN88" s="3">
        <f>EffortOutcomesAG1_1DayShiftIN[[#This Row],[A]]*S88</f>
        <v>0</v>
      </c>
      <c r="AO88" s="3">
        <f>EffortOutcomesAG1_1DayShiftIN[[#This Row],[A]]*T88</f>
        <v>0</v>
      </c>
      <c r="AP88" s="3">
        <f>EffortOutcomesAG1_1DayShiftIN[[#This Row],[A]]*U88</f>
        <v>0</v>
      </c>
      <c r="AQ88" s="3">
        <f>EffortOutcomesAG1_1DayShiftIN[[#This Row],[A]]*V88</f>
        <v>0</v>
      </c>
      <c r="AR88" s="3">
        <f>EffortOutcomesAG1_1DayShiftIN[[#This Row],[A]]*W88</f>
        <v>0</v>
      </c>
      <c r="AS88" s="3">
        <f>EffortOutcomesAG1_1DayShiftIN[[#This Row],[A]]*X88</f>
        <v>0</v>
      </c>
      <c r="AT88" s="3">
        <f>EffortOutcomesAG1_1DayShiftIN[[#This Row],[A]]*Y88</f>
        <v>0</v>
      </c>
      <c r="AU88" s="3">
        <f>EffortOutcomesAG1_1DayShiftIN[[#This Row],[A]]*Z88</f>
        <v>0</v>
      </c>
      <c r="AV88" s="44">
        <f>EffortOutcomesAG1_1DayShiftIN[[#This Row],[A]]*AA88</f>
        <v>0</v>
      </c>
      <c r="AW88" s="3"/>
      <c r="AX88" s="3"/>
      <c r="AY88" t="s">
        <v>170</v>
      </c>
      <c r="AZ88" t="s">
        <v>216</v>
      </c>
      <c r="BA88" t="s">
        <v>69</v>
      </c>
      <c r="BB88">
        <v>1</v>
      </c>
      <c r="BC88">
        <v>0</v>
      </c>
      <c r="BD88">
        <v>10</v>
      </c>
      <c r="BE88">
        <v>0</v>
      </c>
      <c r="BF88">
        <v>2.7450980392156862E-2</v>
      </c>
      <c r="BG88" t="s">
        <v>174</v>
      </c>
      <c r="BH88">
        <v>1</v>
      </c>
      <c r="BI88" s="25">
        <v>45572</v>
      </c>
      <c r="BJ88">
        <v>45572</v>
      </c>
      <c r="BK88">
        <v>0</v>
      </c>
      <c r="BL88">
        <v>0</v>
      </c>
      <c r="BM88">
        <v>2.7450980392156862E-2</v>
      </c>
      <c r="BQ88">
        <v>0</v>
      </c>
      <c r="BR88">
        <v>0</v>
      </c>
      <c r="BS88">
        <v>36.428571428571431</v>
      </c>
      <c r="BT88" t="s">
        <v>160</v>
      </c>
      <c r="CL88"/>
      <c r="CM88"/>
      <c r="CN88"/>
      <c r="CO88"/>
      <c r="CP88"/>
    </row>
    <row r="89" spans="1:94" x14ac:dyDescent="0.25">
      <c r="A89" s="31"/>
      <c r="B8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89" s="32">
        <f>IF(EffortOutcomesAG1_1DayShiftIN[[#This Row],[Iin]]=0,3,  IF(EffortOutcomesAG1_1DayShiftIN[[#This Row],[Iin]]&lt;INGoal,1,    IF(EffortOutcomesAG1_1DayShiftIN[[#This Row],[Iin]]&gt;=INGoal,2,   "???")))</f>
        <v>2</v>
      </c>
      <c r="D8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8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8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89" s="34">
        <f t="shared" si="2"/>
        <v>32312</v>
      </c>
      <c r="H8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0.27622216189177839</v>
      </c>
      <c r="I8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8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8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8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8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0.16050895381715358</v>
      </c>
      <c r="N8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0.33949104618284642</v>
      </c>
      <c r="O89" s="36" cm="1">
        <f t="array" ref="O8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8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8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8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8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8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8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8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8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8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8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89" s="36" cm="1">
        <f t="array" ref="Z8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8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89" s="38">
        <f t="shared" si="3"/>
        <v>0</v>
      </c>
      <c r="AC89" s="3">
        <f>EffortOutcomesAG1_1DayShiftIN[[#This Row],[A]]*H89</f>
        <v>0.7836142079336279</v>
      </c>
      <c r="AD89" s="3">
        <f>EffortOutcomesAG1_1DayShiftIN[[#This Row],[A]]*I89</f>
        <v>0</v>
      </c>
      <c r="AE89" s="3">
        <f>EffortOutcomesAG1_1DayShiftIN[[#This Row],[A]]*J89</f>
        <v>0</v>
      </c>
      <c r="AF89" s="3">
        <f>EffortOutcomesAG1_1DayShiftIN[[#This Row],[A]]*K89</f>
        <v>0</v>
      </c>
      <c r="AG89" s="3">
        <f>EffortOutcomesAG1_1DayShiftIN[[#This Row],[A]]*L89</f>
        <v>0</v>
      </c>
      <c r="AH89" s="3">
        <f>EffortOutcomesAG1_1DayShiftIN[[#This Row],[A]]*M89</f>
        <v>0.45534759358288751</v>
      </c>
      <c r="AI89" s="3">
        <f>EffortOutcomesAG1_1DayShiftIN[[#This Row],[A]]*N89</f>
        <v>0.9631016042780749</v>
      </c>
      <c r="AJ89" s="3">
        <f>EffortOutcomesAG1_1DayShiftIN[[#This Row],[A]]*O89</f>
        <v>0</v>
      </c>
      <c r="AK89" s="3">
        <f>EffortOutcomesAG1_1DayShiftIN[[#This Row],[A]]*P89</f>
        <v>0</v>
      </c>
      <c r="AL89" s="3">
        <f>EffortOutcomesAG1_1DayShiftIN[[#This Row],[A]]*Q89</f>
        <v>0</v>
      </c>
      <c r="AM89" s="3">
        <f>EffortOutcomesAG1_1DayShiftIN[[#This Row],[A]]*R89</f>
        <v>0</v>
      </c>
      <c r="AN89" s="3">
        <f>EffortOutcomesAG1_1DayShiftIN[[#This Row],[A]]*S89</f>
        <v>0</v>
      </c>
      <c r="AO89" s="3">
        <f>EffortOutcomesAG1_1DayShiftIN[[#This Row],[A]]*T89</f>
        <v>0</v>
      </c>
      <c r="AP89" s="3">
        <f>EffortOutcomesAG1_1DayShiftIN[[#This Row],[A]]*U89</f>
        <v>0</v>
      </c>
      <c r="AQ89" s="3">
        <f>EffortOutcomesAG1_1DayShiftIN[[#This Row],[A]]*V89</f>
        <v>0</v>
      </c>
      <c r="AR89" s="3">
        <f>EffortOutcomesAG1_1DayShiftIN[[#This Row],[A]]*W89</f>
        <v>0</v>
      </c>
      <c r="AS89" s="3">
        <f>EffortOutcomesAG1_1DayShiftIN[[#This Row],[A]]*X89</f>
        <v>0</v>
      </c>
      <c r="AT89" s="3">
        <f>EffortOutcomesAG1_1DayShiftIN[[#This Row],[A]]*Y89</f>
        <v>0</v>
      </c>
      <c r="AU89" s="3">
        <f>EffortOutcomesAG1_1DayShiftIN[[#This Row],[A]]*Z89</f>
        <v>0</v>
      </c>
      <c r="AV89" s="44">
        <f>EffortOutcomesAG1_1DayShiftIN[[#This Row],[A]]*AA89</f>
        <v>0</v>
      </c>
      <c r="AW89" s="3"/>
      <c r="AX89" s="3"/>
      <c r="AY89" t="s">
        <v>217</v>
      </c>
      <c r="AZ89" t="s">
        <v>216</v>
      </c>
      <c r="BA89" t="s">
        <v>70</v>
      </c>
      <c r="BB89">
        <v>4.5836142079336275</v>
      </c>
      <c r="BC89">
        <v>3.8</v>
      </c>
      <c r="BD89">
        <v>10</v>
      </c>
      <c r="BE89">
        <v>3.8</v>
      </c>
      <c r="BF89">
        <v>2.8368983957219247</v>
      </c>
      <c r="BG89" t="s">
        <v>173</v>
      </c>
      <c r="BI89" s="25">
        <v>45572</v>
      </c>
      <c r="BJ89">
        <v>45572</v>
      </c>
      <c r="BK89">
        <v>0.82904010407828488</v>
      </c>
      <c r="BL89">
        <v>0.82904010407828488</v>
      </c>
      <c r="BM89">
        <v>0.61892172138126944</v>
      </c>
      <c r="BN89">
        <v>1.2062142652456915</v>
      </c>
      <c r="BO89">
        <v>1.2062142652456915</v>
      </c>
      <c r="BP89">
        <v>0.74655220940050648</v>
      </c>
      <c r="BQ89">
        <v>1.3394910461828464</v>
      </c>
      <c r="BR89">
        <v>1.3394910461828464</v>
      </c>
      <c r="BS89">
        <v>1.6157132080746248</v>
      </c>
      <c r="BT89" t="s">
        <v>160</v>
      </c>
      <c r="CL89"/>
      <c r="CM89"/>
      <c r="CN89"/>
      <c r="CO89"/>
      <c r="CP89"/>
    </row>
    <row r="90" spans="1:94" x14ac:dyDescent="0.25">
      <c r="A90" s="31"/>
      <c r="B9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90" s="32">
        <f>IF(EffortOutcomesAG1_1DayShiftIN[[#This Row],[Iin]]=0,3,  IF(EffortOutcomesAG1_1DayShiftIN[[#This Row],[Iin]]&lt;INGoal,1,    IF(EffortOutcomesAG1_1DayShiftIN[[#This Row],[Iin]]&gt;=INGoal,2,   "???")))</f>
        <v>1</v>
      </c>
      <c r="D9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9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90" s="34">
        <f t="shared" si="2"/>
        <v>11310</v>
      </c>
      <c r="H9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9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9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90" s="36" cm="1">
        <f t="array" ref="O9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9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5.6960583276355337E-4</v>
      </c>
      <c r="S9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9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0.7599999999999999</v>
      </c>
      <c r="W9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0" s="36" cm="1">
        <f t="array" ref="Z9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0" s="38">
        <f t="shared" si="3"/>
        <v>0.76056960583276345</v>
      </c>
      <c r="AC90" s="3">
        <f>EffortOutcomesAG1_1DayShiftIN[[#This Row],[A]]*H90</f>
        <v>0</v>
      </c>
      <c r="AD90" s="3">
        <f>EffortOutcomesAG1_1DayShiftIN[[#This Row],[A]]*I90</f>
        <v>0</v>
      </c>
      <c r="AE90" s="3">
        <f>EffortOutcomesAG1_1DayShiftIN[[#This Row],[A]]*J90</f>
        <v>0</v>
      </c>
      <c r="AF90" s="3">
        <f>EffortOutcomesAG1_1DayShiftIN[[#This Row],[A]]*K90</f>
        <v>0</v>
      </c>
      <c r="AG90" s="3">
        <f>EffortOutcomesAG1_1DayShiftIN[[#This Row],[A]]*L90</f>
        <v>0</v>
      </c>
      <c r="AH90" s="3">
        <f>EffortOutcomesAG1_1DayShiftIN[[#This Row],[A]]*M90</f>
        <v>0</v>
      </c>
      <c r="AI90" s="3">
        <f>EffortOutcomesAG1_1DayShiftIN[[#This Row],[A]]*N90</f>
        <v>0</v>
      </c>
      <c r="AJ90" s="3">
        <f>EffortOutcomesAG1_1DayShiftIN[[#This Row],[A]]*O90</f>
        <v>0</v>
      </c>
      <c r="AK90" s="3">
        <f>EffortOutcomesAG1_1DayShiftIN[[#This Row],[A]]*P90</f>
        <v>0</v>
      </c>
      <c r="AL90" s="3">
        <f>EffortOutcomesAG1_1DayShiftIN[[#This Row],[A]]*Q90</f>
        <v>0</v>
      </c>
      <c r="AM90" s="3">
        <f>EffortOutcomesAG1_1DayShiftIN[[#This Row],[A]]*R90</f>
        <v>2.1360218728633251E-3</v>
      </c>
      <c r="AN90" s="3">
        <f>EffortOutcomesAG1_1DayShiftIN[[#This Row],[A]]*S90</f>
        <v>0</v>
      </c>
      <c r="AO90" s="3">
        <f>EffortOutcomesAG1_1DayShiftIN[[#This Row],[A]]*T90</f>
        <v>0</v>
      </c>
      <c r="AP90" s="3">
        <f>EffortOutcomesAG1_1DayShiftIN[[#This Row],[A]]*U90</f>
        <v>0</v>
      </c>
      <c r="AQ90" s="3">
        <f>EffortOutcomesAG1_1DayShiftIN[[#This Row],[A]]*V90</f>
        <v>2.8499999999999996</v>
      </c>
      <c r="AR90" s="3">
        <f>EffortOutcomesAG1_1DayShiftIN[[#This Row],[A]]*W90</f>
        <v>0</v>
      </c>
      <c r="AS90" s="3">
        <f>EffortOutcomesAG1_1DayShiftIN[[#This Row],[A]]*X90</f>
        <v>0</v>
      </c>
      <c r="AT90" s="3">
        <f>EffortOutcomesAG1_1DayShiftIN[[#This Row],[A]]*Y90</f>
        <v>0</v>
      </c>
      <c r="AU90" s="3">
        <f>EffortOutcomesAG1_1DayShiftIN[[#This Row],[A]]*Z90</f>
        <v>0</v>
      </c>
      <c r="AV90" s="44">
        <f>EffortOutcomesAG1_1DayShiftIN[[#This Row],[A]]*AA90</f>
        <v>0</v>
      </c>
      <c r="AW90" s="3"/>
      <c r="AX90" s="3"/>
      <c r="AY90" t="s">
        <v>217</v>
      </c>
      <c r="AZ90" t="s">
        <v>216</v>
      </c>
      <c r="BA90" t="s">
        <v>68</v>
      </c>
      <c r="BB90">
        <v>3.7478639781271368</v>
      </c>
      <c r="BC90">
        <v>2.8499999999999996</v>
      </c>
      <c r="BD90">
        <v>10</v>
      </c>
      <c r="BE90">
        <v>2.8499999999999996</v>
      </c>
      <c r="BF90">
        <v>3.75</v>
      </c>
      <c r="BG90" t="s">
        <v>175</v>
      </c>
      <c r="BI90" s="25">
        <v>45572</v>
      </c>
      <c r="BJ90">
        <v>45572</v>
      </c>
      <c r="BK90">
        <v>0.76043314715604671</v>
      </c>
      <c r="BL90">
        <v>0.76043314715604671</v>
      </c>
      <c r="BM90">
        <v>1.0005699304684827</v>
      </c>
      <c r="BN90">
        <v>1.3150399923253113</v>
      </c>
      <c r="BO90">
        <v>1.3150399923253113</v>
      </c>
      <c r="BP90">
        <v>1.3157894736842106</v>
      </c>
      <c r="BQ90">
        <v>0.7599999999999999</v>
      </c>
      <c r="BR90">
        <v>0.7599999999999999</v>
      </c>
      <c r="BS90">
        <v>0.99943039416723645</v>
      </c>
      <c r="BT90" t="s">
        <v>160</v>
      </c>
      <c r="CL90"/>
      <c r="CM90"/>
      <c r="CN90"/>
      <c r="CO90"/>
      <c r="CP90"/>
    </row>
    <row r="91" spans="1:94" x14ac:dyDescent="0.25">
      <c r="A91" s="31"/>
      <c r="B9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91" s="32">
        <f>IF(EffortOutcomesAG1_1DayShiftIN[[#This Row],[Iin]]=0,3,  IF(EffortOutcomesAG1_1DayShiftIN[[#This Row],[Iin]]&lt;INGoal,1,    IF(EffortOutcomesAG1_1DayShiftIN[[#This Row],[Iin]]&gt;=INGoal,2,   "???")))</f>
        <v>2</v>
      </c>
      <c r="D9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9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91" s="34">
        <f t="shared" si="2"/>
        <v>12310</v>
      </c>
      <c r="H9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16.015625000000004</v>
      </c>
      <c r="I9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9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91" s="36" cm="1">
        <f t="array" ref="O9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9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9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9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9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1" s="36" cm="1">
        <f t="array" ref="Z9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1" s="38">
        <f t="shared" si="3"/>
        <v>0</v>
      </c>
      <c r="AC91" s="3">
        <f>EffortOutcomesAG1_1DayShiftIN[[#This Row],[A]]*H91</f>
        <v>0.91354723707664898</v>
      </c>
      <c r="AD91" s="3">
        <f>EffortOutcomesAG1_1DayShiftIN[[#This Row],[A]]*I91</f>
        <v>0</v>
      </c>
      <c r="AE91" s="3">
        <f>EffortOutcomesAG1_1DayShiftIN[[#This Row],[A]]*J91</f>
        <v>0</v>
      </c>
      <c r="AF91" s="3">
        <f>EffortOutcomesAG1_1DayShiftIN[[#This Row],[A]]*K91</f>
        <v>0</v>
      </c>
      <c r="AG91" s="3">
        <f>EffortOutcomesAG1_1DayShiftIN[[#This Row],[A]]*L91</f>
        <v>0</v>
      </c>
      <c r="AH91" s="3">
        <f>EffortOutcomesAG1_1DayShiftIN[[#This Row],[A]]*M91</f>
        <v>0</v>
      </c>
      <c r="AI91" s="3">
        <f>EffortOutcomesAG1_1DayShiftIN[[#This Row],[A]]*N91</f>
        <v>0</v>
      </c>
      <c r="AJ91" s="3">
        <f>EffortOutcomesAG1_1DayShiftIN[[#This Row],[A]]*O91</f>
        <v>0</v>
      </c>
      <c r="AK91" s="3">
        <f>EffortOutcomesAG1_1DayShiftIN[[#This Row],[A]]*P91</f>
        <v>0</v>
      </c>
      <c r="AL91" s="3">
        <f>EffortOutcomesAG1_1DayShiftIN[[#This Row],[A]]*Q91</f>
        <v>0</v>
      </c>
      <c r="AM91" s="3">
        <f>EffortOutcomesAG1_1DayShiftIN[[#This Row],[A]]*R91</f>
        <v>0</v>
      </c>
      <c r="AN91" s="3">
        <f>EffortOutcomesAG1_1DayShiftIN[[#This Row],[A]]*S91</f>
        <v>0</v>
      </c>
      <c r="AO91" s="3">
        <f>EffortOutcomesAG1_1DayShiftIN[[#This Row],[A]]*T91</f>
        <v>0</v>
      </c>
      <c r="AP91" s="3">
        <f>EffortOutcomesAG1_1DayShiftIN[[#This Row],[A]]*U91</f>
        <v>0</v>
      </c>
      <c r="AQ91" s="3">
        <f>EffortOutcomesAG1_1DayShiftIN[[#This Row],[A]]*V91</f>
        <v>0</v>
      </c>
      <c r="AR91" s="3">
        <f>EffortOutcomesAG1_1DayShiftIN[[#This Row],[A]]*W91</f>
        <v>0</v>
      </c>
      <c r="AS91" s="3">
        <f>EffortOutcomesAG1_1DayShiftIN[[#This Row],[A]]*X91</f>
        <v>0</v>
      </c>
      <c r="AT91" s="3">
        <f>EffortOutcomesAG1_1DayShiftIN[[#This Row],[A]]*Y91</f>
        <v>0</v>
      </c>
      <c r="AU91" s="3">
        <f>EffortOutcomesAG1_1DayShiftIN[[#This Row],[A]]*Z91</f>
        <v>0</v>
      </c>
      <c r="AV91" s="44">
        <f>EffortOutcomesAG1_1DayShiftIN[[#This Row],[A]]*AA91</f>
        <v>0</v>
      </c>
      <c r="AW91" s="3"/>
      <c r="AX91" s="3"/>
      <c r="AY91" t="s">
        <v>217</v>
      </c>
      <c r="AZ91" t="s">
        <v>216</v>
      </c>
      <c r="BA91" t="s">
        <v>69</v>
      </c>
      <c r="BB91">
        <v>0.97058823529411775</v>
      </c>
      <c r="BC91">
        <v>0</v>
      </c>
      <c r="BD91">
        <v>10</v>
      </c>
      <c r="BE91">
        <v>0</v>
      </c>
      <c r="BF91">
        <v>5.7040998217468802E-2</v>
      </c>
      <c r="BG91" t="s">
        <v>174</v>
      </c>
      <c r="BI91" s="25">
        <v>45572</v>
      </c>
      <c r="BJ91">
        <v>45572</v>
      </c>
      <c r="BK91">
        <v>0</v>
      </c>
      <c r="BL91">
        <v>0</v>
      </c>
      <c r="BM91">
        <v>5.8769513314967853E-2</v>
      </c>
      <c r="BQ91">
        <v>0</v>
      </c>
      <c r="BR91">
        <v>0</v>
      </c>
      <c r="BS91">
        <v>17.015625000000004</v>
      </c>
      <c r="BT91" t="s">
        <v>160</v>
      </c>
      <c r="CL91"/>
      <c r="CM91"/>
      <c r="CN91"/>
      <c r="CO91"/>
      <c r="CP91"/>
    </row>
    <row r="92" spans="1:94" x14ac:dyDescent="0.25">
      <c r="A92" s="31"/>
      <c r="B9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92" s="32">
        <f>IF(EffortOutcomesAG1_1DayShiftIN[[#This Row],[Iin]]=0,3,  IF(EffortOutcomesAG1_1DayShiftIN[[#This Row],[Iin]]&lt;INGoal,1,    IF(EffortOutcomesAG1_1DayShiftIN[[#This Row],[Iin]]&gt;=INGoal,2,   "???")))</f>
        <v>2</v>
      </c>
      <c r="D9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9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92" s="34">
        <f t="shared" si="2"/>
        <v>32312</v>
      </c>
      <c r="H9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0.72663436942872672</v>
      </c>
      <c r="I9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0.40113402061855696</v>
      </c>
      <c r="N9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9.8865979381443037E-2</v>
      </c>
      <c r="O92" s="36" cm="1">
        <f t="array" ref="O9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9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9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9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9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2" s="36" cm="1">
        <f t="array" ref="Z9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2" s="38">
        <f t="shared" si="3"/>
        <v>0</v>
      </c>
      <c r="AC92" s="3">
        <f>EffortOutcomesAG1_1DayShiftIN[[#This Row],[A]]*H92</f>
        <v>1.2563909774436097</v>
      </c>
      <c r="AD92" s="3">
        <f>EffortOutcomesAG1_1DayShiftIN[[#This Row],[A]]*I92</f>
        <v>0</v>
      </c>
      <c r="AE92" s="3">
        <f>EffortOutcomesAG1_1DayShiftIN[[#This Row],[A]]*J92</f>
        <v>0</v>
      </c>
      <c r="AF92" s="3">
        <f>EffortOutcomesAG1_1DayShiftIN[[#This Row],[A]]*K92</f>
        <v>0</v>
      </c>
      <c r="AG92" s="3">
        <f>EffortOutcomesAG1_1DayShiftIN[[#This Row],[A]]*L92</f>
        <v>0</v>
      </c>
      <c r="AH92" s="3">
        <f>EffortOutcomesAG1_1DayShiftIN[[#This Row],[A]]*M92</f>
        <v>0.69358288770053533</v>
      </c>
      <c r="AI92" s="3">
        <f>EffortOutcomesAG1_1DayShiftIN[[#This Row],[A]]*N92</f>
        <v>0.17094474153297642</v>
      </c>
      <c r="AJ92" s="3">
        <f>EffortOutcomesAG1_1DayShiftIN[[#This Row],[A]]*O92</f>
        <v>0</v>
      </c>
      <c r="AK92" s="3">
        <f>EffortOutcomesAG1_1DayShiftIN[[#This Row],[A]]*P92</f>
        <v>0</v>
      </c>
      <c r="AL92" s="3">
        <f>EffortOutcomesAG1_1DayShiftIN[[#This Row],[A]]*Q92</f>
        <v>0</v>
      </c>
      <c r="AM92" s="3">
        <f>EffortOutcomesAG1_1DayShiftIN[[#This Row],[A]]*R92</f>
        <v>0</v>
      </c>
      <c r="AN92" s="3">
        <f>EffortOutcomesAG1_1DayShiftIN[[#This Row],[A]]*S92</f>
        <v>0</v>
      </c>
      <c r="AO92" s="3">
        <f>EffortOutcomesAG1_1DayShiftIN[[#This Row],[A]]*T92</f>
        <v>0</v>
      </c>
      <c r="AP92" s="3">
        <f>EffortOutcomesAG1_1DayShiftIN[[#This Row],[A]]*U92</f>
        <v>0</v>
      </c>
      <c r="AQ92" s="3">
        <f>EffortOutcomesAG1_1DayShiftIN[[#This Row],[A]]*V92</f>
        <v>0</v>
      </c>
      <c r="AR92" s="3">
        <f>EffortOutcomesAG1_1DayShiftIN[[#This Row],[A]]*W92</f>
        <v>0</v>
      </c>
      <c r="AS92" s="3">
        <f>EffortOutcomesAG1_1DayShiftIN[[#This Row],[A]]*X92</f>
        <v>0</v>
      </c>
      <c r="AT92" s="3">
        <f>EffortOutcomesAG1_1DayShiftIN[[#This Row],[A]]*Y92</f>
        <v>0</v>
      </c>
      <c r="AU92" s="3">
        <f>EffortOutcomesAG1_1DayShiftIN[[#This Row],[A]]*Z92</f>
        <v>0</v>
      </c>
      <c r="AV92" s="44">
        <f>EffortOutcomesAG1_1DayShiftIN[[#This Row],[A]]*AA92</f>
        <v>0</v>
      </c>
      <c r="AW92" s="3"/>
      <c r="AX92" s="3"/>
      <c r="AY92" t="s">
        <v>170</v>
      </c>
      <c r="AZ92" t="s">
        <v>216</v>
      </c>
      <c r="BA92" t="s">
        <v>68</v>
      </c>
      <c r="BB92">
        <v>3.1563909774436096</v>
      </c>
      <c r="BC92">
        <v>1.9</v>
      </c>
      <c r="BD92">
        <v>10</v>
      </c>
      <c r="BE92">
        <v>1.9</v>
      </c>
      <c r="BF92">
        <v>1.7290552584670236</v>
      </c>
      <c r="BG92" t="s">
        <v>177</v>
      </c>
      <c r="BH92">
        <v>1</v>
      </c>
      <c r="BI92" s="25">
        <v>45573</v>
      </c>
      <c r="BJ92">
        <v>45573</v>
      </c>
      <c r="BK92">
        <v>0.60195331110052397</v>
      </c>
      <c r="BL92">
        <v>0.60195331110052397</v>
      </c>
      <c r="BM92">
        <v>0.54779501995263002</v>
      </c>
      <c r="BN92">
        <v>1.6612584091808473</v>
      </c>
      <c r="BO92">
        <v>1.6612584091808473</v>
      </c>
      <c r="BP92">
        <v>0.9100290834036967</v>
      </c>
      <c r="BQ92">
        <v>1.098865979381443</v>
      </c>
      <c r="BR92">
        <v>1.098865979381443</v>
      </c>
      <c r="BS92">
        <v>1.8255003488101698</v>
      </c>
      <c r="BT92" t="s">
        <v>160</v>
      </c>
      <c r="CL92"/>
      <c r="CM92"/>
      <c r="CN92"/>
      <c r="CO92"/>
      <c r="CP92"/>
    </row>
    <row r="93" spans="1:94" x14ac:dyDescent="0.25">
      <c r="A93" s="31"/>
      <c r="B9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93" s="32">
        <f>IF(EffortOutcomesAG1_1DayShiftIN[[#This Row],[Iin]]=0,3,  IF(EffortOutcomesAG1_1DayShiftIN[[#This Row],[Iin]]&lt;INGoal,1,    IF(EffortOutcomesAG1_1DayShiftIN[[#This Row],[Iin]]&gt;=INGoal,2,   "???")))</f>
        <v>2</v>
      </c>
      <c r="D9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93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9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93" s="34" t="e">
        <f t="shared" si="2"/>
        <v>#VALUE!</v>
      </c>
      <c r="H93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93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93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93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93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93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93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93" s="36" t="e" cm="1">
        <f t="array" ref="O9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93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93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93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93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93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93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93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93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9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3" s="36" cm="1">
        <f t="array" ref="Z9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3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93" s="38" t="e">
        <f t="shared" si="3"/>
        <v>#VALUE!</v>
      </c>
      <c r="AC93" s="3" t="e">
        <f>EffortOutcomesAG1_1DayShiftIN[[#This Row],[A]]*H93</f>
        <v>#VALUE!</v>
      </c>
      <c r="AD93" s="3" t="e">
        <f>EffortOutcomesAG1_1DayShiftIN[[#This Row],[A]]*I93</f>
        <v>#VALUE!</v>
      </c>
      <c r="AE93" s="3" t="e">
        <f>EffortOutcomesAG1_1DayShiftIN[[#This Row],[A]]*J93</f>
        <v>#VALUE!</v>
      </c>
      <c r="AF93" s="3" t="e">
        <f>EffortOutcomesAG1_1DayShiftIN[[#This Row],[A]]*K93</f>
        <v>#VALUE!</v>
      </c>
      <c r="AG93" s="3" t="e">
        <f>EffortOutcomesAG1_1DayShiftIN[[#This Row],[A]]*L93</f>
        <v>#VALUE!</v>
      </c>
      <c r="AH93" s="3" t="e">
        <f>EffortOutcomesAG1_1DayShiftIN[[#This Row],[A]]*M93</f>
        <v>#VALUE!</v>
      </c>
      <c r="AI93" s="3" t="e">
        <f>EffortOutcomesAG1_1DayShiftIN[[#This Row],[A]]*N93</f>
        <v>#VALUE!</v>
      </c>
      <c r="AJ93" s="3" t="e">
        <f>EffortOutcomesAG1_1DayShiftIN[[#This Row],[A]]*O93</f>
        <v>#VALUE!</v>
      </c>
      <c r="AK93" s="3" t="e">
        <f>EffortOutcomesAG1_1DayShiftIN[[#This Row],[A]]*P93</f>
        <v>#VALUE!</v>
      </c>
      <c r="AL93" s="3" t="e">
        <f>EffortOutcomesAG1_1DayShiftIN[[#This Row],[A]]*Q93</f>
        <v>#VALUE!</v>
      </c>
      <c r="AM93" s="3" t="e">
        <f>EffortOutcomesAG1_1DayShiftIN[[#This Row],[A]]*R93</f>
        <v>#VALUE!</v>
      </c>
      <c r="AN93" s="3" t="e">
        <f>EffortOutcomesAG1_1DayShiftIN[[#This Row],[A]]*S93</f>
        <v>#VALUE!</v>
      </c>
      <c r="AO93" s="3" t="e">
        <f>EffortOutcomesAG1_1DayShiftIN[[#This Row],[A]]*T93</f>
        <v>#VALUE!</v>
      </c>
      <c r="AP93" s="3" t="e">
        <f>EffortOutcomesAG1_1DayShiftIN[[#This Row],[A]]*U93</f>
        <v>#VALUE!</v>
      </c>
      <c r="AQ93" s="3" t="e">
        <f>EffortOutcomesAG1_1DayShiftIN[[#This Row],[A]]*V93</f>
        <v>#VALUE!</v>
      </c>
      <c r="AR93" s="3" t="e">
        <f>EffortOutcomesAG1_1DayShiftIN[[#This Row],[A]]*W93</f>
        <v>#VALUE!</v>
      </c>
      <c r="AS93" s="3">
        <f>EffortOutcomesAG1_1DayShiftIN[[#This Row],[A]]*X93</f>
        <v>0</v>
      </c>
      <c r="AT93" s="3">
        <f>EffortOutcomesAG1_1DayShiftIN[[#This Row],[A]]*Y93</f>
        <v>0</v>
      </c>
      <c r="AU93" s="3">
        <f>EffortOutcomesAG1_1DayShiftIN[[#This Row],[A]]*Z93</f>
        <v>0</v>
      </c>
      <c r="AV93" s="44" t="e">
        <f>EffortOutcomesAG1_1DayShiftIN[[#This Row],[A]]*AA93</f>
        <v>#VALUE!</v>
      </c>
      <c r="AW93" s="3"/>
      <c r="AX93" s="3"/>
      <c r="AY93" t="s">
        <v>170</v>
      </c>
      <c r="AZ93" t="s">
        <v>216</v>
      </c>
      <c r="BA93" t="s">
        <v>70</v>
      </c>
      <c r="BB93">
        <v>2.1042606516290729</v>
      </c>
      <c r="BC93">
        <v>2.8499999999999996</v>
      </c>
      <c r="BD93">
        <v>10</v>
      </c>
      <c r="BE93">
        <v>2.8499999999999996</v>
      </c>
      <c r="BF93">
        <v>1.5496957403651117</v>
      </c>
      <c r="BG93" t="s">
        <v>178</v>
      </c>
      <c r="BH93">
        <v>1</v>
      </c>
      <c r="BI93" s="25">
        <v>45573</v>
      </c>
      <c r="BJ93">
        <v>45573</v>
      </c>
      <c r="BK93">
        <v>1.3543949499761787</v>
      </c>
      <c r="BL93">
        <v>1.3543949499761787</v>
      </c>
      <c r="BM93">
        <v>0.73645617008775544</v>
      </c>
      <c r="BN93">
        <v>0.73833707074704324</v>
      </c>
      <c r="BO93">
        <v>0.73833707074704324</v>
      </c>
      <c r="BP93">
        <v>0.54375289135617966</v>
      </c>
      <c r="BQ93">
        <v>1.8390706806282719</v>
      </c>
      <c r="BR93">
        <v>1.8390706806282719</v>
      </c>
      <c r="BS93">
        <v>1.3578540592318493</v>
      </c>
      <c r="BT93" t="s">
        <v>160</v>
      </c>
      <c r="CL93"/>
      <c r="CM93"/>
      <c r="CN93"/>
      <c r="CO93"/>
      <c r="CP93"/>
    </row>
    <row r="94" spans="1:94" x14ac:dyDescent="0.25">
      <c r="A94" s="31"/>
      <c r="B9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94" s="32">
        <f>IF(EffortOutcomesAG1_1DayShiftIN[[#This Row],[Iin]]=0,3,  IF(EffortOutcomesAG1_1DayShiftIN[[#This Row],[Iin]]&lt;INGoal,1,    IF(EffortOutcomesAG1_1DayShiftIN[[#This Row],[Iin]]&gt;=INGoal,2,   "???")))</f>
        <v>3</v>
      </c>
      <c r="D9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9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94" s="34">
        <f t="shared" si="2"/>
        <v>13110</v>
      </c>
      <c r="H9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9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9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94" s="36" cm="1">
        <f t="array" ref="O9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9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</v>
      </c>
      <c r="S9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9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9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4" s="36" cm="1">
        <f t="array" ref="Z9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4" s="38">
        <f t="shared" si="3"/>
        <v>1</v>
      </c>
      <c r="AC94" s="3">
        <f>EffortOutcomesAG1_1DayShiftIN[[#This Row],[A]]*H94</f>
        <v>0</v>
      </c>
      <c r="AD94" s="3">
        <f>EffortOutcomesAG1_1DayShiftIN[[#This Row],[A]]*I94</f>
        <v>0</v>
      </c>
      <c r="AE94" s="3">
        <f>EffortOutcomesAG1_1DayShiftIN[[#This Row],[A]]*J94</f>
        <v>0</v>
      </c>
      <c r="AF94" s="3">
        <f>EffortOutcomesAG1_1DayShiftIN[[#This Row],[A]]*K94</f>
        <v>0</v>
      </c>
      <c r="AG94" s="3">
        <f>EffortOutcomesAG1_1DayShiftIN[[#This Row],[A]]*L94</f>
        <v>0</v>
      </c>
      <c r="AH94" s="3">
        <f>EffortOutcomesAG1_1DayShiftIN[[#This Row],[A]]*M94</f>
        <v>0</v>
      </c>
      <c r="AI94" s="3">
        <f>EffortOutcomesAG1_1DayShiftIN[[#This Row],[A]]*N94</f>
        <v>0</v>
      </c>
      <c r="AJ94" s="3">
        <f>EffortOutcomesAG1_1DayShiftIN[[#This Row],[A]]*O94</f>
        <v>0</v>
      </c>
      <c r="AK94" s="3">
        <f>EffortOutcomesAG1_1DayShiftIN[[#This Row],[A]]*P94</f>
        <v>0</v>
      </c>
      <c r="AL94" s="3">
        <f>EffortOutcomesAG1_1DayShiftIN[[#This Row],[A]]*Q94</f>
        <v>0</v>
      </c>
      <c r="AM94" s="3">
        <f>EffortOutcomesAG1_1DayShiftIN[[#This Row],[A]]*R94</f>
        <v>0</v>
      </c>
      <c r="AN94" s="3">
        <f>EffortOutcomesAG1_1DayShiftIN[[#This Row],[A]]*S94</f>
        <v>0</v>
      </c>
      <c r="AO94" s="3">
        <f>EffortOutcomesAG1_1DayShiftIN[[#This Row],[A]]*T94</f>
        <v>0</v>
      </c>
      <c r="AP94" s="3">
        <f>EffortOutcomesAG1_1DayShiftIN[[#This Row],[A]]*U94</f>
        <v>0</v>
      </c>
      <c r="AQ94" s="3">
        <f>EffortOutcomesAG1_1DayShiftIN[[#This Row],[A]]*V94</f>
        <v>0</v>
      </c>
      <c r="AR94" s="3">
        <f>EffortOutcomesAG1_1DayShiftIN[[#This Row],[A]]*W94</f>
        <v>0</v>
      </c>
      <c r="AS94" s="3">
        <f>EffortOutcomesAG1_1DayShiftIN[[#This Row],[A]]*X94</f>
        <v>0</v>
      </c>
      <c r="AT94" s="3">
        <f>EffortOutcomesAG1_1DayShiftIN[[#This Row],[A]]*Y94</f>
        <v>0</v>
      </c>
      <c r="AU94" s="3">
        <f>EffortOutcomesAG1_1DayShiftIN[[#This Row],[A]]*Z94</f>
        <v>0</v>
      </c>
      <c r="AV94" s="44">
        <f>EffortOutcomesAG1_1DayShiftIN[[#This Row],[A]]*AA94</f>
        <v>0</v>
      </c>
      <c r="AW94" s="3"/>
      <c r="AX94" s="3"/>
      <c r="AY94" t="s">
        <v>170</v>
      </c>
      <c r="AZ94" t="s">
        <v>216</v>
      </c>
      <c r="BA94" t="s">
        <v>69</v>
      </c>
      <c r="BB94">
        <v>1</v>
      </c>
      <c r="BC94">
        <v>0</v>
      </c>
      <c r="BD94">
        <v>10</v>
      </c>
      <c r="BE94">
        <v>0</v>
      </c>
      <c r="BF94">
        <v>0</v>
      </c>
      <c r="BG94" t="s">
        <v>176</v>
      </c>
      <c r="BH94">
        <v>1</v>
      </c>
      <c r="BI94" s="25">
        <v>45573</v>
      </c>
      <c r="BJ94">
        <v>45573</v>
      </c>
      <c r="BK94">
        <v>0</v>
      </c>
      <c r="BL94">
        <v>0</v>
      </c>
      <c r="BM94">
        <v>0</v>
      </c>
      <c r="BT94" t="s">
        <v>160</v>
      </c>
      <c r="CL94"/>
      <c r="CM94"/>
      <c r="CN94"/>
      <c r="CO94"/>
      <c r="CP94"/>
    </row>
    <row r="95" spans="1:94" x14ac:dyDescent="0.25">
      <c r="A95" s="31"/>
      <c r="B9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95" s="32">
        <f>IF(EffortOutcomesAG1_1DayShiftIN[[#This Row],[Iin]]=0,3,  IF(EffortOutcomesAG1_1DayShiftIN[[#This Row],[Iin]]&lt;INGoal,1,    IF(EffortOutcomesAG1_1DayShiftIN[[#This Row],[Iin]]&gt;=INGoal,2,   "???")))</f>
        <v>1</v>
      </c>
      <c r="D9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9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95" s="34">
        <f t="shared" si="2"/>
        <v>31111</v>
      </c>
      <c r="H9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9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9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95" s="36" cm="1">
        <f t="array" ref="O9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1.3333333333333197E-2</v>
      </c>
      <c r="Q9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9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5.6960583276355337E-4</v>
      </c>
      <c r="U9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0.99943039416723645</v>
      </c>
      <c r="W9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5" s="36" cm="1">
        <f t="array" ref="Z9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5" s="38">
        <f t="shared" si="3"/>
        <v>1</v>
      </c>
      <c r="AC95" s="3">
        <f>EffortOutcomesAG1_1DayShiftIN[[#This Row],[A]]*H95</f>
        <v>0</v>
      </c>
      <c r="AD95" s="3">
        <f>EffortOutcomesAG1_1DayShiftIN[[#This Row],[A]]*I95</f>
        <v>0</v>
      </c>
      <c r="AE95" s="3">
        <f>EffortOutcomesAG1_1DayShiftIN[[#This Row],[A]]*J95</f>
        <v>0</v>
      </c>
      <c r="AF95" s="3">
        <f>EffortOutcomesAG1_1DayShiftIN[[#This Row],[A]]*K95</f>
        <v>0</v>
      </c>
      <c r="AG95" s="3">
        <f>EffortOutcomesAG1_1DayShiftIN[[#This Row],[A]]*L95</f>
        <v>0</v>
      </c>
      <c r="AH95" s="3">
        <f>EffortOutcomesAG1_1DayShiftIN[[#This Row],[A]]*M95</f>
        <v>0</v>
      </c>
      <c r="AI95" s="3">
        <f>EffortOutcomesAG1_1DayShiftIN[[#This Row],[A]]*N95</f>
        <v>0</v>
      </c>
      <c r="AJ95" s="3">
        <f>EffortOutcomesAG1_1DayShiftIN[[#This Row],[A]]*O95</f>
        <v>0</v>
      </c>
      <c r="AK95" s="3">
        <f>EffortOutcomesAG1_1DayShiftIN[[#This Row],[A]]*P95</f>
        <v>4.9999999999999489E-2</v>
      </c>
      <c r="AL95" s="3">
        <f>EffortOutcomesAG1_1DayShiftIN[[#This Row],[A]]*Q95</f>
        <v>0</v>
      </c>
      <c r="AM95" s="3">
        <f>EffortOutcomesAG1_1DayShiftIN[[#This Row],[A]]*R95</f>
        <v>0</v>
      </c>
      <c r="AN95" s="3">
        <f>EffortOutcomesAG1_1DayShiftIN[[#This Row],[A]]*S95</f>
        <v>0</v>
      </c>
      <c r="AO95" s="3">
        <f>EffortOutcomesAG1_1DayShiftIN[[#This Row],[A]]*T95</f>
        <v>2.1360218728633251E-3</v>
      </c>
      <c r="AP95" s="3">
        <f>EffortOutcomesAG1_1DayShiftIN[[#This Row],[A]]*U95</f>
        <v>0</v>
      </c>
      <c r="AQ95" s="3">
        <f>EffortOutcomesAG1_1DayShiftIN[[#This Row],[A]]*V95</f>
        <v>3.7478639781271368</v>
      </c>
      <c r="AR95" s="3">
        <f>EffortOutcomesAG1_1DayShiftIN[[#This Row],[A]]*W95</f>
        <v>0</v>
      </c>
      <c r="AS95" s="3">
        <f>EffortOutcomesAG1_1DayShiftIN[[#This Row],[A]]*X95</f>
        <v>0</v>
      </c>
      <c r="AT95" s="3">
        <f>EffortOutcomesAG1_1DayShiftIN[[#This Row],[A]]*Y95</f>
        <v>0</v>
      </c>
      <c r="AU95" s="3">
        <f>EffortOutcomesAG1_1DayShiftIN[[#This Row],[A]]*Z95</f>
        <v>0</v>
      </c>
      <c r="AV95" s="44">
        <f>EffortOutcomesAG1_1DayShiftIN[[#This Row],[A]]*AA95</f>
        <v>0</v>
      </c>
      <c r="AW95" s="3"/>
      <c r="AX95" s="3"/>
      <c r="AY95" t="s">
        <v>217</v>
      </c>
      <c r="AZ95" t="s">
        <v>216</v>
      </c>
      <c r="BA95" t="s">
        <v>68</v>
      </c>
      <c r="BB95">
        <v>3.7478639781271368</v>
      </c>
      <c r="BC95">
        <v>3.8</v>
      </c>
      <c r="BD95">
        <v>10</v>
      </c>
      <c r="BE95">
        <v>3.8</v>
      </c>
      <c r="BF95">
        <v>3.75</v>
      </c>
      <c r="BG95" t="s">
        <v>177</v>
      </c>
      <c r="BI95" s="25">
        <v>45573</v>
      </c>
      <c r="BJ95">
        <v>45573</v>
      </c>
      <c r="BK95">
        <v>1.0139108628747291</v>
      </c>
      <c r="BL95">
        <v>1.0139108628747291</v>
      </c>
      <c r="BM95">
        <v>1.0005699304684827</v>
      </c>
      <c r="BN95">
        <v>0.98627999424398338</v>
      </c>
      <c r="BO95">
        <v>0.98627999424398338</v>
      </c>
      <c r="BP95">
        <v>0.98684210526315796</v>
      </c>
      <c r="BQ95">
        <v>1.0133333333333332</v>
      </c>
      <c r="BR95">
        <v>1.0133333333333332</v>
      </c>
      <c r="BS95">
        <v>0.99943039416723645</v>
      </c>
      <c r="BT95" t="s">
        <v>160</v>
      </c>
      <c r="CL95"/>
      <c r="CM95"/>
      <c r="CN95"/>
      <c r="CO95"/>
      <c r="CP95"/>
    </row>
    <row r="96" spans="1:94" x14ac:dyDescent="0.25">
      <c r="A96" s="31"/>
      <c r="B9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96" s="32">
        <f>IF(EffortOutcomesAG1_1DayShiftIN[[#This Row],[Iin]]=0,3,  IF(EffortOutcomesAG1_1DayShiftIN[[#This Row],[Iin]]&lt;INGoal,1,    IF(EffortOutcomesAG1_1DayShiftIN[[#This Row],[Iin]]&gt;=INGoal,2,   "???")))</f>
        <v>2</v>
      </c>
      <c r="D9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96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9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96" s="34" t="e">
        <f t="shared" si="2"/>
        <v>#VALUE!</v>
      </c>
      <c r="H96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96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96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96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96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96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96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96" s="36" t="e" cm="1">
        <f t="array" ref="O9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96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96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96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96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96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96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96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96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9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6" s="36" cm="1">
        <f t="array" ref="Z9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6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96" s="38" t="e">
        <f t="shared" si="3"/>
        <v>#VALUE!</v>
      </c>
      <c r="AC96" s="3" t="e">
        <f>EffortOutcomesAG1_1DayShiftIN[[#This Row],[A]]*H96</f>
        <v>#VALUE!</v>
      </c>
      <c r="AD96" s="3" t="e">
        <f>EffortOutcomesAG1_1DayShiftIN[[#This Row],[A]]*I96</f>
        <v>#VALUE!</v>
      </c>
      <c r="AE96" s="3" t="e">
        <f>EffortOutcomesAG1_1DayShiftIN[[#This Row],[A]]*J96</f>
        <v>#VALUE!</v>
      </c>
      <c r="AF96" s="3" t="e">
        <f>EffortOutcomesAG1_1DayShiftIN[[#This Row],[A]]*K96</f>
        <v>#VALUE!</v>
      </c>
      <c r="AG96" s="3" t="e">
        <f>EffortOutcomesAG1_1DayShiftIN[[#This Row],[A]]*L96</f>
        <v>#VALUE!</v>
      </c>
      <c r="AH96" s="3" t="e">
        <f>EffortOutcomesAG1_1DayShiftIN[[#This Row],[A]]*M96</f>
        <v>#VALUE!</v>
      </c>
      <c r="AI96" s="3" t="e">
        <f>EffortOutcomesAG1_1DayShiftIN[[#This Row],[A]]*N96</f>
        <v>#VALUE!</v>
      </c>
      <c r="AJ96" s="3" t="e">
        <f>EffortOutcomesAG1_1DayShiftIN[[#This Row],[A]]*O96</f>
        <v>#VALUE!</v>
      </c>
      <c r="AK96" s="3" t="e">
        <f>EffortOutcomesAG1_1DayShiftIN[[#This Row],[A]]*P96</f>
        <v>#VALUE!</v>
      </c>
      <c r="AL96" s="3" t="e">
        <f>EffortOutcomesAG1_1DayShiftIN[[#This Row],[A]]*Q96</f>
        <v>#VALUE!</v>
      </c>
      <c r="AM96" s="3" t="e">
        <f>EffortOutcomesAG1_1DayShiftIN[[#This Row],[A]]*R96</f>
        <v>#VALUE!</v>
      </c>
      <c r="AN96" s="3" t="e">
        <f>EffortOutcomesAG1_1DayShiftIN[[#This Row],[A]]*S96</f>
        <v>#VALUE!</v>
      </c>
      <c r="AO96" s="3" t="e">
        <f>EffortOutcomesAG1_1DayShiftIN[[#This Row],[A]]*T96</f>
        <v>#VALUE!</v>
      </c>
      <c r="AP96" s="3" t="e">
        <f>EffortOutcomesAG1_1DayShiftIN[[#This Row],[A]]*U96</f>
        <v>#VALUE!</v>
      </c>
      <c r="AQ96" s="3" t="e">
        <f>EffortOutcomesAG1_1DayShiftIN[[#This Row],[A]]*V96</f>
        <v>#VALUE!</v>
      </c>
      <c r="AR96" s="3" t="e">
        <f>EffortOutcomesAG1_1DayShiftIN[[#This Row],[A]]*W96</f>
        <v>#VALUE!</v>
      </c>
      <c r="AS96" s="3">
        <f>EffortOutcomesAG1_1DayShiftIN[[#This Row],[A]]*X96</f>
        <v>0</v>
      </c>
      <c r="AT96" s="3">
        <f>EffortOutcomesAG1_1DayShiftIN[[#This Row],[A]]*Y96</f>
        <v>0</v>
      </c>
      <c r="AU96" s="3">
        <f>EffortOutcomesAG1_1DayShiftIN[[#This Row],[A]]*Z96</f>
        <v>0</v>
      </c>
      <c r="AV96" s="44" t="e">
        <f>EffortOutcomesAG1_1DayShiftIN[[#This Row],[A]]*AA96</f>
        <v>#VALUE!</v>
      </c>
      <c r="AW96" s="3"/>
      <c r="AX96" s="3"/>
      <c r="AY96" t="s">
        <v>217</v>
      </c>
      <c r="AZ96" t="s">
        <v>216</v>
      </c>
      <c r="BA96" t="s">
        <v>70</v>
      </c>
      <c r="BB96">
        <v>4.5836142079336275</v>
      </c>
      <c r="BC96">
        <v>4.75</v>
      </c>
      <c r="BD96">
        <v>10</v>
      </c>
      <c r="BE96">
        <v>4.75</v>
      </c>
      <c r="BF96">
        <v>2.8368983957219247</v>
      </c>
      <c r="BG96" t="s">
        <v>178</v>
      </c>
      <c r="BI96" s="25">
        <v>45573</v>
      </c>
      <c r="BJ96">
        <v>45573</v>
      </c>
      <c r="BK96">
        <v>1.036300130097856</v>
      </c>
      <c r="BL96">
        <v>1.036300130097856</v>
      </c>
      <c r="BM96">
        <v>0.61892172138126944</v>
      </c>
      <c r="BN96">
        <v>0.96497141219655314</v>
      </c>
      <c r="BO96">
        <v>0.96497141219655314</v>
      </c>
      <c r="BP96">
        <v>0.59724176752040525</v>
      </c>
      <c r="BQ96">
        <v>1.6743638077285583</v>
      </c>
      <c r="BR96">
        <v>1.6743638077285583</v>
      </c>
      <c r="BS96">
        <v>1.6157132080746248</v>
      </c>
      <c r="BT96" t="s">
        <v>160</v>
      </c>
      <c r="CL96"/>
      <c r="CM96"/>
      <c r="CN96"/>
      <c r="CO96"/>
      <c r="CP96"/>
    </row>
    <row r="97" spans="1:94" x14ac:dyDescent="0.25">
      <c r="A97" s="31"/>
      <c r="B9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97" s="32">
        <f>IF(EffortOutcomesAG1_1DayShiftIN[[#This Row],[Iin]]=0,3,  IF(EffortOutcomesAG1_1DayShiftIN[[#This Row],[Iin]]&lt;INGoal,1,    IF(EffortOutcomesAG1_1DayShiftIN[[#This Row],[Iin]]&gt;=INGoal,2,   "???")))</f>
        <v>1</v>
      </c>
      <c r="D9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9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97" s="34">
        <f t="shared" si="2"/>
        <v>11310</v>
      </c>
      <c r="H9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9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9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97" s="36" cm="1">
        <f t="array" ref="O9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9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2.7678571428571219E-2</v>
      </c>
      <c r="S9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9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0.95169642857142867</v>
      </c>
      <c r="W9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7" s="36" cm="1">
        <f t="array" ref="Z9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7" s="38">
        <f t="shared" si="3"/>
        <v>0.97937499999999988</v>
      </c>
      <c r="AC97" s="3">
        <f>EffortOutcomesAG1_1DayShiftIN[[#This Row],[A]]*H97</f>
        <v>0</v>
      </c>
      <c r="AD97" s="3">
        <f>EffortOutcomesAG1_1DayShiftIN[[#This Row],[A]]*I97</f>
        <v>0</v>
      </c>
      <c r="AE97" s="3">
        <f>EffortOutcomesAG1_1DayShiftIN[[#This Row],[A]]*J97</f>
        <v>0</v>
      </c>
      <c r="AF97" s="3">
        <f>EffortOutcomesAG1_1DayShiftIN[[#This Row],[A]]*K97</f>
        <v>0</v>
      </c>
      <c r="AG97" s="3">
        <f>EffortOutcomesAG1_1DayShiftIN[[#This Row],[A]]*L97</f>
        <v>0</v>
      </c>
      <c r="AH97" s="3">
        <f>EffortOutcomesAG1_1DayShiftIN[[#This Row],[A]]*M97</f>
        <v>0</v>
      </c>
      <c r="AI97" s="3">
        <f>EffortOutcomesAG1_1DayShiftIN[[#This Row],[A]]*N97</f>
        <v>0</v>
      </c>
      <c r="AJ97" s="3">
        <f>EffortOutcomesAG1_1DayShiftIN[[#This Row],[A]]*O97</f>
        <v>0</v>
      </c>
      <c r="AK97" s="3">
        <f>EffortOutcomesAG1_1DayShiftIN[[#This Row],[A]]*P97</f>
        <v>0</v>
      </c>
      <c r="AL97" s="3">
        <f>EffortOutcomesAG1_1DayShiftIN[[#This Row],[A]]*Q97</f>
        <v>0</v>
      </c>
      <c r="AM97" s="3">
        <f>EffortOutcomesAG1_1DayShiftIN[[#This Row],[A]]*R97</f>
        <v>2.7629233511586238E-2</v>
      </c>
      <c r="AN97" s="3">
        <f>EffortOutcomesAG1_1DayShiftIN[[#This Row],[A]]*S97</f>
        <v>0</v>
      </c>
      <c r="AO97" s="3">
        <f>EffortOutcomesAG1_1DayShiftIN[[#This Row],[A]]*T97</f>
        <v>0</v>
      </c>
      <c r="AP97" s="3">
        <f>EffortOutcomesAG1_1DayShiftIN[[#This Row],[A]]*U97</f>
        <v>0</v>
      </c>
      <c r="AQ97" s="3">
        <f>EffortOutcomesAG1_1DayShiftIN[[#This Row],[A]]*V97</f>
        <v>0.95</v>
      </c>
      <c r="AR97" s="3">
        <f>EffortOutcomesAG1_1DayShiftIN[[#This Row],[A]]*W97</f>
        <v>0</v>
      </c>
      <c r="AS97" s="3">
        <f>EffortOutcomesAG1_1DayShiftIN[[#This Row],[A]]*X97</f>
        <v>0</v>
      </c>
      <c r="AT97" s="3">
        <f>EffortOutcomesAG1_1DayShiftIN[[#This Row],[A]]*Y97</f>
        <v>0</v>
      </c>
      <c r="AU97" s="3">
        <f>EffortOutcomesAG1_1DayShiftIN[[#This Row],[A]]*Z97</f>
        <v>0</v>
      </c>
      <c r="AV97" s="44">
        <f>EffortOutcomesAG1_1DayShiftIN[[#This Row],[A]]*AA97</f>
        <v>0</v>
      </c>
      <c r="AW97" s="3"/>
      <c r="AX97" s="3"/>
      <c r="AY97" t="s">
        <v>217</v>
      </c>
      <c r="AZ97" t="s">
        <v>216</v>
      </c>
      <c r="BA97" t="s">
        <v>69</v>
      </c>
      <c r="BB97">
        <v>0.97058823529411775</v>
      </c>
      <c r="BC97">
        <v>0.95</v>
      </c>
      <c r="BD97">
        <v>10</v>
      </c>
      <c r="BE97">
        <v>0.95</v>
      </c>
      <c r="BF97">
        <v>0.99821746880570394</v>
      </c>
      <c r="BG97" t="s">
        <v>176</v>
      </c>
      <c r="BI97" s="25">
        <v>45573</v>
      </c>
      <c r="BJ97">
        <v>45573</v>
      </c>
      <c r="BK97">
        <v>0.97878787878787865</v>
      </c>
      <c r="BL97">
        <v>0.97878787878787865</v>
      </c>
      <c r="BM97">
        <v>1.0284664830119372</v>
      </c>
      <c r="BN97">
        <v>1.0216718266253872</v>
      </c>
      <c r="BO97">
        <v>1.0216718266253872</v>
      </c>
      <c r="BP97">
        <v>1.0507552303217937</v>
      </c>
      <c r="BQ97">
        <v>0.95169642857142867</v>
      </c>
      <c r="BR97">
        <v>0.95169642857142867</v>
      </c>
      <c r="BS97">
        <v>0.97232142857142878</v>
      </c>
      <c r="BT97" t="s">
        <v>160</v>
      </c>
      <c r="CL97"/>
      <c r="CM97"/>
      <c r="CN97"/>
      <c r="CO97"/>
      <c r="CP97"/>
    </row>
    <row r="98" spans="1:94" x14ac:dyDescent="0.25">
      <c r="A98" s="31"/>
      <c r="B9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98" s="32">
        <f>IF(EffortOutcomesAG1_1DayShiftIN[[#This Row],[Iin]]=0,3,  IF(EffortOutcomesAG1_1DayShiftIN[[#This Row],[Iin]]&lt;INGoal,1,    IF(EffortOutcomesAG1_1DayShiftIN[[#This Row],[Iin]]&gt;=INGoal,2,   "???")))</f>
        <v>3</v>
      </c>
      <c r="D9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9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9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98" s="34">
        <f t="shared" si="2"/>
        <v>13110</v>
      </c>
      <c r="H9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9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9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9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9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9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9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98" s="36" cm="1">
        <f t="array" ref="O9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Row],[Block]]=21222),INCap-M99:Z9INGoal,IF(OR(EffortOutcomesAG1_1DayShiftIN[[#This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9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9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9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</v>
      </c>
      <c r="S9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9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9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9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9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9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8" s="36" cm="1">
        <f t="array" ref="Z9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98" s="38">
        <f t="shared" si="3"/>
        <v>1</v>
      </c>
      <c r="AC98" s="3">
        <f>EffortOutcomesAG1_1DayShiftIN[[#This Row],[A]]*H98</f>
        <v>0</v>
      </c>
      <c r="AD98" s="3">
        <f>EffortOutcomesAG1_1DayShiftIN[[#This Row],[A]]*I98</f>
        <v>0</v>
      </c>
      <c r="AE98" s="3">
        <f>EffortOutcomesAG1_1DayShiftIN[[#This Row],[A]]*J98</f>
        <v>0</v>
      </c>
      <c r="AF98" s="3">
        <f>EffortOutcomesAG1_1DayShiftIN[[#This Row],[A]]*K98</f>
        <v>0</v>
      </c>
      <c r="AG98" s="3">
        <f>EffortOutcomesAG1_1DayShiftIN[[#This Row],[A]]*L98</f>
        <v>0</v>
      </c>
      <c r="AH98" s="3">
        <f>EffortOutcomesAG1_1DayShiftIN[[#This Row],[A]]*M98</f>
        <v>0</v>
      </c>
      <c r="AI98" s="3">
        <f>EffortOutcomesAG1_1DayShiftIN[[#This Row],[A]]*N98</f>
        <v>0</v>
      </c>
      <c r="AJ98" s="3">
        <f>EffortOutcomesAG1_1DayShiftIN[[#This Row],[A]]*O98</f>
        <v>0</v>
      </c>
      <c r="AK98" s="3">
        <f>EffortOutcomesAG1_1DayShiftIN[[#This Row],[A]]*P98</f>
        <v>0</v>
      </c>
      <c r="AL98" s="3">
        <f>EffortOutcomesAG1_1DayShiftIN[[#This Row],[A]]*Q98</f>
        <v>0</v>
      </c>
      <c r="AM98" s="3">
        <f>EffortOutcomesAG1_1DayShiftIN[[#This Row],[A]]*R98</f>
        <v>0</v>
      </c>
      <c r="AN98" s="3">
        <f>EffortOutcomesAG1_1DayShiftIN[[#This Row],[A]]*S98</f>
        <v>0</v>
      </c>
      <c r="AO98" s="3">
        <f>EffortOutcomesAG1_1DayShiftIN[[#This Row],[A]]*T98</f>
        <v>0</v>
      </c>
      <c r="AP98" s="3">
        <f>EffortOutcomesAG1_1DayShiftIN[[#This Row],[A]]*U98</f>
        <v>0</v>
      </c>
      <c r="AQ98" s="3">
        <f>EffortOutcomesAG1_1DayShiftIN[[#This Row],[A]]*V98</f>
        <v>0</v>
      </c>
      <c r="AR98" s="3">
        <f>EffortOutcomesAG1_1DayShiftIN[[#This Row],[A]]*W98</f>
        <v>0</v>
      </c>
      <c r="AS98" s="3">
        <f>EffortOutcomesAG1_1DayShiftIN[[#This Row],[A]]*X98</f>
        <v>0</v>
      </c>
      <c r="AT98" s="3">
        <f>EffortOutcomesAG1_1DayShiftIN[[#This Row],[A]]*Y98</f>
        <v>0</v>
      </c>
      <c r="AU98" s="3">
        <f>EffortOutcomesAG1_1DayShiftIN[[#This Row],[A]]*Z98</f>
        <v>0</v>
      </c>
      <c r="AV98" s="44">
        <f>EffortOutcomesAG1_1DayShiftIN[[#This Row],[A]]*AA98</f>
        <v>0</v>
      </c>
      <c r="AW98" s="3"/>
      <c r="AX98" s="3"/>
      <c r="AY98" t="s">
        <v>170</v>
      </c>
      <c r="AZ98" t="s">
        <v>216</v>
      </c>
      <c r="BA98" t="s">
        <v>69</v>
      </c>
      <c r="BB98">
        <v>1</v>
      </c>
      <c r="BC98">
        <v>0</v>
      </c>
      <c r="BD98">
        <v>10</v>
      </c>
      <c r="BE98">
        <v>0</v>
      </c>
      <c r="BF98">
        <v>0</v>
      </c>
      <c r="BG98" t="s">
        <v>181</v>
      </c>
      <c r="BH98">
        <v>1</v>
      </c>
      <c r="BI98" s="25">
        <v>45574</v>
      </c>
      <c r="BJ98">
        <v>45574</v>
      </c>
      <c r="BK98">
        <v>0</v>
      </c>
      <c r="BL98">
        <v>0</v>
      </c>
      <c r="BM98">
        <v>0</v>
      </c>
      <c r="BT98" t="s">
        <v>160</v>
      </c>
      <c r="CL98"/>
      <c r="CM98"/>
      <c r="CN98"/>
      <c r="CO98"/>
      <c r="CP98"/>
    </row>
    <row r="99" spans="1:94" x14ac:dyDescent="0.25">
      <c r="A99" s="31"/>
      <c r="B9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99" s="32">
        <f>IF(EffortOutcomesAG1_1DayShiftIN[[#This Row],[Iin]]=0,3,  IF(EffortOutcomesAG1_1DayShiftIN[[#This Row],[Iin]]&lt;INGoal,1,    IF(EffortOutcomesAG1_1DayShiftIN[[#This Row],[Iin]]&gt;=INGoal,2,   "???")))</f>
        <v>2</v>
      </c>
      <c r="D9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99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9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99" s="34" t="e">
        <f t="shared" si="2"/>
        <v>#VALUE!</v>
      </c>
      <c r="H99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99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99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99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99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99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99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99" s="36" t="e" cm="1">
        <f t="array" ref="O9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99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99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99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99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99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99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99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99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9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9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99" s="36" cm="1">
        <f t="array" ref="Z9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99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99" s="38" t="e">
        <f t="shared" si="3"/>
        <v>#VALUE!</v>
      </c>
      <c r="AC99" s="3" t="e">
        <f>EffortOutcomesAG1_1DayShiftIN[[#This Row],[A]]*H99</f>
        <v>#VALUE!</v>
      </c>
      <c r="AD99" s="3" t="e">
        <f>EffortOutcomesAG1_1DayShiftIN[[#This Row],[A]]*I99</f>
        <v>#VALUE!</v>
      </c>
      <c r="AE99" s="3" t="e">
        <f>EffortOutcomesAG1_1DayShiftIN[[#This Row],[A]]*J99</f>
        <v>#VALUE!</v>
      </c>
      <c r="AF99" s="3" t="e">
        <f>EffortOutcomesAG1_1DayShiftIN[[#This Row],[A]]*K99</f>
        <v>#VALUE!</v>
      </c>
      <c r="AG99" s="3" t="e">
        <f>EffortOutcomesAG1_1DayShiftIN[[#This Row],[A]]*L99</f>
        <v>#VALUE!</v>
      </c>
      <c r="AH99" s="3" t="e">
        <f>EffortOutcomesAG1_1DayShiftIN[[#This Row],[A]]*M99</f>
        <v>#VALUE!</v>
      </c>
      <c r="AI99" s="3" t="e">
        <f>EffortOutcomesAG1_1DayShiftIN[[#This Row],[A]]*N99</f>
        <v>#VALUE!</v>
      </c>
      <c r="AJ99" s="3" t="e">
        <f>EffortOutcomesAG1_1DayShiftIN[[#This Row],[A]]*O99</f>
        <v>#VALUE!</v>
      </c>
      <c r="AK99" s="3" t="e">
        <f>EffortOutcomesAG1_1DayShiftIN[[#This Row],[A]]*P99</f>
        <v>#VALUE!</v>
      </c>
      <c r="AL99" s="3" t="e">
        <f>EffortOutcomesAG1_1DayShiftIN[[#This Row],[A]]*Q99</f>
        <v>#VALUE!</v>
      </c>
      <c r="AM99" s="3" t="e">
        <f>EffortOutcomesAG1_1DayShiftIN[[#This Row],[A]]*R99</f>
        <v>#VALUE!</v>
      </c>
      <c r="AN99" s="3" t="e">
        <f>EffortOutcomesAG1_1DayShiftIN[[#This Row],[A]]*S99</f>
        <v>#VALUE!</v>
      </c>
      <c r="AO99" s="3" t="e">
        <f>EffortOutcomesAG1_1DayShiftIN[[#This Row],[A]]*T99</f>
        <v>#VALUE!</v>
      </c>
      <c r="AP99" s="3" t="e">
        <f>EffortOutcomesAG1_1DayShiftIN[[#This Row],[A]]*U99</f>
        <v>#VALUE!</v>
      </c>
      <c r="AQ99" s="3" t="e">
        <f>EffortOutcomesAG1_1DayShiftIN[[#This Row],[A]]*V99</f>
        <v>#VALUE!</v>
      </c>
      <c r="AR99" s="3" t="e">
        <f>EffortOutcomesAG1_1DayShiftIN[[#This Row],[A]]*W99</f>
        <v>#VALUE!</v>
      </c>
      <c r="AS99" s="3">
        <f>EffortOutcomesAG1_1DayShiftIN[[#This Row],[A]]*X99</f>
        <v>0</v>
      </c>
      <c r="AT99" s="3">
        <f>EffortOutcomesAG1_1DayShiftIN[[#This Row],[A]]*Y99</f>
        <v>0</v>
      </c>
      <c r="AU99" s="3">
        <f>EffortOutcomesAG1_1DayShiftIN[[#This Row],[A]]*Z99</f>
        <v>0</v>
      </c>
      <c r="AV99" s="44" t="e">
        <f>EffortOutcomesAG1_1DayShiftIN[[#This Row],[A]]*AA99</f>
        <v>#VALUE!</v>
      </c>
      <c r="AW99" s="3"/>
      <c r="AX99" s="3"/>
      <c r="AY99" t="s">
        <v>170</v>
      </c>
      <c r="AZ99" t="s">
        <v>216</v>
      </c>
      <c r="BA99" t="s">
        <v>68</v>
      </c>
      <c r="BB99">
        <v>3.1563909774436096</v>
      </c>
      <c r="BC99">
        <v>2.8499999999999996</v>
      </c>
      <c r="BD99">
        <v>10</v>
      </c>
      <c r="BE99">
        <v>2.8499999999999996</v>
      </c>
      <c r="BF99">
        <v>1.7290552584670236</v>
      </c>
      <c r="BG99" t="s">
        <v>180</v>
      </c>
      <c r="BH99">
        <v>1</v>
      </c>
      <c r="BI99" s="25">
        <v>45574</v>
      </c>
      <c r="BJ99">
        <v>45574</v>
      </c>
      <c r="BK99">
        <v>0.90292996665078584</v>
      </c>
      <c r="BL99">
        <v>0.90292996665078584</v>
      </c>
      <c r="BM99">
        <v>0.54779501995263002</v>
      </c>
      <c r="BN99">
        <v>1.1075056061205648</v>
      </c>
      <c r="BO99">
        <v>1.1075056061205648</v>
      </c>
      <c r="BP99">
        <v>0.60668605560246447</v>
      </c>
      <c r="BQ99">
        <v>1.6482989690721643</v>
      </c>
      <c r="BR99">
        <v>1.6482989690721643</v>
      </c>
      <c r="BS99">
        <v>1.8255003488101698</v>
      </c>
      <c r="BT99" t="s">
        <v>160</v>
      </c>
      <c r="CL99"/>
      <c r="CM99"/>
      <c r="CN99"/>
      <c r="CO99"/>
      <c r="CP99"/>
    </row>
    <row r="100" spans="1:94" x14ac:dyDescent="0.25">
      <c r="A100" s="31"/>
      <c r="B10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0" s="32">
        <f>IF(EffortOutcomesAG1_1DayShiftIN[[#This Row],[Iin]]=0,3,  IF(EffortOutcomesAG1_1DayShiftIN[[#This Row],[Iin]]&lt;INGoal,1,    IF(EffortOutcomesAG1_1DayShiftIN[[#This Row],[Iin]]&gt;=INGoal,2,   "???")))</f>
        <v>2</v>
      </c>
      <c r="D10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0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0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00" s="34">
        <f t="shared" si="2"/>
        <v>32311</v>
      </c>
      <c r="H10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0.13180693881300143</v>
      </c>
      <c r="I10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0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0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0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0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0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0.22604712041884834</v>
      </c>
      <c r="O100" s="36" cm="1">
        <f t="array" ref="O10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0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0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0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0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0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0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0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0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0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0" s="36" cm="1">
        <f t="array" ref="Z10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00" s="38">
        <f t="shared" si="3"/>
        <v>1</v>
      </c>
      <c r="AC100" s="3">
        <f>EffortOutcomesAG1_1DayShiftIN[[#This Row],[A]]*H100</f>
        <v>0.20426065162907317</v>
      </c>
      <c r="AD100" s="3">
        <f>EffortOutcomesAG1_1DayShiftIN[[#This Row],[A]]*I100</f>
        <v>0</v>
      </c>
      <c r="AE100" s="3">
        <f>EffortOutcomesAG1_1DayShiftIN[[#This Row],[A]]*J100</f>
        <v>0</v>
      </c>
      <c r="AF100" s="3">
        <f>EffortOutcomesAG1_1DayShiftIN[[#This Row],[A]]*K100</f>
        <v>0</v>
      </c>
      <c r="AG100" s="3">
        <f>EffortOutcomesAG1_1DayShiftIN[[#This Row],[A]]*L100</f>
        <v>0</v>
      </c>
      <c r="AH100" s="3">
        <f>EffortOutcomesAG1_1DayShiftIN[[#This Row],[A]]*M100</f>
        <v>0</v>
      </c>
      <c r="AI100" s="3">
        <f>EffortOutcomesAG1_1DayShiftIN[[#This Row],[A]]*N100</f>
        <v>0.35030425963488865</v>
      </c>
      <c r="AJ100" s="3">
        <f>EffortOutcomesAG1_1DayShiftIN[[#This Row],[A]]*O100</f>
        <v>0</v>
      </c>
      <c r="AK100" s="3">
        <f>EffortOutcomesAG1_1DayShiftIN[[#This Row],[A]]*P100</f>
        <v>0</v>
      </c>
      <c r="AL100" s="3">
        <f>EffortOutcomesAG1_1DayShiftIN[[#This Row],[A]]*Q100</f>
        <v>0</v>
      </c>
      <c r="AM100" s="3">
        <f>EffortOutcomesAG1_1DayShiftIN[[#This Row],[A]]*R100</f>
        <v>0</v>
      </c>
      <c r="AN100" s="3">
        <f>EffortOutcomesAG1_1DayShiftIN[[#This Row],[A]]*S100</f>
        <v>0</v>
      </c>
      <c r="AO100" s="3">
        <f>EffortOutcomesAG1_1DayShiftIN[[#This Row],[A]]*T100</f>
        <v>0</v>
      </c>
      <c r="AP100" s="3">
        <f>EffortOutcomesAG1_1DayShiftIN[[#This Row],[A]]*U100</f>
        <v>0</v>
      </c>
      <c r="AQ100" s="3">
        <f>EffortOutcomesAG1_1DayShiftIN[[#This Row],[A]]*V100</f>
        <v>1.5496957403651113</v>
      </c>
      <c r="AR100" s="3">
        <f>EffortOutcomesAG1_1DayShiftIN[[#This Row],[A]]*W100</f>
        <v>0</v>
      </c>
      <c r="AS100" s="3">
        <f>EffortOutcomesAG1_1DayShiftIN[[#This Row],[A]]*X100</f>
        <v>0</v>
      </c>
      <c r="AT100" s="3">
        <f>EffortOutcomesAG1_1DayShiftIN[[#This Row],[A]]*Y100</f>
        <v>0</v>
      </c>
      <c r="AU100" s="3">
        <f>EffortOutcomesAG1_1DayShiftIN[[#This Row],[A]]*Z100</f>
        <v>0</v>
      </c>
      <c r="AV100" s="44">
        <f>EffortOutcomesAG1_1DayShiftIN[[#This Row],[A]]*AA100</f>
        <v>0</v>
      </c>
      <c r="AW100" s="3"/>
      <c r="AX100" s="3"/>
      <c r="AY100" t="s">
        <v>170</v>
      </c>
      <c r="AZ100" t="s">
        <v>216</v>
      </c>
      <c r="BA100" t="s">
        <v>70</v>
      </c>
      <c r="BB100">
        <v>2.1042606516290729</v>
      </c>
      <c r="BC100">
        <v>1.9</v>
      </c>
      <c r="BD100">
        <v>10</v>
      </c>
      <c r="BE100">
        <v>1.9</v>
      </c>
      <c r="BF100">
        <v>1.5496957403651113</v>
      </c>
      <c r="BG100" t="s">
        <v>179</v>
      </c>
      <c r="BH100">
        <v>1</v>
      </c>
      <c r="BI100" s="25">
        <v>45574</v>
      </c>
      <c r="BJ100">
        <v>45574</v>
      </c>
      <c r="BK100">
        <v>0.90292996665078595</v>
      </c>
      <c r="BL100">
        <v>0.90292996665078595</v>
      </c>
      <c r="BM100">
        <v>0.73645617008775521</v>
      </c>
      <c r="BN100">
        <v>1.1075056061205648</v>
      </c>
      <c r="BO100">
        <v>1.1075056061205648</v>
      </c>
      <c r="BP100">
        <v>0.8156293370342691</v>
      </c>
      <c r="BQ100">
        <v>1.2260471204188483</v>
      </c>
      <c r="BR100">
        <v>1.2260471204188483</v>
      </c>
      <c r="BS100">
        <v>1.3578540592318498</v>
      </c>
      <c r="BT100" t="s">
        <v>160</v>
      </c>
      <c r="CL100"/>
      <c r="CM100"/>
      <c r="CN100"/>
      <c r="CO100"/>
      <c r="CP100"/>
    </row>
    <row r="101" spans="1:94" x14ac:dyDescent="0.25">
      <c r="A101" s="31"/>
      <c r="B10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1" s="32">
        <f>IF(EffortOutcomesAG1_1DayShiftIN[[#This Row],[Iin]]=0,3,  IF(EffortOutcomesAG1_1DayShiftIN[[#This Row],[Iin]]&lt;INGoal,1,    IF(EffortOutcomesAG1_1DayShiftIN[[#This Row],[Iin]]&gt;=INGoal,2,   "???")))</f>
        <v>2</v>
      </c>
      <c r="D10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01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0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01" s="34" t="e">
        <f t="shared" si="2"/>
        <v>#VALUE!</v>
      </c>
      <c r="H101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01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01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01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01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01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01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01" s="36" t="e" cm="1">
        <f t="array" ref="O10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01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01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01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01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01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01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01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01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0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1" s="36" cm="1">
        <f t="array" ref="Z10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1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01" s="38" t="e">
        <f t="shared" si="3"/>
        <v>#VALUE!</v>
      </c>
      <c r="AC101" s="3" t="e">
        <f>EffortOutcomesAG1_1DayShiftIN[[#This Row],[A]]*H101</f>
        <v>#VALUE!</v>
      </c>
      <c r="AD101" s="3" t="e">
        <f>EffortOutcomesAG1_1DayShiftIN[[#This Row],[A]]*I101</f>
        <v>#VALUE!</v>
      </c>
      <c r="AE101" s="3" t="e">
        <f>EffortOutcomesAG1_1DayShiftIN[[#This Row],[A]]*J101</f>
        <v>#VALUE!</v>
      </c>
      <c r="AF101" s="3" t="e">
        <f>EffortOutcomesAG1_1DayShiftIN[[#This Row],[A]]*K101</f>
        <v>#VALUE!</v>
      </c>
      <c r="AG101" s="3" t="e">
        <f>EffortOutcomesAG1_1DayShiftIN[[#This Row],[A]]*L101</f>
        <v>#VALUE!</v>
      </c>
      <c r="AH101" s="3" t="e">
        <f>EffortOutcomesAG1_1DayShiftIN[[#This Row],[A]]*M101</f>
        <v>#VALUE!</v>
      </c>
      <c r="AI101" s="3" t="e">
        <f>EffortOutcomesAG1_1DayShiftIN[[#This Row],[A]]*N101</f>
        <v>#VALUE!</v>
      </c>
      <c r="AJ101" s="3" t="e">
        <f>EffortOutcomesAG1_1DayShiftIN[[#This Row],[A]]*O101</f>
        <v>#VALUE!</v>
      </c>
      <c r="AK101" s="3" t="e">
        <f>EffortOutcomesAG1_1DayShiftIN[[#This Row],[A]]*P101</f>
        <v>#VALUE!</v>
      </c>
      <c r="AL101" s="3" t="e">
        <f>EffortOutcomesAG1_1DayShiftIN[[#This Row],[A]]*Q101</f>
        <v>#VALUE!</v>
      </c>
      <c r="AM101" s="3" t="e">
        <f>EffortOutcomesAG1_1DayShiftIN[[#This Row],[A]]*R101</f>
        <v>#VALUE!</v>
      </c>
      <c r="AN101" s="3" t="e">
        <f>EffortOutcomesAG1_1DayShiftIN[[#This Row],[A]]*S101</f>
        <v>#VALUE!</v>
      </c>
      <c r="AO101" s="3" t="e">
        <f>EffortOutcomesAG1_1DayShiftIN[[#This Row],[A]]*T101</f>
        <v>#VALUE!</v>
      </c>
      <c r="AP101" s="3" t="e">
        <f>EffortOutcomesAG1_1DayShiftIN[[#This Row],[A]]*U101</f>
        <v>#VALUE!</v>
      </c>
      <c r="AQ101" s="3" t="e">
        <f>EffortOutcomesAG1_1DayShiftIN[[#This Row],[A]]*V101</f>
        <v>#VALUE!</v>
      </c>
      <c r="AR101" s="3" t="e">
        <f>EffortOutcomesAG1_1DayShiftIN[[#This Row],[A]]*W101</f>
        <v>#VALUE!</v>
      </c>
      <c r="AS101" s="3">
        <f>EffortOutcomesAG1_1DayShiftIN[[#This Row],[A]]*X101</f>
        <v>0</v>
      </c>
      <c r="AT101" s="3">
        <f>EffortOutcomesAG1_1DayShiftIN[[#This Row],[A]]*Y101</f>
        <v>0</v>
      </c>
      <c r="AU101" s="3">
        <f>EffortOutcomesAG1_1DayShiftIN[[#This Row],[A]]*Z101</f>
        <v>0</v>
      </c>
      <c r="AV101" s="44" t="e">
        <f>EffortOutcomesAG1_1DayShiftIN[[#This Row],[A]]*AA101</f>
        <v>#VALUE!</v>
      </c>
      <c r="AW101" s="3"/>
      <c r="AX101" s="3"/>
      <c r="AY101" t="s">
        <v>217</v>
      </c>
      <c r="AZ101" t="s">
        <v>216</v>
      </c>
      <c r="BA101" t="s">
        <v>69</v>
      </c>
      <c r="BB101">
        <v>0.97058823529411775</v>
      </c>
      <c r="BC101">
        <v>0.95</v>
      </c>
      <c r="BD101">
        <v>10</v>
      </c>
      <c r="BE101">
        <v>0.95</v>
      </c>
      <c r="BF101">
        <v>5.7040998217468802E-2</v>
      </c>
      <c r="BG101" t="s">
        <v>181</v>
      </c>
      <c r="BI101" s="25">
        <v>45574</v>
      </c>
      <c r="BJ101">
        <v>45574</v>
      </c>
      <c r="BK101">
        <v>0.97878787878787865</v>
      </c>
      <c r="BL101">
        <v>0.97878787878787865</v>
      </c>
      <c r="BM101">
        <v>5.8769513314967853E-2</v>
      </c>
      <c r="BN101">
        <v>1.0216718266253872</v>
      </c>
      <c r="BO101">
        <v>1.0216718266253872</v>
      </c>
      <c r="BP101">
        <v>6.0043156018388215E-2</v>
      </c>
      <c r="BQ101">
        <v>16.654687500000001</v>
      </c>
      <c r="BR101">
        <v>16.654687500000001</v>
      </c>
      <c r="BS101">
        <v>17.015625000000004</v>
      </c>
      <c r="BT101" t="s">
        <v>160</v>
      </c>
      <c r="CL101"/>
      <c r="CM101"/>
      <c r="CN101"/>
      <c r="CO101"/>
      <c r="CP101"/>
    </row>
    <row r="102" spans="1:94" x14ac:dyDescent="0.25">
      <c r="A102" s="31"/>
      <c r="B10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2" s="32">
        <f>IF(EffortOutcomesAG1_1DayShiftIN[[#This Row],[Iin]]=0,3,  IF(EffortOutcomesAG1_1DayShiftIN[[#This Row],[Iin]]&lt;INGoal,1,    IF(EffortOutcomesAG1_1DayShiftIN[[#This Row],[Iin]]&gt;=INGoal,2,   "???")))</f>
        <v>1</v>
      </c>
      <c r="D10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0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0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02" s="34">
        <f t="shared" si="2"/>
        <v>31111</v>
      </c>
      <c r="H10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0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0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0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0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0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0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02" s="36" cm="1">
        <f t="array" ref="O10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0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0.2561576354679802</v>
      </c>
      <c r="Q10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0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0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0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8.8614836168837696E-3</v>
      </c>
      <c r="U10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0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0.99113851638311623</v>
      </c>
      <c r="W10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0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2" s="36" cm="1">
        <f t="array" ref="Z10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02" s="38">
        <f t="shared" si="3"/>
        <v>1</v>
      </c>
      <c r="AC102" s="3">
        <f>EffortOutcomesAG1_1DayShiftIN[[#This Row],[A]]*H102</f>
        <v>0</v>
      </c>
      <c r="AD102" s="3">
        <f>EffortOutcomesAG1_1DayShiftIN[[#This Row],[A]]*I102</f>
        <v>0</v>
      </c>
      <c r="AE102" s="3">
        <f>EffortOutcomesAG1_1DayShiftIN[[#This Row],[A]]*J102</f>
        <v>0</v>
      </c>
      <c r="AF102" s="3">
        <f>EffortOutcomesAG1_1DayShiftIN[[#This Row],[A]]*K102</f>
        <v>0</v>
      </c>
      <c r="AG102" s="3">
        <f>EffortOutcomesAG1_1DayShiftIN[[#This Row],[A]]*L102</f>
        <v>0</v>
      </c>
      <c r="AH102" s="3">
        <f>EffortOutcomesAG1_1DayShiftIN[[#This Row],[A]]*M102</f>
        <v>0</v>
      </c>
      <c r="AI102" s="3">
        <f>EffortOutcomesAG1_1DayShiftIN[[#This Row],[A]]*N102</f>
        <v>0</v>
      </c>
      <c r="AJ102" s="3">
        <f>EffortOutcomesAG1_1DayShiftIN[[#This Row],[A]]*O102</f>
        <v>0</v>
      </c>
      <c r="AK102" s="3">
        <f>EffortOutcomesAG1_1DayShiftIN[[#This Row],[A]]*P102</f>
        <v>0.96862745098039194</v>
      </c>
      <c r="AL102" s="3">
        <f>EffortOutcomesAG1_1DayShiftIN[[#This Row],[A]]*Q102</f>
        <v>0</v>
      </c>
      <c r="AM102" s="3">
        <f>EffortOutcomesAG1_1DayShiftIN[[#This Row],[A]]*R102</f>
        <v>0</v>
      </c>
      <c r="AN102" s="3">
        <f>EffortOutcomesAG1_1DayShiftIN[[#This Row],[A]]*S102</f>
        <v>0</v>
      </c>
      <c r="AO102" s="3">
        <f>EffortOutcomesAG1_1DayShiftIN[[#This Row],[A]]*T102</f>
        <v>3.3508570892471279E-2</v>
      </c>
      <c r="AP102" s="3">
        <f>EffortOutcomesAG1_1DayShiftIN[[#This Row],[A]]*U102</f>
        <v>0</v>
      </c>
      <c r="AQ102" s="3">
        <f>EffortOutcomesAG1_1DayShiftIN[[#This Row],[A]]*V102</f>
        <v>3.7478639781271368</v>
      </c>
      <c r="AR102" s="3">
        <f>EffortOutcomesAG1_1DayShiftIN[[#This Row],[A]]*W102</f>
        <v>0</v>
      </c>
      <c r="AS102" s="3">
        <f>EffortOutcomesAG1_1DayShiftIN[[#This Row],[A]]*X102</f>
        <v>0</v>
      </c>
      <c r="AT102" s="3">
        <f>EffortOutcomesAG1_1DayShiftIN[[#This Row],[A]]*Y102</f>
        <v>0</v>
      </c>
      <c r="AU102" s="3">
        <f>EffortOutcomesAG1_1DayShiftIN[[#This Row],[A]]*Z102</f>
        <v>0</v>
      </c>
      <c r="AV102" s="44">
        <f>EffortOutcomesAG1_1DayShiftIN[[#This Row],[A]]*AA102</f>
        <v>0</v>
      </c>
      <c r="AW102" s="3"/>
      <c r="AX102" s="3"/>
      <c r="AY102" t="s">
        <v>217</v>
      </c>
      <c r="AZ102" t="s">
        <v>216</v>
      </c>
      <c r="BA102" t="s">
        <v>68</v>
      </c>
      <c r="BB102">
        <v>3.7478639781271368</v>
      </c>
      <c r="BC102">
        <v>4.75</v>
      </c>
      <c r="BD102">
        <v>10</v>
      </c>
      <c r="BE102">
        <v>4.75</v>
      </c>
      <c r="BF102">
        <v>3.7813725490196082</v>
      </c>
      <c r="BG102" t="s">
        <v>180</v>
      </c>
      <c r="BI102" s="25">
        <v>45574</v>
      </c>
      <c r="BJ102">
        <v>45574</v>
      </c>
      <c r="BK102">
        <v>1.2673885785934114</v>
      </c>
      <c r="BL102">
        <v>1.2673885785934114</v>
      </c>
      <c r="BM102">
        <v>1.0089407115861275</v>
      </c>
      <c r="BN102">
        <v>0.78902399539518664</v>
      </c>
      <c r="BO102">
        <v>0.78902399539518664</v>
      </c>
      <c r="BP102">
        <v>0.79607843137254908</v>
      </c>
      <c r="BQ102">
        <v>1.2561576354679802</v>
      </c>
      <c r="BR102">
        <v>1.2561576354679802</v>
      </c>
      <c r="BS102">
        <v>0.99113851638311623</v>
      </c>
      <c r="BT102" t="s">
        <v>160</v>
      </c>
      <c r="CL102"/>
      <c r="CM102"/>
      <c r="CN102"/>
      <c r="CO102"/>
      <c r="CP102"/>
    </row>
    <row r="103" spans="1:94" x14ac:dyDescent="0.25">
      <c r="A103" s="31"/>
      <c r="B10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3" s="32">
        <f>IF(EffortOutcomesAG1_1DayShiftIN[[#This Row],[Iin]]=0,3,  IF(EffortOutcomesAG1_1DayShiftIN[[#This Row],[Iin]]&lt;INGoal,1,    IF(EffortOutcomesAG1_1DayShiftIN[[#This Row],[Iin]]&gt;=INGoal,2,   "???")))</f>
        <v>2</v>
      </c>
      <c r="D10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0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0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03" s="34">
        <f t="shared" si="2"/>
        <v>32312</v>
      </c>
      <c r="H10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0.61109492343749006</v>
      </c>
      <c r="I10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0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0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0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0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0.49538171536286524</v>
      </c>
      <c r="N10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4.6182846371347619E-3</v>
      </c>
      <c r="O103" s="36" cm="1">
        <f t="array" ref="O10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0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0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0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0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0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0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0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0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0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3" s="36" cm="1">
        <f t="array" ref="Z10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03" s="38">
        <f t="shared" si="3"/>
        <v>0</v>
      </c>
      <c r="AC103" s="3">
        <f>EffortOutcomesAG1_1DayShiftIN[[#This Row],[A]]*H103</f>
        <v>1.7336142079336279</v>
      </c>
      <c r="AD103" s="3">
        <f>EffortOutcomesAG1_1DayShiftIN[[#This Row],[A]]*I103</f>
        <v>0</v>
      </c>
      <c r="AE103" s="3">
        <f>EffortOutcomesAG1_1DayShiftIN[[#This Row],[A]]*J103</f>
        <v>0</v>
      </c>
      <c r="AF103" s="3">
        <f>EffortOutcomesAG1_1DayShiftIN[[#This Row],[A]]*K103</f>
        <v>0</v>
      </c>
      <c r="AG103" s="3">
        <f>EffortOutcomesAG1_1DayShiftIN[[#This Row],[A]]*L103</f>
        <v>0</v>
      </c>
      <c r="AH103" s="3">
        <f>EffortOutcomesAG1_1DayShiftIN[[#This Row],[A]]*M103</f>
        <v>1.4053475935828876</v>
      </c>
      <c r="AI103" s="3">
        <f>EffortOutcomesAG1_1DayShiftIN[[#This Row],[A]]*N103</f>
        <v>1.3101604278074818E-2</v>
      </c>
      <c r="AJ103" s="3">
        <f>EffortOutcomesAG1_1DayShiftIN[[#This Row],[A]]*O103</f>
        <v>0</v>
      </c>
      <c r="AK103" s="3">
        <f>EffortOutcomesAG1_1DayShiftIN[[#This Row],[A]]*P103</f>
        <v>0</v>
      </c>
      <c r="AL103" s="3">
        <f>EffortOutcomesAG1_1DayShiftIN[[#This Row],[A]]*Q103</f>
        <v>0</v>
      </c>
      <c r="AM103" s="3">
        <f>EffortOutcomesAG1_1DayShiftIN[[#This Row],[A]]*R103</f>
        <v>0</v>
      </c>
      <c r="AN103" s="3">
        <f>EffortOutcomesAG1_1DayShiftIN[[#This Row],[A]]*S103</f>
        <v>0</v>
      </c>
      <c r="AO103" s="3">
        <f>EffortOutcomesAG1_1DayShiftIN[[#This Row],[A]]*T103</f>
        <v>0</v>
      </c>
      <c r="AP103" s="3">
        <f>EffortOutcomesAG1_1DayShiftIN[[#This Row],[A]]*U103</f>
        <v>0</v>
      </c>
      <c r="AQ103" s="3">
        <f>EffortOutcomesAG1_1DayShiftIN[[#This Row],[A]]*V103</f>
        <v>0</v>
      </c>
      <c r="AR103" s="3">
        <f>EffortOutcomesAG1_1DayShiftIN[[#This Row],[A]]*W103</f>
        <v>0</v>
      </c>
      <c r="AS103" s="3">
        <f>EffortOutcomesAG1_1DayShiftIN[[#This Row],[A]]*X103</f>
        <v>0</v>
      </c>
      <c r="AT103" s="3">
        <f>EffortOutcomesAG1_1DayShiftIN[[#This Row],[A]]*Y103</f>
        <v>0</v>
      </c>
      <c r="AU103" s="3">
        <f>EffortOutcomesAG1_1DayShiftIN[[#This Row],[A]]*Z103</f>
        <v>0</v>
      </c>
      <c r="AV103" s="44">
        <f>EffortOutcomesAG1_1DayShiftIN[[#This Row],[A]]*AA103</f>
        <v>0</v>
      </c>
      <c r="AW103" s="3"/>
      <c r="AX103" s="3"/>
      <c r="AY103" t="s">
        <v>217</v>
      </c>
      <c r="AZ103" t="s">
        <v>216</v>
      </c>
      <c r="BA103" t="s">
        <v>70</v>
      </c>
      <c r="BB103">
        <v>4.5836142079336275</v>
      </c>
      <c r="BC103">
        <v>2.8499999999999996</v>
      </c>
      <c r="BD103">
        <v>10</v>
      </c>
      <c r="BE103">
        <v>2.8499999999999996</v>
      </c>
      <c r="BF103">
        <v>2.8368983957219247</v>
      </c>
      <c r="BG103" t="s">
        <v>179</v>
      </c>
      <c r="BI103" s="25">
        <v>45574</v>
      </c>
      <c r="BJ103">
        <v>45574</v>
      </c>
      <c r="BK103">
        <v>0.6217800780587136</v>
      </c>
      <c r="BL103">
        <v>0.6217800780587136</v>
      </c>
      <c r="BM103">
        <v>0.61892172138126944</v>
      </c>
      <c r="BN103">
        <v>1.6082856869942554</v>
      </c>
      <c r="BO103">
        <v>1.6082856869942554</v>
      </c>
      <c r="BP103">
        <v>0.99540294586734213</v>
      </c>
      <c r="BQ103">
        <v>1.0046182846371348</v>
      </c>
      <c r="BR103">
        <v>1.0046182846371348</v>
      </c>
      <c r="BS103">
        <v>1.6157132080746248</v>
      </c>
      <c r="BT103" t="s">
        <v>160</v>
      </c>
      <c r="CL103"/>
      <c r="CM103"/>
      <c r="CN103"/>
      <c r="CO103"/>
      <c r="CP103"/>
    </row>
    <row r="104" spans="1:94" x14ac:dyDescent="0.25">
      <c r="A104" s="31"/>
      <c r="B10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4" s="32">
        <f>IF(EffortOutcomesAG1_1DayShiftIN[[#This Row],[Iin]]=0,3,  IF(EffortOutcomesAG1_1DayShiftIN[[#This Row],[Iin]]&lt;INGoal,1,    IF(EffortOutcomesAG1_1DayShiftIN[[#This Row],[Iin]]&gt;=INGoal,2,   "???")))</f>
        <v>2</v>
      </c>
      <c r="D10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0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0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04" s="34" t="e">
        <f t="shared" si="2"/>
        <v>#VALUE!</v>
      </c>
      <c r="H10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0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0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0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0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0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0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04" s="36" t="e" cm="1">
        <f t="array" ref="O10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0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0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0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0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0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0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0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0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0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4" s="36" cm="1">
        <f t="array" ref="Z10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04" s="38" t="e">
        <f t="shared" si="3"/>
        <v>#VALUE!</v>
      </c>
      <c r="AC104" s="3" t="e">
        <f>EffortOutcomesAG1_1DayShiftIN[[#This Row],[A]]*H104</f>
        <v>#VALUE!</v>
      </c>
      <c r="AD104" s="3" t="e">
        <f>EffortOutcomesAG1_1DayShiftIN[[#This Row],[A]]*I104</f>
        <v>#VALUE!</v>
      </c>
      <c r="AE104" s="3" t="e">
        <f>EffortOutcomesAG1_1DayShiftIN[[#This Row],[A]]*J104</f>
        <v>#VALUE!</v>
      </c>
      <c r="AF104" s="3" t="e">
        <f>EffortOutcomesAG1_1DayShiftIN[[#This Row],[A]]*K104</f>
        <v>#VALUE!</v>
      </c>
      <c r="AG104" s="3" t="e">
        <f>EffortOutcomesAG1_1DayShiftIN[[#This Row],[A]]*L104</f>
        <v>#VALUE!</v>
      </c>
      <c r="AH104" s="3" t="e">
        <f>EffortOutcomesAG1_1DayShiftIN[[#This Row],[A]]*M104</f>
        <v>#VALUE!</v>
      </c>
      <c r="AI104" s="3" t="e">
        <f>EffortOutcomesAG1_1DayShiftIN[[#This Row],[A]]*N104</f>
        <v>#VALUE!</v>
      </c>
      <c r="AJ104" s="3" t="e">
        <f>EffortOutcomesAG1_1DayShiftIN[[#This Row],[A]]*O104</f>
        <v>#VALUE!</v>
      </c>
      <c r="AK104" s="3" t="e">
        <f>EffortOutcomesAG1_1DayShiftIN[[#This Row],[A]]*P104</f>
        <v>#VALUE!</v>
      </c>
      <c r="AL104" s="3" t="e">
        <f>EffortOutcomesAG1_1DayShiftIN[[#This Row],[A]]*Q104</f>
        <v>#VALUE!</v>
      </c>
      <c r="AM104" s="3" t="e">
        <f>EffortOutcomesAG1_1DayShiftIN[[#This Row],[A]]*R104</f>
        <v>#VALUE!</v>
      </c>
      <c r="AN104" s="3" t="e">
        <f>EffortOutcomesAG1_1DayShiftIN[[#This Row],[A]]*S104</f>
        <v>#VALUE!</v>
      </c>
      <c r="AO104" s="3" t="e">
        <f>EffortOutcomesAG1_1DayShiftIN[[#This Row],[A]]*T104</f>
        <v>#VALUE!</v>
      </c>
      <c r="AP104" s="3" t="e">
        <f>EffortOutcomesAG1_1DayShiftIN[[#This Row],[A]]*U104</f>
        <v>#VALUE!</v>
      </c>
      <c r="AQ104" s="3" t="e">
        <f>EffortOutcomesAG1_1DayShiftIN[[#This Row],[A]]*V104</f>
        <v>#VALUE!</v>
      </c>
      <c r="AR104" s="3" t="e">
        <f>EffortOutcomesAG1_1DayShiftIN[[#This Row],[A]]*W104</f>
        <v>#VALUE!</v>
      </c>
      <c r="AS104" s="3">
        <f>EffortOutcomesAG1_1DayShiftIN[[#This Row],[A]]*X104</f>
        <v>0</v>
      </c>
      <c r="AT104" s="3">
        <f>EffortOutcomesAG1_1DayShiftIN[[#This Row],[A]]*Y104</f>
        <v>0</v>
      </c>
      <c r="AU104" s="3">
        <f>EffortOutcomesAG1_1DayShiftIN[[#This Row],[A]]*Z104</f>
        <v>0</v>
      </c>
      <c r="AV104" s="44" t="e">
        <f>EffortOutcomesAG1_1DayShiftIN[[#This Row],[A]]*AA104</f>
        <v>#VALUE!</v>
      </c>
      <c r="AW104" s="3"/>
      <c r="AX104" s="3"/>
      <c r="AY104" t="s">
        <v>170</v>
      </c>
      <c r="AZ104" t="s">
        <v>216</v>
      </c>
      <c r="BA104" t="s">
        <v>68</v>
      </c>
      <c r="BB104">
        <v>3.1563909774436087</v>
      </c>
      <c r="BC104">
        <v>3.8</v>
      </c>
      <c r="BD104">
        <v>10</v>
      </c>
      <c r="BE104">
        <v>3.8</v>
      </c>
      <c r="BF104">
        <v>1.882352941176471</v>
      </c>
      <c r="BG104" t="s">
        <v>184</v>
      </c>
      <c r="BH104">
        <v>1</v>
      </c>
      <c r="BI104" s="25">
        <v>45575</v>
      </c>
      <c r="BJ104">
        <v>45575</v>
      </c>
      <c r="BK104">
        <v>1.2039066222010482</v>
      </c>
      <c r="BL104">
        <v>1.2039066222010482</v>
      </c>
      <c r="BM104">
        <v>0.5963624134742036</v>
      </c>
      <c r="BN104">
        <v>0.83062920459042344</v>
      </c>
      <c r="BO104">
        <v>0.83062920459042344</v>
      </c>
      <c r="BP104">
        <v>0.4953560371517029</v>
      </c>
      <c r="BQ104">
        <v>2.0187499999999994</v>
      </c>
      <c r="BR104">
        <v>2.0187499999999994</v>
      </c>
      <c r="BS104">
        <v>1.6768327067669169</v>
      </c>
      <c r="BT104" t="s">
        <v>160</v>
      </c>
      <c r="CL104"/>
      <c r="CM104"/>
      <c r="CN104"/>
      <c r="CO104"/>
      <c r="CP104"/>
    </row>
    <row r="105" spans="1:94" x14ac:dyDescent="0.25">
      <c r="A105" s="31"/>
      <c r="B10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05" s="32">
        <f>IF(EffortOutcomesAG1_1DayShiftIN[[#This Row],[Iin]]=0,3,  IF(EffortOutcomesAG1_1DayShiftIN[[#This Row],[Iin]]&lt;INGoal,1,    IF(EffortOutcomesAG1_1DayShiftIN[[#This Row],[Iin]]&gt;=INGoal,2,   "???")))</f>
        <v>2</v>
      </c>
      <c r="D10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0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0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05" s="34">
        <f t="shared" si="2"/>
        <v>12310</v>
      </c>
      <c r="H10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17.214285714285715</v>
      </c>
      <c r="I10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0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0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0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0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0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05" s="36" cm="1">
        <f t="array" ref="O10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0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0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0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0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0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0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0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0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0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5" s="36" cm="1">
        <f t="array" ref="Z10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05" s="38">
        <f t="shared" si="3"/>
        <v>0</v>
      </c>
      <c r="AC105" s="3">
        <f>EffortOutcomesAG1_1DayShiftIN[[#This Row],[A]]*H105</f>
        <v>0.94509803921568636</v>
      </c>
      <c r="AD105" s="3">
        <f>EffortOutcomesAG1_1DayShiftIN[[#This Row],[A]]*I105</f>
        <v>0</v>
      </c>
      <c r="AE105" s="3">
        <f>EffortOutcomesAG1_1DayShiftIN[[#This Row],[A]]*J105</f>
        <v>0</v>
      </c>
      <c r="AF105" s="3">
        <f>EffortOutcomesAG1_1DayShiftIN[[#This Row],[A]]*K105</f>
        <v>0</v>
      </c>
      <c r="AG105" s="3">
        <f>EffortOutcomesAG1_1DayShiftIN[[#This Row],[A]]*L105</f>
        <v>0</v>
      </c>
      <c r="AH105" s="3">
        <f>EffortOutcomesAG1_1DayShiftIN[[#This Row],[A]]*M105</f>
        <v>0</v>
      </c>
      <c r="AI105" s="3">
        <f>EffortOutcomesAG1_1DayShiftIN[[#This Row],[A]]*N105</f>
        <v>0</v>
      </c>
      <c r="AJ105" s="3">
        <f>EffortOutcomesAG1_1DayShiftIN[[#This Row],[A]]*O105</f>
        <v>0</v>
      </c>
      <c r="AK105" s="3">
        <f>EffortOutcomesAG1_1DayShiftIN[[#This Row],[A]]*P105</f>
        <v>0</v>
      </c>
      <c r="AL105" s="3">
        <f>EffortOutcomesAG1_1DayShiftIN[[#This Row],[A]]*Q105</f>
        <v>0</v>
      </c>
      <c r="AM105" s="3">
        <f>EffortOutcomesAG1_1DayShiftIN[[#This Row],[A]]*R105</f>
        <v>0</v>
      </c>
      <c r="AN105" s="3">
        <f>EffortOutcomesAG1_1DayShiftIN[[#This Row],[A]]*S105</f>
        <v>0</v>
      </c>
      <c r="AO105" s="3">
        <f>EffortOutcomesAG1_1DayShiftIN[[#This Row],[A]]*T105</f>
        <v>0</v>
      </c>
      <c r="AP105" s="3">
        <f>EffortOutcomesAG1_1DayShiftIN[[#This Row],[A]]*U105</f>
        <v>0</v>
      </c>
      <c r="AQ105" s="3">
        <f>EffortOutcomesAG1_1DayShiftIN[[#This Row],[A]]*V105</f>
        <v>0</v>
      </c>
      <c r="AR105" s="3">
        <f>EffortOutcomesAG1_1DayShiftIN[[#This Row],[A]]*W105</f>
        <v>0</v>
      </c>
      <c r="AS105" s="3">
        <f>EffortOutcomesAG1_1DayShiftIN[[#This Row],[A]]*X105</f>
        <v>0</v>
      </c>
      <c r="AT105" s="3">
        <f>EffortOutcomesAG1_1DayShiftIN[[#This Row],[A]]*Y105</f>
        <v>0</v>
      </c>
      <c r="AU105" s="3">
        <f>EffortOutcomesAG1_1DayShiftIN[[#This Row],[A]]*Z105</f>
        <v>0</v>
      </c>
      <c r="AV105" s="44">
        <f>EffortOutcomesAG1_1DayShiftIN[[#This Row],[A]]*AA105</f>
        <v>0</v>
      </c>
      <c r="AW105" s="3"/>
      <c r="AX105" s="3"/>
      <c r="AY105" t="s">
        <v>170</v>
      </c>
      <c r="AZ105" t="s">
        <v>216</v>
      </c>
      <c r="BA105" t="s">
        <v>69</v>
      </c>
      <c r="BB105">
        <v>1</v>
      </c>
      <c r="BC105">
        <v>0</v>
      </c>
      <c r="BD105">
        <v>10</v>
      </c>
      <c r="BE105">
        <v>0</v>
      </c>
      <c r="BF105">
        <v>5.4901960784313725E-2</v>
      </c>
      <c r="BG105" t="s">
        <v>183</v>
      </c>
      <c r="BH105">
        <v>1</v>
      </c>
      <c r="BI105" s="25">
        <v>45575</v>
      </c>
      <c r="BJ105">
        <v>45575</v>
      </c>
      <c r="BK105">
        <v>0</v>
      </c>
      <c r="BL105">
        <v>0</v>
      </c>
      <c r="BM105">
        <v>5.4901960784313725E-2</v>
      </c>
      <c r="BQ105">
        <v>0</v>
      </c>
      <c r="BR105">
        <v>0</v>
      </c>
      <c r="BS105">
        <v>18.214285714285715</v>
      </c>
      <c r="BT105" t="s">
        <v>160</v>
      </c>
      <c r="CL105"/>
      <c r="CM105"/>
      <c r="CN105"/>
      <c r="CO105"/>
      <c r="CP105"/>
    </row>
    <row r="106" spans="1:94" x14ac:dyDescent="0.25">
      <c r="A106" s="31"/>
      <c r="B10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06" s="32">
        <f>IF(EffortOutcomesAG1_1DayShiftIN[[#This Row],[Iin]]=0,3,  IF(EffortOutcomesAG1_1DayShiftIN[[#This Row],[Iin]]&lt;INGoal,1,    IF(EffortOutcomesAG1_1DayShiftIN[[#This Row],[Iin]]&gt;=INGoal,2,   "???")))</f>
        <v>2</v>
      </c>
      <c r="D10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0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0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06" s="34">
        <f t="shared" si="2"/>
        <v>12310</v>
      </c>
      <c r="H10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8.940125446632563E-2</v>
      </c>
      <c r="I10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0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0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0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0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0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06" s="36" cm="1">
        <f t="array" ref="O10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0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0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9.7070033349214047E-2</v>
      </c>
      <c r="R10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0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0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0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0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0.98365303836460383</v>
      </c>
      <c r="W10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0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6" s="36" cm="1">
        <f t="array" ref="Z10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06" s="38">
        <f t="shared" si="3"/>
        <v>1.0807230717138179</v>
      </c>
      <c r="AC106" s="3">
        <f>EffortOutcomesAG1_1DayShiftIN[[#This Row],[A]]*H106</f>
        <v>0.17268526285287292</v>
      </c>
      <c r="AD106" s="3">
        <f>EffortOutcomesAG1_1DayShiftIN[[#This Row],[A]]*I106</f>
        <v>0</v>
      </c>
      <c r="AE106" s="3">
        <f>EffortOutcomesAG1_1DayShiftIN[[#This Row],[A]]*J106</f>
        <v>0</v>
      </c>
      <c r="AF106" s="3">
        <f>EffortOutcomesAG1_1DayShiftIN[[#This Row],[A]]*K106</f>
        <v>0</v>
      </c>
      <c r="AG106" s="3">
        <f>EffortOutcomesAG1_1DayShiftIN[[#This Row],[A]]*L106</f>
        <v>0</v>
      </c>
      <c r="AH106" s="3">
        <f>EffortOutcomesAG1_1DayShiftIN[[#This Row],[A]]*M106</f>
        <v>0</v>
      </c>
      <c r="AI106" s="3">
        <f>EffortOutcomesAG1_1DayShiftIN[[#This Row],[A]]*N106</f>
        <v>0</v>
      </c>
      <c r="AJ106" s="3">
        <f>EffortOutcomesAG1_1DayShiftIN[[#This Row],[A]]*O106</f>
        <v>0</v>
      </c>
      <c r="AK106" s="3">
        <f>EffortOutcomesAG1_1DayShiftIN[[#This Row],[A]]*P106</f>
        <v>0</v>
      </c>
      <c r="AL106" s="3">
        <f>EffortOutcomesAG1_1DayShiftIN[[#This Row],[A]]*Q106</f>
        <v>0.18749808740502683</v>
      </c>
      <c r="AM106" s="3">
        <f>EffortOutcomesAG1_1DayShiftIN[[#This Row],[A]]*R106</f>
        <v>0</v>
      </c>
      <c r="AN106" s="3">
        <f>EffortOutcomesAG1_1DayShiftIN[[#This Row],[A]]*S106</f>
        <v>0</v>
      </c>
      <c r="AO106" s="3">
        <f>EffortOutcomesAG1_1DayShiftIN[[#This Row],[A]]*T106</f>
        <v>0</v>
      </c>
      <c r="AP106" s="3">
        <f>EffortOutcomesAG1_1DayShiftIN[[#This Row],[A]]*U106</f>
        <v>0</v>
      </c>
      <c r="AQ106" s="3">
        <f>EffortOutcomesAG1_1DayShiftIN[[#This Row],[A]]*V106</f>
        <v>1.9</v>
      </c>
      <c r="AR106" s="3">
        <f>EffortOutcomesAG1_1DayShiftIN[[#This Row],[A]]*W106</f>
        <v>0</v>
      </c>
      <c r="AS106" s="3">
        <f>EffortOutcomesAG1_1DayShiftIN[[#This Row],[A]]*X106</f>
        <v>0</v>
      </c>
      <c r="AT106" s="3">
        <f>EffortOutcomesAG1_1DayShiftIN[[#This Row],[A]]*Y106</f>
        <v>0</v>
      </c>
      <c r="AU106" s="3">
        <f>EffortOutcomesAG1_1DayShiftIN[[#This Row],[A]]*Z106</f>
        <v>0</v>
      </c>
      <c r="AV106" s="44">
        <f>EffortOutcomesAG1_1DayShiftIN[[#This Row],[A]]*AA106</f>
        <v>0</v>
      </c>
      <c r="AW106" s="3"/>
      <c r="AX106" s="3"/>
      <c r="AY106" t="s">
        <v>170</v>
      </c>
      <c r="AZ106" t="s">
        <v>216</v>
      </c>
      <c r="BA106" t="s">
        <v>70</v>
      </c>
      <c r="BB106">
        <v>2.1042606516290729</v>
      </c>
      <c r="BC106">
        <v>1.9</v>
      </c>
      <c r="BD106">
        <v>10</v>
      </c>
      <c r="BE106">
        <v>1.9</v>
      </c>
      <c r="BF106">
        <v>1.9315753887761999</v>
      </c>
      <c r="BG106" t="s">
        <v>182</v>
      </c>
      <c r="BH106">
        <v>1</v>
      </c>
      <c r="BI106" s="25">
        <v>45575</v>
      </c>
      <c r="BJ106">
        <v>45575</v>
      </c>
      <c r="BK106">
        <v>0.90292996665078595</v>
      </c>
      <c r="BL106">
        <v>0.90292996665078595</v>
      </c>
      <c r="BM106">
        <v>0.91793542177430165</v>
      </c>
      <c r="BN106">
        <v>1.1075056061205648</v>
      </c>
      <c r="BO106">
        <v>1.1075056061205648</v>
      </c>
      <c r="BP106">
        <v>1.0166186256716843</v>
      </c>
      <c r="BQ106">
        <v>0.98365303836460383</v>
      </c>
      <c r="BR106">
        <v>0.98365303836460383</v>
      </c>
      <c r="BS106">
        <v>1.0894012544663256</v>
      </c>
      <c r="BT106" t="s">
        <v>160</v>
      </c>
      <c r="CL106"/>
      <c r="CM106"/>
      <c r="CN106"/>
      <c r="CO106"/>
      <c r="CP106"/>
    </row>
    <row r="107" spans="1:94" x14ac:dyDescent="0.25">
      <c r="A107" s="31"/>
      <c r="B10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7" s="32">
        <f>IF(EffortOutcomesAG1_1DayShiftIN[[#This Row],[Iin]]=0,3,  IF(EffortOutcomesAG1_1DayShiftIN[[#This Row],[Iin]]&lt;INGoal,1,    IF(EffortOutcomesAG1_1DayShiftIN[[#This Row],[Iin]]&gt;=INGoal,2,   "???")))</f>
        <v>1</v>
      </c>
      <c r="D10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0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0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07" s="34">
        <f t="shared" si="2"/>
        <v>31111</v>
      </c>
      <c r="H10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0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0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0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0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0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0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07" s="36" cm="1">
        <f t="array" ref="O10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0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0.26666666666666661</v>
      </c>
      <c r="Q10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0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0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0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5.6960583276355337E-4</v>
      </c>
      <c r="U10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0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0.99943039416723645</v>
      </c>
      <c r="W10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0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7" s="36" cm="1">
        <f t="array" ref="Z10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07" s="38">
        <f t="shared" si="3"/>
        <v>1</v>
      </c>
      <c r="AC107" s="3">
        <f>EffortOutcomesAG1_1DayShiftIN[[#This Row],[A]]*H107</f>
        <v>0</v>
      </c>
      <c r="AD107" s="3">
        <f>EffortOutcomesAG1_1DayShiftIN[[#This Row],[A]]*I107</f>
        <v>0</v>
      </c>
      <c r="AE107" s="3">
        <f>EffortOutcomesAG1_1DayShiftIN[[#This Row],[A]]*J107</f>
        <v>0</v>
      </c>
      <c r="AF107" s="3">
        <f>EffortOutcomesAG1_1DayShiftIN[[#This Row],[A]]*K107</f>
        <v>0</v>
      </c>
      <c r="AG107" s="3">
        <f>EffortOutcomesAG1_1DayShiftIN[[#This Row],[A]]*L107</f>
        <v>0</v>
      </c>
      <c r="AH107" s="3">
        <f>EffortOutcomesAG1_1DayShiftIN[[#This Row],[A]]*M107</f>
        <v>0</v>
      </c>
      <c r="AI107" s="3">
        <f>EffortOutcomesAG1_1DayShiftIN[[#This Row],[A]]*N107</f>
        <v>0</v>
      </c>
      <c r="AJ107" s="3">
        <f>EffortOutcomesAG1_1DayShiftIN[[#This Row],[A]]*O107</f>
        <v>0</v>
      </c>
      <c r="AK107" s="3">
        <f>EffortOutcomesAG1_1DayShiftIN[[#This Row],[A]]*P107</f>
        <v>0.99999999999999978</v>
      </c>
      <c r="AL107" s="3">
        <f>EffortOutcomesAG1_1DayShiftIN[[#This Row],[A]]*Q107</f>
        <v>0</v>
      </c>
      <c r="AM107" s="3">
        <f>EffortOutcomesAG1_1DayShiftIN[[#This Row],[A]]*R107</f>
        <v>0</v>
      </c>
      <c r="AN107" s="3">
        <f>EffortOutcomesAG1_1DayShiftIN[[#This Row],[A]]*S107</f>
        <v>0</v>
      </c>
      <c r="AO107" s="3">
        <f>EffortOutcomesAG1_1DayShiftIN[[#This Row],[A]]*T107</f>
        <v>2.1360218728633251E-3</v>
      </c>
      <c r="AP107" s="3">
        <f>EffortOutcomesAG1_1DayShiftIN[[#This Row],[A]]*U107</f>
        <v>0</v>
      </c>
      <c r="AQ107" s="3">
        <f>EffortOutcomesAG1_1DayShiftIN[[#This Row],[A]]*V107</f>
        <v>3.7478639781271368</v>
      </c>
      <c r="AR107" s="3">
        <f>EffortOutcomesAG1_1DayShiftIN[[#This Row],[A]]*W107</f>
        <v>0</v>
      </c>
      <c r="AS107" s="3">
        <f>EffortOutcomesAG1_1DayShiftIN[[#This Row],[A]]*X107</f>
        <v>0</v>
      </c>
      <c r="AT107" s="3">
        <f>EffortOutcomesAG1_1DayShiftIN[[#This Row],[A]]*Y107</f>
        <v>0</v>
      </c>
      <c r="AU107" s="3">
        <f>EffortOutcomesAG1_1DayShiftIN[[#This Row],[A]]*Z107</f>
        <v>0</v>
      </c>
      <c r="AV107" s="44">
        <f>EffortOutcomesAG1_1DayShiftIN[[#This Row],[A]]*AA107</f>
        <v>0</v>
      </c>
      <c r="AW107" s="3"/>
      <c r="AX107" s="3"/>
      <c r="AY107" t="s">
        <v>217</v>
      </c>
      <c r="AZ107" t="s">
        <v>216</v>
      </c>
      <c r="BA107" t="s">
        <v>68</v>
      </c>
      <c r="BB107">
        <v>3.7478639781271368</v>
      </c>
      <c r="BC107">
        <v>4.75</v>
      </c>
      <c r="BD107">
        <v>10</v>
      </c>
      <c r="BE107">
        <v>4.75</v>
      </c>
      <c r="BF107">
        <v>3.75</v>
      </c>
      <c r="BG107" t="s">
        <v>184</v>
      </c>
      <c r="BI107" s="25">
        <v>45575</v>
      </c>
      <c r="BJ107">
        <v>45575</v>
      </c>
      <c r="BK107">
        <v>1.2673885785934114</v>
      </c>
      <c r="BL107">
        <v>1.2673885785934114</v>
      </c>
      <c r="BM107">
        <v>1.0005699304684827</v>
      </c>
      <c r="BN107">
        <v>0.78902399539518664</v>
      </c>
      <c r="BO107">
        <v>0.78902399539518664</v>
      </c>
      <c r="BP107">
        <v>0.78947368421052633</v>
      </c>
      <c r="BQ107">
        <v>1.2666666666666666</v>
      </c>
      <c r="BR107">
        <v>1.2666666666666666</v>
      </c>
      <c r="BS107">
        <v>0.99943039416723645</v>
      </c>
      <c r="BT107" t="s">
        <v>160</v>
      </c>
      <c r="CL107"/>
      <c r="CM107"/>
      <c r="CN107"/>
      <c r="CO107"/>
      <c r="CP107"/>
    </row>
    <row r="108" spans="1:94" x14ac:dyDescent="0.25">
      <c r="A108" s="31"/>
      <c r="B10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08" s="32">
        <f>IF(EffortOutcomesAG1_1DayShiftIN[[#This Row],[Iin]]=0,3,  IF(EffortOutcomesAG1_1DayShiftIN[[#This Row],[Iin]]&lt;INGoal,1,    IF(EffortOutcomesAG1_1DayShiftIN[[#This Row],[Iin]]&gt;=INGoal,2,   "???")))</f>
        <v>2</v>
      </c>
      <c r="D10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08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0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08" s="34" t="e">
        <f t="shared" si="2"/>
        <v>#VALUE!</v>
      </c>
      <c r="H108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08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08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08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08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08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08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08" s="36" t="e" cm="1">
        <f t="array" ref="O10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Row],[Block]]=21222),INCap-M109:Z9INGoal,IF(OR(EffortOutcomesAG1_1DayShiftIN[[#This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08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08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08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08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08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08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08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08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0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8" s="36" cm="1">
        <f t="array" ref="Z10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8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08" s="38" t="e">
        <f t="shared" si="3"/>
        <v>#VALUE!</v>
      </c>
      <c r="AC108" s="3" t="e">
        <f>EffortOutcomesAG1_1DayShiftIN[[#This Row],[A]]*H108</f>
        <v>#VALUE!</v>
      </c>
      <c r="AD108" s="3" t="e">
        <f>EffortOutcomesAG1_1DayShiftIN[[#This Row],[A]]*I108</f>
        <v>#VALUE!</v>
      </c>
      <c r="AE108" s="3" t="e">
        <f>EffortOutcomesAG1_1DayShiftIN[[#This Row],[A]]*J108</f>
        <v>#VALUE!</v>
      </c>
      <c r="AF108" s="3" t="e">
        <f>EffortOutcomesAG1_1DayShiftIN[[#This Row],[A]]*K108</f>
        <v>#VALUE!</v>
      </c>
      <c r="AG108" s="3" t="e">
        <f>EffortOutcomesAG1_1DayShiftIN[[#This Row],[A]]*L108</f>
        <v>#VALUE!</v>
      </c>
      <c r="AH108" s="3" t="e">
        <f>EffortOutcomesAG1_1DayShiftIN[[#This Row],[A]]*M108</f>
        <v>#VALUE!</v>
      </c>
      <c r="AI108" s="3" t="e">
        <f>EffortOutcomesAG1_1DayShiftIN[[#This Row],[A]]*N108</f>
        <v>#VALUE!</v>
      </c>
      <c r="AJ108" s="3" t="e">
        <f>EffortOutcomesAG1_1DayShiftIN[[#This Row],[A]]*O108</f>
        <v>#VALUE!</v>
      </c>
      <c r="AK108" s="3" t="e">
        <f>EffortOutcomesAG1_1DayShiftIN[[#This Row],[A]]*P108</f>
        <v>#VALUE!</v>
      </c>
      <c r="AL108" s="3" t="e">
        <f>EffortOutcomesAG1_1DayShiftIN[[#This Row],[A]]*Q108</f>
        <v>#VALUE!</v>
      </c>
      <c r="AM108" s="3" t="e">
        <f>EffortOutcomesAG1_1DayShiftIN[[#This Row],[A]]*R108</f>
        <v>#VALUE!</v>
      </c>
      <c r="AN108" s="3" t="e">
        <f>EffortOutcomesAG1_1DayShiftIN[[#This Row],[A]]*S108</f>
        <v>#VALUE!</v>
      </c>
      <c r="AO108" s="3" t="e">
        <f>EffortOutcomesAG1_1DayShiftIN[[#This Row],[A]]*T108</f>
        <v>#VALUE!</v>
      </c>
      <c r="AP108" s="3" t="e">
        <f>EffortOutcomesAG1_1DayShiftIN[[#This Row],[A]]*U108</f>
        <v>#VALUE!</v>
      </c>
      <c r="AQ108" s="3" t="e">
        <f>EffortOutcomesAG1_1DayShiftIN[[#This Row],[A]]*V108</f>
        <v>#VALUE!</v>
      </c>
      <c r="AR108" s="3" t="e">
        <f>EffortOutcomesAG1_1DayShiftIN[[#This Row],[A]]*W108</f>
        <v>#VALUE!</v>
      </c>
      <c r="AS108" s="3">
        <f>EffortOutcomesAG1_1DayShiftIN[[#This Row],[A]]*X108</f>
        <v>0</v>
      </c>
      <c r="AT108" s="3">
        <f>EffortOutcomesAG1_1DayShiftIN[[#This Row],[A]]*Y108</f>
        <v>0</v>
      </c>
      <c r="AU108" s="3">
        <f>EffortOutcomesAG1_1DayShiftIN[[#This Row],[A]]*Z108</f>
        <v>0</v>
      </c>
      <c r="AV108" s="44" t="e">
        <f>EffortOutcomesAG1_1DayShiftIN[[#This Row],[A]]*AA108</f>
        <v>#VALUE!</v>
      </c>
      <c r="AW108" s="3"/>
      <c r="AX108" s="3"/>
      <c r="AY108" t="s">
        <v>217</v>
      </c>
      <c r="AZ108" t="s">
        <v>216</v>
      </c>
      <c r="BA108" t="s">
        <v>69</v>
      </c>
      <c r="BB108">
        <v>0.97058823529411775</v>
      </c>
      <c r="BC108">
        <v>0.95</v>
      </c>
      <c r="BD108">
        <v>10</v>
      </c>
      <c r="BE108">
        <v>0.95</v>
      </c>
      <c r="BF108">
        <v>5.7040998217468802E-2</v>
      </c>
      <c r="BG108" t="s">
        <v>183</v>
      </c>
      <c r="BI108" s="25">
        <v>45575</v>
      </c>
      <c r="BJ108">
        <v>45575</v>
      </c>
      <c r="BK108">
        <v>0.97878787878787865</v>
      </c>
      <c r="BL108">
        <v>0.97878787878787865</v>
      </c>
      <c r="BM108">
        <v>5.8769513314967853E-2</v>
      </c>
      <c r="BN108">
        <v>1.0216718266253872</v>
      </c>
      <c r="BO108">
        <v>1.0216718266253872</v>
      </c>
      <c r="BP108">
        <v>6.0043156018388215E-2</v>
      </c>
      <c r="BQ108">
        <v>16.654687500000001</v>
      </c>
      <c r="BR108">
        <v>16.654687500000001</v>
      </c>
      <c r="BS108">
        <v>17.015625000000004</v>
      </c>
      <c r="BT108" t="s">
        <v>160</v>
      </c>
      <c r="CL108"/>
      <c r="CM108"/>
      <c r="CN108"/>
      <c r="CO108"/>
      <c r="CP108"/>
    </row>
    <row r="109" spans="1:94" x14ac:dyDescent="0.25">
      <c r="A109" s="31"/>
      <c r="B10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09" s="32">
        <f>IF(EffortOutcomesAG1_1DayShiftIN[[#This Row],[Iin]]=0,3,  IF(EffortOutcomesAG1_1DayShiftIN[[#This Row],[Iin]]&lt;INGoal,1,    IF(EffortOutcomesAG1_1DayShiftIN[[#This Row],[Iin]]&gt;=INGoal,2,   "???")))</f>
        <v>2</v>
      </c>
      <c r="D10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0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0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09" s="34">
        <f t="shared" si="2"/>
        <v>12310</v>
      </c>
      <c r="H10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0.61571320807462482</v>
      </c>
      <c r="I10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0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0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0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0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0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09" s="36" cm="1">
        <f t="array" ref="O10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0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0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0.58547994796085756</v>
      </c>
      <c r="R10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0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0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0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0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0.66974552309142321</v>
      </c>
      <c r="W10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0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0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09" s="36" cm="1">
        <f t="array" ref="Z10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0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09" s="38">
        <f t="shared" si="3"/>
        <v>1.2552254710522808</v>
      </c>
      <c r="AC109" s="3">
        <f>EffortOutcomesAG1_1DayShiftIN[[#This Row],[A]]*H109</f>
        <v>1.7467158122117028</v>
      </c>
      <c r="AD109" s="3">
        <f>EffortOutcomesAG1_1DayShiftIN[[#This Row],[A]]*I109</f>
        <v>0</v>
      </c>
      <c r="AE109" s="3">
        <f>EffortOutcomesAG1_1DayShiftIN[[#This Row],[A]]*J109</f>
        <v>0</v>
      </c>
      <c r="AF109" s="3">
        <f>EffortOutcomesAG1_1DayShiftIN[[#This Row],[A]]*K109</f>
        <v>0</v>
      </c>
      <c r="AG109" s="3">
        <f>EffortOutcomesAG1_1DayShiftIN[[#This Row],[A]]*L109</f>
        <v>0</v>
      </c>
      <c r="AH109" s="3">
        <f>EffortOutcomesAG1_1DayShiftIN[[#This Row],[A]]*M109</f>
        <v>0</v>
      </c>
      <c r="AI109" s="3">
        <f>EffortOutcomesAG1_1DayShiftIN[[#This Row],[A]]*N109</f>
        <v>0</v>
      </c>
      <c r="AJ109" s="3">
        <f>EffortOutcomesAG1_1DayShiftIN[[#This Row],[A]]*O109</f>
        <v>0</v>
      </c>
      <c r="AK109" s="3">
        <f>EffortOutcomesAG1_1DayShiftIN[[#This Row],[A]]*P109</f>
        <v>0</v>
      </c>
      <c r="AL109" s="3">
        <f>EffortOutcomesAG1_1DayShiftIN[[#This Row],[A]]*Q109</f>
        <v>1.6609471250975127</v>
      </c>
      <c r="AM109" s="3">
        <f>EffortOutcomesAG1_1DayShiftIN[[#This Row],[A]]*R109</f>
        <v>0</v>
      </c>
      <c r="AN109" s="3">
        <f>EffortOutcomesAG1_1DayShiftIN[[#This Row],[A]]*S109</f>
        <v>0</v>
      </c>
      <c r="AO109" s="3">
        <f>EffortOutcomesAG1_1DayShiftIN[[#This Row],[A]]*T109</f>
        <v>0</v>
      </c>
      <c r="AP109" s="3">
        <f>EffortOutcomesAG1_1DayShiftIN[[#This Row],[A]]*U109</f>
        <v>0</v>
      </c>
      <c r="AQ109" s="3">
        <f>EffortOutcomesAG1_1DayShiftIN[[#This Row],[A]]*V109</f>
        <v>1.8999999999999997</v>
      </c>
      <c r="AR109" s="3">
        <f>EffortOutcomesAG1_1DayShiftIN[[#This Row],[A]]*W109</f>
        <v>0</v>
      </c>
      <c r="AS109" s="3">
        <f>EffortOutcomesAG1_1DayShiftIN[[#This Row],[A]]*X109</f>
        <v>0</v>
      </c>
      <c r="AT109" s="3">
        <f>EffortOutcomesAG1_1DayShiftIN[[#This Row],[A]]*Y109</f>
        <v>0</v>
      </c>
      <c r="AU109" s="3">
        <f>EffortOutcomesAG1_1DayShiftIN[[#This Row],[A]]*Z109</f>
        <v>0</v>
      </c>
      <c r="AV109" s="44">
        <f>EffortOutcomesAG1_1DayShiftIN[[#This Row],[A]]*AA109</f>
        <v>0</v>
      </c>
      <c r="AW109" s="3"/>
      <c r="AX109" s="3"/>
      <c r="AY109" t="s">
        <v>217</v>
      </c>
      <c r="AZ109" t="s">
        <v>216</v>
      </c>
      <c r="BA109" t="s">
        <v>70</v>
      </c>
      <c r="BB109">
        <v>4.5836142079336275</v>
      </c>
      <c r="BC109">
        <v>1.9</v>
      </c>
      <c r="BD109">
        <v>10</v>
      </c>
      <c r="BE109">
        <v>1.9</v>
      </c>
      <c r="BF109">
        <v>2.8368983957219247</v>
      </c>
      <c r="BG109" t="s">
        <v>182</v>
      </c>
      <c r="BI109" s="25">
        <v>45575</v>
      </c>
      <c r="BJ109">
        <v>45575</v>
      </c>
      <c r="BK109">
        <v>0.41452005203914244</v>
      </c>
      <c r="BL109">
        <v>0.41452005203914244</v>
      </c>
      <c r="BM109">
        <v>0.61892172138126944</v>
      </c>
      <c r="BN109">
        <v>2.4124285304913831</v>
      </c>
      <c r="BO109">
        <v>2.4124285304913831</v>
      </c>
      <c r="BP109">
        <v>1.493104418801013</v>
      </c>
      <c r="BQ109">
        <v>0.66974552309142321</v>
      </c>
      <c r="BR109">
        <v>0.66974552309142321</v>
      </c>
      <c r="BS109">
        <v>1.6157132080746248</v>
      </c>
      <c r="BT109" t="s">
        <v>160</v>
      </c>
      <c r="CL109"/>
      <c r="CM109"/>
      <c r="CN109"/>
      <c r="CO109"/>
      <c r="CP109"/>
    </row>
    <row r="110" spans="1:94" x14ac:dyDescent="0.25">
      <c r="A110" s="31"/>
      <c r="B11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0" s="32">
        <f>IF(EffortOutcomesAG1_1DayShiftIN[[#This Row],[Iin]]=0,3,  IF(EffortOutcomesAG1_1DayShiftIN[[#This Row],[Iin]]&lt;INGoal,1,    IF(EffortOutcomesAG1_1DayShiftIN[[#This Row],[Iin]]&gt;=INGoal,2,   "???")))</f>
        <v>2</v>
      </c>
      <c r="D11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10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1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10" s="34" t="e">
        <f t="shared" si="2"/>
        <v>#VALUE!</v>
      </c>
      <c r="H110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10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10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10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10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10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10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10" s="36" t="e" cm="1">
        <f t="array" ref="O11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10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10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10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10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10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10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10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10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1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0" s="36" cm="1">
        <f t="array" ref="Z11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0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10" s="38" t="e">
        <f t="shared" si="3"/>
        <v>#VALUE!</v>
      </c>
      <c r="AC110" s="3" t="e">
        <f>EffortOutcomesAG1_1DayShiftIN[[#This Row],[A]]*H110</f>
        <v>#VALUE!</v>
      </c>
      <c r="AD110" s="3" t="e">
        <f>EffortOutcomesAG1_1DayShiftIN[[#This Row],[A]]*I110</f>
        <v>#VALUE!</v>
      </c>
      <c r="AE110" s="3" t="e">
        <f>EffortOutcomesAG1_1DayShiftIN[[#This Row],[A]]*J110</f>
        <v>#VALUE!</v>
      </c>
      <c r="AF110" s="3" t="e">
        <f>EffortOutcomesAG1_1DayShiftIN[[#This Row],[A]]*K110</f>
        <v>#VALUE!</v>
      </c>
      <c r="AG110" s="3" t="e">
        <f>EffortOutcomesAG1_1DayShiftIN[[#This Row],[A]]*L110</f>
        <v>#VALUE!</v>
      </c>
      <c r="AH110" s="3" t="e">
        <f>EffortOutcomesAG1_1DayShiftIN[[#This Row],[A]]*M110</f>
        <v>#VALUE!</v>
      </c>
      <c r="AI110" s="3" t="e">
        <f>EffortOutcomesAG1_1DayShiftIN[[#This Row],[A]]*N110</f>
        <v>#VALUE!</v>
      </c>
      <c r="AJ110" s="3" t="e">
        <f>EffortOutcomesAG1_1DayShiftIN[[#This Row],[A]]*O110</f>
        <v>#VALUE!</v>
      </c>
      <c r="AK110" s="3" t="e">
        <f>EffortOutcomesAG1_1DayShiftIN[[#This Row],[A]]*P110</f>
        <v>#VALUE!</v>
      </c>
      <c r="AL110" s="3" t="e">
        <f>EffortOutcomesAG1_1DayShiftIN[[#This Row],[A]]*Q110</f>
        <v>#VALUE!</v>
      </c>
      <c r="AM110" s="3" t="e">
        <f>EffortOutcomesAG1_1DayShiftIN[[#This Row],[A]]*R110</f>
        <v>#VALUE!</v>
      </c>
      <c r="AN110" s="3" t="e">
        <f>EffortOutcomesAG1_1DayShiftIN[[#This Row],[A]]*S110</f>
        <v>#VALUE!</v>
      </c>
      <c r="AO110" s="3" t="e">
        <f>EffortOutcomesAG1_1DayShiftIN[[#This Row],[A]]*T110</f>
        <v>#VALUE!</v>
      </c>
      <c r="AP110" s="3" t="e">
        <f>EffortOutcomesAG1_1DayShiftIN[[#This Row],[A]]*U110</f>
        <v>#VALUE!</v>
      </c>
      <c r="AQ110" s="3" t="e">
        <f>EffortOutcomesAG1_1DayShiftIN[[#This Row],[A]]*V110</f>
        <v>#VALUE!</v>
      </c>
      <c r="AR110" s="3" t="e">
        <f>EffortOutcomesAG1_1DayShiftIN[[#This Row],[A]]*W110</f>
        <v>#VALUE!</v>
      </c>
      <c r="AS110" s="3">
        <f>EffortOutcomesAG1_1DayShiftIN[[#This Row],[A]]*X110</f>
        <v>0</v>
      </c>
      <c r="AT110" s="3">
        <f>EffortOutcomesAG1_1DayShiftIN[[#This Row],[A]]*Y110</f>
        <v>0</v>
      </c>
      <c r="AU110" s="3">
        <f>EffortOutcomesAG1_1DayShiftIN[[#This Row],[A]]*Z110</f>
        <v>0</v>
      </c>
      <c r="AV110" s="44" t="e">
        <f>EffortOutcomesAG1_1DayShiftIN[[#This Row],[A]]*AA110</f>
        <v>#VALUE!</v>
      </c>
      <c r="AW110" s="3"/>
      <c r="AX110" s="3"/>
      <c r="AY110" t="s">
        <v>170</v>
      </c>
      <c r="AZ110" t="s">
        <v>216</v>
      </c>
      <c r="BA110" t="s">
        <v>68</v>
      </c>
      <c r="BB110">
        <v>3.1563909774436087</v>
      </c>
      <c r="BC110">
        <v>3.8</v>
      </c>
      <c r="BD110">
        <v>10</v>
      </c>
      <c r="BE110">
        <v>3.8</v>
      </c>
      <c r="BF110">
        <v>1.882352941176471</v>
      </c>
      <c r="BG110" t="s">
        <v>186</v>
      </c>
      <c r="BH110">
        <v>1</v>
      </c>
      <c r="BI110" s="25">
        <v>45576</v>
      </c>
      <c r="BJ110">
        <v>45576</v>
      </c>
      <c r="BK110">
        <v>1.2039066222010482</v>
      </c>
      <c r="BL110">
        <v>1.2039066222010482</v>
      </c>
      <c r="BM110">
        <v>0.5963624134742036</v>
      </c>
      <c r="BN110">
        <v>0.83062920459042344</v>
      </c>
      <c r="BO110">
        <v>0.83062920459042344</v>
      </c>
      <c r="BP110">
        <v>0.4953560371517029</v>
      </c>
      <c r="BQ110">
        <v>2.0187499999999994</v>
      </c>
      <c r="BR110">
        <v>2.0187499999999994</v>
      </c>
      <c r="BS110">
        <v>1.6768327067669169</v>
      </c>
      <c r="BT110" t="s">
        <v>160</v>
      </c>
      <c r="CL110"/>
      <c r="CM110"/>
      <c r="CN110"/>
      <c r="CO110"/>
      <c r="CP110"/>
    </row>
    <row r="111" spans="1:94" x14ac:dyDescent="0.25">
      <c r="A111" s="31"/>
      <c r="B11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11" s="32">
        <f>IF(EffortOutcomesAG1_1DayShiftIN[[#This Row],[Iin]]=0,3,  IF(EffortOutcomesAG1_1DayShiftIN[[#This Row],[Iin]]&lt;INGoal,1,    IF(EffortOutcomesAG1_1DayShiftIN[[#This Row],[Iin]]&gt;=INGoal,2,   "???")))</f>
        <v>2</v>
      </c>
      <c r="D11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1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1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11" s="34">
        <f t="shared" si="2"/>
        <v>12310</v>
      </c>
      <c r="H11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35.428571428571431</v>
      </c>
      <c r="I11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1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1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1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1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1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11" s="36" cm="1">
        <f t="array" ref="O11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1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1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1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1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1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1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1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1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1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1" s="36" cm="1">
        <f t="array" ref="Z11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11" s="38">
        <f t="shared" si="3"/>
        <v>0</v>
      </c>
      <c r="AC111" s="3">
        <f>EffortOutcomesAG1_1DayShiftIN[[#This Row],[A]]*H111</f>
        <v>0.97254901960784323</v>
      </c>
      <c r="AD111" s="3">
        <f>EffortOutcomesAG1_1DayShiftIN[[#This Row],[A]]*I111</f>
        <v>0</v>
      </c>
      <c r="AE111" s="3">
        <f>EffortOutcomesAG1_1DayShiftIN[[#This Row],[A]]*J111</f>
        <v>0</v>
      </c>
      <c r="AF111" s="3">
        <f>EffortOutcomesAG1_1DayShiftIN[[#This Row],[A]]*K111</f>
        <v>0</v>
      </c>
      <c r="AG111" s="3">
        <f>EffortOutcomesAG1_1DayShiftIN[[#This Row],[A]]*L111</f>
        <v>0</v>
      </c>
      <c r="AH111" s="3">
        <f>EffortOutcomesAG1_1DayShiftIN[[#This Row],[A]]*M111</f>
        <v>0</v>
      </c>
      <c r="AI111" s="3">
        <f>EffortOutcomesAG1_1DayShiftIN[[#This Row],[A]]*N111</f>
        <v>0</v>
      </c>
      <c r="AJ111" s="3">
        <f>EffortOutcomesAG1_1DayShiftIN[[#This Row],[A]]*O111</f>
        <v>0</v>
      </c>
      <c r="AK111" s="3">
        <f>EffortOutcomesAG1_1DayShiftIN[[#This Row],[A]]*P111</f>
        <v>0</v>
      </c>
      <c r="AL111" s="3">
        <f>EffortOutcomesAG1_1DayShiftIN[[#This Row],[A]]*Q111</f>
        <v>0</v>
      </c>
      <c r="AM111" s="3">
        <f>EffortOutcomesAG1_1DayShiftIN[[#This Row],[A]]*R111</f>
        <v>0</v>
      </c>
      <c r="AN111" s="3">
        <f>EffortOutcomesAG1_1DayShiftIN[[#This Row],[A]]*S111</f>
        <v>0</v>
      </c>
      <c r="AO111" s="3">
        <f>EffortOutcomesAG1_1DayShiftIN[[#This Row],[A]]*T111</f>
        <v>0</v>
      </c>
      <c r="AP111" s="3">
        <f>EffortOutcomesAG1_1DayShiftIN[[#This Row],[A]]*U111</f>
        <v>0</v>
      </c>
      <c r="AQ111" s="3">
        <f>EffortOutcomesAG1_1DayShiftIN[[#This Row],[A]]*V111</f>
        <v>0</v>
      </c>
      <c r="AR111" s="3">
        <f>EffortOutcomesAG1_1DayShiftIN[[#This Row],[A]]*W111</f>
        <v>0</v>
      </c>
      <c r="AS111" s="3">
        <f>EffortOutcomesAG1_1DayShiftIN[[#This Row],[A]]*X111</f>
        <v>0</v>
      </c>
      <c r="AT111" s="3">
        <f>EffortOutcomesAG1_1DayShiftIN[[#This Row],[A]]*Y111</f>
        <v>0</v>
      </c>
      <c r="AU111" s="3">
        <f>EffortOutcomesAG1_1DayShiftIN[[#This Row],[A]]*Z111</f>
        <v>0</v>
      </c>
      <c r="AV111" s="44">
        <f>EffortOutcomesAG1_1DayShiftIN[[#This Row],[A]]*AA111</f>
        <v>0</v>
      </c>
      <c r="AW111" s="3"/>
      <c r="AX111" s="3"/>
      <c r="AY111" t="s">
        <v>170</v>
      </c>
      <c r="AZ111" t="s">
        <v>216</v>
      </c>
      <c r="BA111" t="s">
        <v>69</v>
      </c>
      <c r="BB111">
        <v>1</v>
      </c>
      <c r="BC111">
        <v>0</v>
      </c>
      <c r="BD111">
        <v>10</v>
      </c>
      <c r="BE111">
        <v>0</v>
      </c>
      <c r="BF111">
        <v>2.7450980392156862E-2</v>
      </c>
      <c r="BG111" t="s">
        <v>185</v>
      </c>
      <c r="BH111">
        <v>1</v>
      </c>
      <c r="BI111" s="25">
        <v>45576</v>
      </c>
      <c r="BJ111">
        <v>45576</v>
      </c>
      <c r="BK111">
        <v>0</v>
      </c>
      <c r="BL111">
        <v>0</v>
      </c>
      <c r="BM111">
        <v>2.7450980392156862E-2</v>
      </c>
      <c r="BQ111">
        <v>0</v>
      </c>
      <c r="BR111">
        <v>0</v>
      </c>
      <c r="BS111">
        <v>36.428571428571431</v>
      </c>
      <c r="BT111" t="s">
        <v>160</v>
      </c>
      <c r="CL111"/>
      <c r="CM111"/>
      <c r="CN111"/>
      <c r="CO111"/>
      <c r="CP111"/>
    </row>
    <row r="112" spans="1:94" x14ac:dyDescent="0.25">
      <c r="A112" s="31"/>
      <c r="B11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2" s="32">
        <f>IF(EffortOutcomesAG1_1DayShiftIN[[#This Row],[Iin]]=0,3,  IF(EffortOutcomesAG1_1DayShiftIN[[#This Row],[Iin]]&lt;INGoal,1,    IF(EffortOutcomesAG1_1DayShiftIN[[#This Row],[Iin]]&gt;=INGoal,2,   "???")))</f>
        <v>2</v>
      </c>
      <c r="D11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12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1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12" s="34" t="e">
        <f t="shared" si="2"/>
        <v>#VALUE!</v>
      </c>
      <c r="H112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12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12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12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12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12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12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12" s="36" t="e" cm="1">
        <f t="array" ref="O11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12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12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12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12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12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12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12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12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1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2" s="36" cm="1">
        <f t="array" ref="Z11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2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12" s="38" t="e">
        <f t="shared" si="3"/>
        <v>#VALUE!</v>
      </c>
      <c r="AC112" s="3" t="e">
        <f>EffortOutcomesAG1_1DayShiftIN[[#This Row],[A]]*H112</f>
        <v>#VALUE!</v>
      </c>
      <c r="AD112" s="3" t="e">
        <f>EffortOutcomesAG1_1DayShiftIN[[#This Row],[A]]*I112</f>
        <v>#VALUE!</v>
      </c>
      <c r="AE112" s="3" t="e">
        <f>EffortOutcomesAG1_1DayShiftIN[[#This Row],[A]]*J112</f>
        <v>#VALUE!</v>
      </c>
      <c r="AF112" s="3" t="e">
        <f>EffortOutcomesAG1_1DayShiftIN[[#This Row],[A]]*K112</f>
        <v>#VALUE!</v>
      </c>
      <c r="AG112" s="3" t="e">
        <f>EffortOutcomesAG1_1DayShiftIN[[#This Row],[A]]*L112</f>
        <v>#VALUE!</v>
      </c>
      <c r="AH112" s="3" t="e">
        <f>EffortOutcomesAG1_1DayShiftIN[[#This Row],[A]]*M112</f>
        <v>#VALUE!</v>
      </c>
      <c r="AI112" s="3" t="e">
        <f>EffortOutcomesAG1_1DayShiftIN[[#This Row],[A]]*N112</f>
        <v>#VALUE!</v>
      </c>
      <c r="AJ112" s="3" t="e">
        <f>EffortOutcomesAG1_1DayShiftIN[[#This Row],[A]]*O112</f>
        <v>#VALUE!</v>
      </c>
      <c r="AK112" s="3" t="e">
        <f>EffortOutcomesAG1_1DayShiftIN[[#This Row],[A]]*P112</f>
        <v>#VALUE!</v>
      </c>
      <c r="AL112" s="3" t="e">
        <f>EffortOutcomesAG1_1DayShiftIN[[#This Row],[A]]*Q112</f>
        <v>#VALUE!</v>
      </c>
      <c r="AM112" s="3" t="e">
        <f>EffortOutcomesAG1_1DayShiftIN[[#This Row],[A]]*R112</f>
        <v>#VALUE!</v>
      </c>
      <c r="AN112" s="3" t="e">
        <f>EffortOutcomesAG1_1DayShiftIN[[#This Row],[A]]*S112</f>
        <v>#VALUE!</v>
      </c>
      <c r="AO112" s="3" t="e">
        <f>EffortOutcomesAG1_1DayShiftIN[[#This Row],[A]]*T112</f>
        <v>#VALUE!</v>
      </c>
      <c r="AP112" s="3" t="e">
        <f>EffortOutcomesAG1_1DayShiftIN[[#This Row],[A]]*U112</f>
        <v>#VALUE!</v>
      </c>
      <c r="AQ112" s="3" t="e">
        <f>EffortOutcomesAG1_1DayShiftIN[[#This Row],[A]]*V112</f>
        <v>#VALUE!</v>
      </c>
      <c r="AR112" s="3" t="e">
        <f>EffortOutcomesAG1_1DayShiftIN[[#This Row],[A]]*W112</f>
        <v>#VALUE!</v>
      </c>
      <c r="AS112" s="3">
        <f>EffortOutcomesAG1_1DayShiftIN[[#This Row],[A]]*X112</f>
        <v>0</v>
      </c>
      <c r="AT112" s="3">
        <f>EffortOutcomesAG1_1DayShiftIN[[#This Row],[A]]*Y112</f>
        <v>0</v>
      </c>
      <c r="AU112" s="3">
        <f>EffortOutcomesAG1_1DayShiftIN[[#This Row],[A]]*Z112</f>
        <v>0</v>
      </c>
      <c r="AV112" s="44" t="e">
        <f>EffortOutcomesAG1_1DayShiftIN[[#This Row],[A]]*AA112</f>
        <v>#VALUE!</v>
      </c>
      <c r="AW112" s="3"/>
      <c r="AX112" s="3"/>
      <c r="AY112" t="s">
        <v>170</v>
      </c>
      <c r="AZ112" t="s">
        <v>216</v>
      </c>
      <c r="BA112" t="s">
        <v>70</v>
      </c>
      <c r="BB112">
        <v>2.1042606516290729</v>
      </c>
      <c r="BC112">
        <v>2.8499999999999996</v>
      </c>
      <c r="BD112">
        <v>10</v>
      </c>
      <c r="BE112">
        <v>2.8499999999999996</v>
      </c>
      <c r="BF112">
        <v>1.7568627450980387</v>
      </c>
      <c r="BG112" t="s">
        <v>187</v>
      </c>
      <c r="BH112">
        <v>1</v>
      </c>
      <c r="BI112" s="25">
        <v>45576</v>
      </c>
      <c r="BJ112">
        <v>45576</v>
      </c>
      <c r="BK112">
        <v>1.3543949499761787</v>
      </c>
      <c r="BL112">
        <v>1.3543949499761787</v>
      </c>
      <c r="BM112">
        <v>0.83490737886388444</v>
      </c>
      <c r="BN112">
        <v>0.73833707074704324</v>
      </c>
      <c r="BO112">
        <v>0.73833707074704324</v>
      </c>
      <c r="BP112">
        <v>0.61644306845545227</v>
      </c>
      <c r="BQ112">
        <v>1.6222098214285716</v>
      </c>
      <c r="BR112">
        <v>1.6222098214285716</v>
      </c>
      <c r="BS112">
        <v>1.1977376476906556</v>
      </c>
      <c r="BT112" t="s">
        <v>160</v>
      </c>
      <c r="CL112"/>
      <c r="CM112"/>
      <c r="CN112"/>
      <c r="CO112"/>
      <c r="CP112"/>
    </row>
    <row r="113" spans="1:94" x14ac:dyDescent="0.25">
      <c r="A113" s="31"/>
      <c r="B11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3" s="32">
        <f>IF(EffortOutcomesAG1_1DayShiftIN[[#This Row],[Iin]]=0,3,  IF(EffortOutcomesAG1_1DayShiftIN[[#This Row],[Iin]]&lt;INGoal,1,    IF(EffortOutcomesAG1_1DayShiftIN[[#This Row],[Iin]]&gt;=INGoal,2,   "???")))</f>
        <v>1</v>
      </c>
      <c r="D11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1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1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13" s="34">
        <f t="shared" si="2"/>
        <v>31111</v>
      </c>
      <c r="H11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1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1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1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1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1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1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13" s="36" cm="1">
        <f t="array" ref="O11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1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0.26666666666666661</v>
      </c>
      <c r="Q11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1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1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1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5.6960583276355337E-4</v>
      </c>
      <c r="U11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1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0.99943039416723645</v>
      </c>
      <c r="W11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1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3" s="36" cm="1">
        <f t="array" ref="Z11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13" s="38">
        <f t="shared" si="3"/>
        <v>1</v>
      </c>
      <c r="AC113" s="3">
        <f>EffortOutcomesAG1_1DayShiftIN[[#This Row],[A]]*H113</f>
        <v>0</v>
      </c>
      <c r="AD113" s="3">
        <f>EffortOutcomesAG1_1DayShiftIN[[#This Row],[A]]*I113</f>
        <v>0</v>
      </c>
      <c r="AE113" s="3">
        <f>EffortOutcomesAG1_1DayShiftIN[[#This Row],[A]]*J113</f>
        <v>0</v>
      </c>
      <c r="AF113" s="3">
        <f>EffortOutcomesAG1_1DayShiftIN[[#This Row],[A]]*K113</f>
        <v>0</v>
      </c>
      <c r="AG113" s="3">
        <f>EffortOutcomesAG1_1DayShiftIN[[#This Row],[A]]*L113</f>
        <v>0</v>
      </c>
      <c r="AH113" s="3">
        <f>EffortOutcomesAG1_1DayShiftIN[[#This Row],[A]]*M113</f>
        <v>0</v>
      </c>
      <c r="AI113" s="3">
        <f>EffortOutcomesAG1_1DayShiftIN[[#This Row],[A]]*N113</f>
        <v>0</v>
      </c>
      <c r="AJ113" s="3">
        <f>EffortOutcomesAG1_1DayShiftIN[[#This Row],[A]]*O113</f>
        <v>0</v>
      </c>
      <c r="AK113" s="3">
        <f>EffortOutcomesAG1_1DayShiftIN[[#This Row],[A]]*P113</f>
        <v>0.99999999999999978</v>
      </c>
      <c r="AL113" s="3">
        <f>EffortOutcomesAG1_1DayShiftIN[[#This Row],[A]]*Q113</f>
        <v>0</v>
      </c>
      <c r="AM113" s="3">
        <f>EffortOutcomesAG1_1DayShiftIN[[#This Row],[A]]*R113</f>
        <v>0</v>
      </c>
      <c r="AN113" s="3">
        <f>EffortOutcomesAG1_1DayShiftIN[[#This Row],[A]]*S113</f>
        <v>0</v>
      </c>
      <c r="AO113" s="3">
        <f>EffortOutcomesAG1_1DayShiftIN[[#This Row],[A]]*T113</f>
        <v>2.1360218728633251E-3</v>
      </c>
      <c r="AP113" s="3">
        <f>EffortOutcomesAG1_1DayShiftIN[[#This Row],[A]]*U113</f>
        <v>0</v>
      </c>
      <c r="AQ113" s="3">
        <f>EffortOutcomesAG1_1DayShiftIN[[#This Row],[A]]*V113</f>
        <v>3.7478639781271368</v>
      </c>
      <c r="AR113" s="3">
        <f>EffortOutcomesAG1_1DayShiftIN[[#This Row],[A]]*W113</f>
        <v>0</v>
      </c>
      <c r="AS113" s="3">
        <f>EffortOutcomesAG1_1DayShiftIN[[#This Row],[A]]*X113</f>
        <v>0</v>
      </c>
      <c r="AT113" s="3">
        <f>EffortOutcomesAG1_1DayShiftIN[[#This Row],[A]]*Y113</f>
        <v>0</v>
      </c>
      <c r="AU113" s="3">
        <f>EffortOutcomesAG1_1DayShiftIN[[#This Row],[A]]*Z113</f>
        <v>0</v>
      </c>
      <c r="AV113" s="44">
        <f>EffortOutcomesAG1_1DayShiftIN[[#This Row],[A]]*AA113</f>
        <v>0</v>
      </c>
      <c r="AW113" s="3"/>
      <c r="AX113" s="3"/>
      <c r="AY113" t="s">
        <v>217</v>
      </c>
      <c r="AZ113" t="s">
        <v>216</v>
      </c>
      <c r="BA113" t="s">
        <v>68</v>
      </c>
      <c r="BB113">
        <v>3.7478639781271368</v>
      </c>
      <c r="BC113">
        <v>4.75</v>
      </c>
      <c r="BD113">
        <v>10</v>
      </c>
      <c r="BE113">
        <v>4.75</v>
      </c>
      <c r="BF113">
        <v>3.75</v>
      </c>
      <c r="BG113" t="s">
        <v>186</v>
      </c>
      <c r="BI113" s="25">
        <v>45576</v>
      </c>
      <c r="BJ113">
        <v>45576</v>
      </c>
      <c r="BK113">
        <v>1.2673885785934114</v>
      </c>
      <c r="BL113">
        <v>1.2673885785934114</v>
      </c>
      <c r="BM113">
        <v>1.0005699304684827</v>
      </c>
      <c r="BN113">
        <v>0.78902399539518664</v>
      </c>
      <c r="BO113">
        <v>0.78902399539518664</v>
      </c>
      <c r="BP113">
        <v>0.78947368421052633</v>
      </c>
      <c r="BQ113">
        <v>1.2666666666666666</v>
      </c>
      <c r="BR113">
        <v>1.2666666666666666</v>
      </c>
      <c r="BS113">
        <v>0.99943039416723645</v>
      </c>
      <c r="BT113" t="s">
        <v>160</v>
      </c>
      <c r="CL113"/>
      <c r="CM113"/>
      <c r="CN113"/>
      <c r="CO113"/>
      <c r="CP113"/>
    </row>
    <row r="114" spans="1:94" x14ac:dyDescent="0.25">
      <c r="A114" s="31"/>
      <c r="B11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4" s="32">
        <f>IF(EffortOutcomesAG1_1DayShiftIN[[#This Row],[Iin]]=0,3,  IF(EffortOutcomesAG1_1DayShiftIN[[#This Row],[Iin]]&lt;INGoal,1,    IF(EffortOutcomesAG1_1DayShiftIN[[#This Row],[Iin]]&gt;=INGoal,2,   "???")))</f>
        <v>2</v>
      </c>
      <c r="D11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1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1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14" s="34" t="e">
        <f t="shared" si="2"/>
        <v>#VALUE!</v>
      </c>
      <c r="H11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1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1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1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1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1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1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14" s="36" t="e" cm="1">
        <f t="array" ref="O11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1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1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1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1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1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1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1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1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1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4" s="36" cm="1">
        <f t="array" ref="Z11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14" s="38" t="e">
        <f t="shared" si="3"/>
        <v>#VALUE!</v>
      </c>
      <c r="AC114" s="3" t="e">
        <f>EffortOutcomesAG1_1DayShiftIN[[#This Row],[A]]*H114</f>
        <v>#VALUE!</v>
      </c>
      <c r="AD114" s="3" t="e">
        <f>EffortOutcomesAG1_1DayShiftIN[[#This Row],[A]]*I114</f>
        <v>#VALUE!</v>
      </c>
      <c r="AE114" s="3" t="e">
        <f>EffortOutcomesAG1_1DayShiftIN[[#This Row],[A]]*J114</f>
        <v>#VALUE!</v>
      </c>
      <c r="AF114" s="3" t="e">
        <f>EffortOutcomesAG1_1DayShiftIN[[#This Row],[A]]*K114</f>
        <v>#VALUE!</v>
      </c>
      <c r="AG114" s="3" t="e">
        <f>EffortOutcomesAG1_1DayShiftIN[[#This Row],[A]]*L114</f>
        <v>#VALUE!</v>
      </c>
      <c r="AH114" s="3" t="e">
        <f>EffortOutcomesAG1_1DayShiftIN[[#This Row],[A]]*M114</f>
        <v>#VALUE!</v>
      </c>
      <c r="AI114" s="3" t="e">
        <f>EffortOutcomesAG1_1DayShiftIN[[#This Row],[A]]*N114</f>
        <v>#VALUE!</v>
      </c>
      <c r="AJ114" s="3" t="e">
        <f>EffortOutcomesAG1_1DayShiftIN[[#This Row],[A]]*O114</f>
        <v>#VALUE!</v>
      </c>
      <c r="AK114" s="3" t="e">
        <f>EffortOutcomesAG1_1DayShiftIN[[#This Row],[A]]*P114</f>
        <v>#VALUE!</v>
      </c>
      <c r="AL114" s="3" t="e">
        <f>EffortOutcomesAG1_1DayShiftIN[[#This Row],[A]]*Q114</f>
        <v>#VALUE!</v>
      </c>
      <c r="AM114" s="3" t="e">
        <f>EffortOutcomesAG1_1DayShiftIN[[#This Row],[A]]*R114</f>
        <v>#VALUE!</v>
      </c>
      <c r="AN114" s="3" t="e">
        <f>EffortOutcomesAG1_1DayShiftIN[[#This Row],[A]]*S114</f>
        <v>#VALUE!</v>
      </c>
      <c r="AO114" s="3" t="e">
        <f>EffortOutcomesAG1_1DayShiftIN[[#This Row],[A]]*T114</f>
        <v>#VALUE!</v>
      </c>
      <c r="AP114" s="3" t="e">
        <f>EffortOutcomesAG1_1DayShiftIN[[#This Row],[A]]*U114</f>
        <v>#VALUE!</v>
      </c>
      <c r="AQ114" s="3" t="e">
        <f>EffortOutcomesAG1_1DayShiftIN[[#This Row],[A]]*V114</f>
        <v>#VALUE!</v>
      </c>
      <c r="AR114" s="3" t="e">
        <f>EffortOutcomesAG1_1DayShiftIN[[#This Row],[A]]*W114</f>
        <v>#VALUE!</v>
      </c>
      <c r="AS114" s="3">
        <f>EffortOutcomesAG1_1DayShiftIN[[#This Row],[A]]*X114</f>
        <v>0</v>
      </c>
      <c r="AT114" s="3">
        <f>EffortOutcomesAG1_1DayShiftIN[[#This Row],[A]]*Y114</f>
        <v>0</v>
      </c>
      <c r="AU114" s="3">
        <f>EffortOutcomesAG1_1DayShiftIN[[#This Row],[A]]*Z114</f>
        <v>0</v>
      </c>
      <c r="AV114" s="44" t="e">
        <f>EffortOutcomesAG1_1DayShiftIN[[#This Row],[A]]*AA114</f>
        <v>#VALUE!</v>
      </c>
      <c r="AW114" s="3"/>
      <c r="AX114" s="3"/>
      <c r="AY114" t="s">
        <v>217</v>
      </c>
      <c r="AZ114" t="s">
        <v>216</v>
      </c>
      <c r="BA114" t="s">
        <v>69</v>
      </c>
      <c r="BB114">
        <v>0.97058823529411775</v>
      </c>
      <c r="BC114">
        <v>0.95</v>
      </c>
      <c r="BD114">
        <v>10</v>
      </c>
      <c r="BE114">
        <v>0.95</v>
      </c>
      <c r="BF114">
        <v>5.7040998217468802E-2</v>
      </c>
      <c r="BG114" t="s">
        <v>185</v>
      </c>
      <c r="BI114" s="25">
        <v>45576</v>
      </c>
      <c r="BJ114">
        <v>45576</v>
      </c>
      <c r="BK114">
        <v>0.97878787878787865</v>
      </c>
      <c r="BL114">
        <v>0.97878787878787865</v>
      </c>
      <c r="BM114">
        <v>5.8769513314967853E-2</v>
      </c>
      <c r="BN114">
        <v>1.0216718266253872</v>
      </c>
      <c r="BO114">
        <v>1.0216718266253872</v>
      </c>
      <c r="BP114">
        <v>6.0043156018388215E-2</v>
      </c>
      <c r="BQ114">
        <v>16.654687500000001</v>
      </c>
      <c r="BR114">
        <v>16.654687500000001</v>
      </c>
      <c r="BS114">
        <v>17.015625000000004</v>
      </c>
      <c r="BT114" t="s">
        <v>160</v>
      </c>
      <c r="CL114"/>
      <c r="CM114"/>
      <c r="CN114"/>
      <c r="CO114"/>
      <c r="CP114"/>
    </row>
    <row r="115" spans="1:94" x14ac:dyDescent="0.25">
      <c r="A115" s="31"/>
      <c r="B11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5" s="32">
        <f>IF(EffortOutcomesAG1_1DayShiftIN[[#This Row],[Iin]]=0,3,  IF(EffortOutcomesAG1_1DayShiftIN[[#This Row],[Iin]]&lt;INGoal,1,    IF(EffortOutcomesAG1_1DayShiftIN[[#This Row],[Iin]]&gt;=INGoal,2,   "???")))</f>
        <v>2</v>
      </c>
      <c r="D11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1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1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15" s="34">
        <f t="shared" si="2"/>
        <v>32311</v>
      </c>
      <c r="H11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0.21985875001288568</v>
      </c>
      <c r="I11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1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1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1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1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1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6.6166541635408915E-2</v>
      </c>
      <c r="O115" s="36" cm="1">
        <f t="array" ref="O11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1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1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1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1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1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1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1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1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1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5" s="36" cm="1">
        <f t="array" ref="Z11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15" s="38">
        <f t="shared" si="3"/>
        <v>1</v>
      </c>
      <c r="AC115" s="3">
        <f>EffortOutcomesAG1_1DayShiftIN[[#This Row],[A]]*H115</f>
        <v>0.78361420793362724</v>
      </c>
      <c r="AD115" s="3">
        <f>EffortOutcomesAG1_1DayShiftIN[[#This Row],[A]]*I115</f>
        <v>0</v>
      </c>
      <c r="AE115" s="3">
        <f>EffortOutcomesAG1_1DayShiftIN[[#This Row],[A]]*J115</f>
        <v>0</v>
      </c>
      <c r="AF115" s="3">
        <f>EffortOutcomesAG1_1DayShiftIN[[#This Row],[A]]*K115</f>
        <v>0</v>
      </c>
      <c r="AG115" s="3">
        <f>EffortOutcomesAG1_1DayShiftIN[[#This Row],[A]]*L115</f>
        <v>0</v>
      </c>
      <c r="AH115" s="3">
        <f>EffortOutcomesAG1_1DayShiftIN[[#This Row],[A]]*M115</f>
        <v>0</v>
      </c>
      <c r="AI115" s="3">
        <f>EffortOutcomesAG1_1DayShiftIN[[#This Row],[A]]*N115</f>
        <v>0.2358288770053478</v>
      </c>
      <c r="AJ115" s="3">
        <f>EffortOutcomesAG1_1DayShiftIN[[#This Row],[A]]*O115</f>
        <v>0</v>
      </c>
      <c r="AK115" s="3">
        <f>EffortOutcomesAG1_1DayShiftIN[[#This Row],[A]]*P115</f>
        <v>0</v>
      </c>
      <c r="AL115" s="3">
        <f>EffortOutcomesAG1_1DayShiftIN[[#This Row],[A]]*Q115</f>
        <v>0</v>
      </c>
      <c r="AM115" s="3">
        <f>EffortOutcomesAG1_1DayShiftIN[[#This Row],[A]]*R115</f>
        <v>0</v>
      </c>
      <c r="AN115" s="3">
        <f>EffortOutcomesAG1_1DayShiftIN[[#This Row],[A]]*S115</f>
        <v>0</v>
      </c>
      <c r="AO115" s="3">
        <f>EffortOutcomesAG1_1DayShiftIN[[#This Row],[A]]*T115</f>
        <v>0</v>
      </c>
      <c r="AP115" s="3">
        <f>EffortOutcomesAG1_1DayShiftIN[[#This Row],[A]]*U115</f>
        <v>0</v>
      </c>
      <c r="AQ115" s="3">
        <f>EffortOutcomesAG1_1DayShiftIN[[#This Row],[A]]*V115</f>
        <v>3.5641711229946522</v>
      </c>
      <c r="AR115" s="3">
        <f>EffortOutcomesAG1_1DayShiftIN[[#This Row],[A]]*W115</f>
        <v>0</v>
      </c>
      <c r="AS115" s="3">
        <f>EffortOutcomesAG1_1DayShiftIN[[#This Row],[A]]*X115</f>
        <v>0</v>
      </c>
      <c r="AT115" s="3">
        <f>EffortOutcomesAG1_1DayShiftIN[[#This Row],[A]]*Y115</f>
        <v>0</v>
      </c>
      <c r="AU115" s="3">
        <f>EffortOutcomesAG1_1DayShiftIN[[#This Row],[A]]*Z115</f>
        <v>0</v>
      </c>
      <c r="AV115" s="44">
        <f>EffortOutcomesAG1_1DayShiftIN[[#This Row],[A]]*AA115</f>
        <v>0</v>
      </c>
      <c r="AW115" s="3"/>
      <c r="AX115" s="3"/>
      <c r="AY115" t="s">
        <v>217</v>
      </c>
      <c r="AZ115" t="s">
        <v>216</v>
      </c>
      <c r="BA115" t="s">
        <v>70</v>
      </c>
      <c r="BB115">
        <v>4.5836142079336275</v>
      </c>
      <c r="BC115">
        <v>3.8</v>
      </c>
      <c r="BD115">
        <v>10</v>
      </c>
      <c r="BE115">
        <v>3.8</v>
      </c>
      <c r="BF115">
        <v>3.5641711229946522</v>
      </c>
      <c r="BG115" t="s">
        <v>187</v>
      </c>
      <c r="BI115" s="25">
        <v>45576</v>
      </c>
      <c r="BJ115">
        <v>45576</v>
      </c>
      <c r="BK115">
        <v>0.82904010407828488</v>
      </c>
      <c r="BL115">
        <v>0.82904010407828488</v>
      </c>
      <c r="BM115">
        <v>0.77758968388429051</v>
      </c>
      <c r="BN115">
        <v>1.2062142652456915</v>
      </c>
      <c r="BO115">
        <v>1.2062142652456915</v>
      </c>
      <c r="BP115">
        <v>0.93793976920911903</v>
      </c>
      <c r="BQ115">
        <v>1.0661665416354089</v>
      </c>
      <c r="BR115">
        <v>1.0661665416354089</v>
      </c>
      <c r="BS115">
        <v>1.2860252916482946</v>
      </c>
      <c r="BT115" t="s">
        <v>160</v>
      </c>
      <c r="CL115"/>
      <c r="CM115"/>
      <c r="CN115"/>
      <c r="CO115"/>
      <c r="CP115"/>
    </row>
    <row r="116" spans="1:94" x14ac:dyDescent="0.25">
      <c r="A116" s="31"/>
      <c r="B11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6" s="32">
        <f>IF(EffortOutcomesAG1_1DayShiftIN[[#This Row],[Iin]]=0,3,  IF(EffortOutcomesAG1_1DayShiftIN[[#This Row],[Iin]]&lt;INGoal,1,    IF(EffortOutcomesAG1_1DayShiftIN[[#This Row],[Iin]]&gt;=INGoal,2,   "???")))</f>
        <v>2</v>
      </c>
      <c r="D11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1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1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16" s="34">
        <f t="shared" si="2"/>
        <v>32311</v>
      </c>
      <c r="H11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0.11626443340494097</v>
      </c>
      <c r="I11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1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1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1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1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1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8.1473214285714191E-2</v>
      </c>
      <c r="O116" s="36" cm="1">
        <f t="array" ref="O11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1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1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1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1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1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1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1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1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1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6" s="36" cm="1">
        <f t="array" ref="Z11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16" s="38">
        <f t="shared" si="3"/>
        <v>1</v>
      </c>
      <c r="AC116" s="3">
        <f>EffortOutcomesAG1_1DayShiftIN[[#This Row],[A]]*H116</f>
        <v>0.20426065162907278</v>
      </c>
      <c r="AD116" s="3">
        <f>EffortOutcomesAG1_1DayShiftIN[[#This Row],[A]]*I116</f>
        <v>0</v>
      </c>
      <c r="AE116" s="3">
        <f>EffortOutcomesAG1_1DayShiftIN[[#This Row],[A]]*J116</f>
        <v>0</v>
      </c>
      <c r="AF116" s="3">
        <f>EffortOutcomesAG1_1DayShiftIN[[#This Row],[A]]*K116</f>
        <v>0</v>
      </c>
      <c r="AG116" s="3">
        <f>EffortOutcomesAG1_1DayShiftIN[[#This Row],[A]]*L116</f>
        <v>0</v>
      </c>
      <c r="AH116" s="3">
        <f>EffortOutcomesAG1_1DayShiftIN[[#This Row],[A]]*M116</f>
        <v>0</v>
      </c>
      <c r="AI116" s="3">
        <f>EffortOutcomesAG1_1DayShiftIN[[#This Row],[A]]*N116</f>
        <v>0.14313725490196064</v>
      </c>
      <c r="AJ116" s="3">
        <f>EffortOutcomesAG1_1DayShiftIN[[#This Row],[A]]*O116</f>
        <v>0</v>
      </c>
      <c r="AK116" s="3">
        <f>EffortOutcomesAG1_1DayShiftIN[[#This Row],[A]]*P116</f>
        <v>0</v>
      </c>
      <c r="AL116" s="3">
        <f>EffortOutcomesAG1_1DayShiftIN[[#This Row],[A]]*Q116</f>
        <v>0</v>
      </c>
      <c r="AM116" s="3">
        <f>EffortOutcomesAG1_1DayShiftIN[[#This Row],[A]]*R116</f>
        <v>0</v>
      </c>
      <c r="AN116" s="3">
        <f>EffortOutcomesAG1_1DayShiftIN[[#This Row],[A]]*S116</f>
        <v>0</v>
      </c>
      <c r="AO116" s="3">
        <f>EffortOutcomesAG1_1DayShiftIN[[#This Row],[A]]*T116</f>
        <v>0</v>
      </c>
      <c r="AP116" s="3">
        <f>EffortOutcomesAG1_1DayShiftIN[[#This Row],[A]]*U116</f>
        <v>0</v>
      </c>
      <c r="AQ116" s="3">
        <f>EffortOutcomesAG1_1DayShiftIN[[#This Row],[A]]*V116</f>
        <v>1.7568627450980394</v>
      </c>
      <c r="AR116" s="3">
        <f>EffortOutcomesAG1_1DayShiftIN[[#This Row],[A]]*W116</f>
        <v>0</v>
      </c>
      <c r="AS116" s="3">
        <f>EffortOutcomesAG1_1DayShiftIN[[#This Row],[A]]*X116</f>
        <v>0</v>
      </c>
      <c r="AT116" s="3">
        <f>EffortOutcomesAG1_1DayShiftIN[[#This Row],[A]]*Y116</f>
        <v>0</v>
      </c>
      <c r="AU116" s="3">
        <f>EffortOutcomesAG1_1DayShiftIN[[#This Row],[A]]*Z116</f>
        <v>0</v>
      </c>
      <c r="AV116" s="44">
        <f>EffortOutcomesAG1_1DayShiftIN[[#This Row],[A]]*AA116</f>
        <v>0</v>
      </c>
      <c r="AW116" s="3"/>
      <c r="AX116" s="3"/>
      <c r="AY116" t="s">
        <v>170</v>
      </c>
      <c r="AZ116" t="s">
        <v>216</v>
      </c>
      <c r="BA116" t="s">
        <v>70</v>
      </c>
      <c r="BB116">
        <v>2.1042606516290729</v>
      </c>
      <c r="BC116">
        <v>1.9</v>
      </c>
      <c r="BD116">
        <v>10</v>
      </c>
      <c r="BE116">
        <v>1.9</v>
      </c>
      <c r="BF116">
        <v>1.7568627450980394</v>
      </c>
      <c r="BG116" t="s">
        <v>190</v>
      </c>
      <c r="BH116">
        <v>1</v>
      </c>
      <c r="BI116" s="25">
        <v>45577</v>
      </c>
      <c r="BJ116">
        <v>45577</v>
      </c>
      <c r="BK116">
        <v>0.90292996665078595</v>
      </c>
      <c r="BL116">
        <v>0.90292996665078595</v>
      </c>
      <c r="BM116">
        <v>0.83490737886388477</v>
      </c>
      <c r="BN116">
        <v>1.1075056061205648</v>
      </c>
      <c r="BO116">
        <v>1.1075056061205648</v>
      </c>
      <c r="BP116">
        <v>0.92466460268317863</v>
      </c>
      <c r="BQ116">
        <v>1.0814732142857142</v>
      </c>
      <c r="BR116">
        <v>1.0814732142857142</v>
      </c>
      <c r="BS116">
        <v>1.1977376476906552</v>
      </c>
      <c r="BT116" t="s">
        <v>160</v>
      </c>
      <c r="CL116"/>
      <c r="CM116"/>
      <c r="CN116"/>
      <c r="CO116"/>
      <c r="CP116"/>
    </row>
    <row r="117" spans="1:94" x14ac:dyDescent="0.25">
      <c r="A117" s="31"/>
      <c r="B11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7" s="32">
        <f>IF(EffortOutcomesAG1_1DayShiftIN[[#This Row],[Iin]]=0,3,  IF(EffortOutcomesAG1_1DayShiftIN[[#This Row],[Iin]]&lt;INGoal,1,    IF(EffortOutcomesAG1_1DayShiftIN[[#This Row],[Iin]]&gt;=INGoal,2,   "???")))</f>
        <v>2</v>
      </c>
      <c r="D11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17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1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17" s="34" t="e">
        <f t="shared" si="2"/>
        <v>#VALUE!</v>
      </c>
      <c r="H117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17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17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17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17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17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17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17" s="36" t="e" cm="1">
        <f t="array" ref="O11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17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17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17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17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17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17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17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17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1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7" s="36" cm="1">
        <f t="array" ref="Z11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7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17" s="38" t="e">
        <f t="shared" si="3"/>
        <v>#VALUE!</v>
      </c>
      <c r="AC117" s="3" t="e">
        <f>EffortOutcomesAG1_1DayShiftIN[[#This Row],[A]]*H117</f>
        <v>#VALUE!</v>
      </c>
      <c r="AD117" s="3" t="e">
        <f>EffortOutcomesAG1_1DayShiftIN[[#This Row],[A]]*I117</f>
        <v>#VALUE!</v>
      </c>
      <c r="AE117" s="3" t="e">
        <f>EffortOutcomesAG1_1DayShiftIN[[#This Row],[A]]*J117</f>
        <v>#VALUE!</v>
      </c>
      <c r="AF117" s="3" t="e">
        <f>EffortOutcomesAG1_1DayShiftIN[[#This Row],[A]]*K117</f>
        <v>#VALUE!</v>
      </c>
      <c r="AG117" s="3" t="e">
        <f>EffortOutcomesAG1_1DayShiftIN[[#This Row],[A]]*L117</f>
        <v>#VALUE!</v>
      </c>
      <c r="AH117" s="3" t="e">
        <f>EffortOutcomesAG1_1DayShiftIN[[#This Row],[A]]*M117</f>
        <v>#VALUE!</v>
      </c>
      <c r="AI117" s="3" t="e">
        <f>EffortOutcomesAG1_1DayShiftIN[[#This Row],[A]]*N117</f>
        <v>#VALUE!</v>
      </c>
      <c r="AJ117" s="3" t="e">
        <f>EffortOutcomesAG1_1DayShiftIN[[#This Row],[A]]*O117</f>
        <v>#VALUE!</v>
      </c>
      <c r="AK117" s="3" t="e">
        <f>EffortOutcomesAG1_1DayShiftIN[[#This Row],[A]]*P117</f>
        <v>#VALUE!</v>
      </c>
      <c r="AL117" s="3" t="e">
        <f>EffortOutcomesAG1_1DayShiftIN[[#This Row],[A]]*Q117</f>
        <v>#VALUE!</v>
      </c>
      <c r="AM117" s="3" t="e">
        <f>EffortOutcomesAG1_1DayShiftIN[[#This Row],[A]]*R117</f>
        <v>#VALUE!</v>
      </c>
      <c r="AN117" s="3" t="e">
        <f>EffortOutcomesAG1_1DayShiftIN[[#This Row],[A]]*S117</f>
        <v>#VALUE!</v>
      </c>
      <c r="AO117" s="3" t="e">
        <f>EffortOutcomesAG1_1DayShiftIN[[#This Row],[A]]*T117</f>
        <v>#VALUE!</v>
      </c>
      <c r="AP117" s="3" t="e">
        <f>EffortOutcomesAG1_1DayShiftIN[[#This Row],[A]]*U117</f>
        <v>#VALUE!</v>
      </c>
      <c r="AQ117" s="3" t="e">
        <f>EffortOutcomesAG1_1DayShiftIN[[#This Row],[A]]*V117</f>
        <v>#VALUE!</v>
      </c>
      <c r="AR117" s="3" t="e">
        <f>EffortOutcomesAG1_1DayShiftIN[[#This Row],[A]]*W117</f>
        <v>#VALUE!</v>
      </c>
      <c r="AS117" s="3">
        <f>EffortOutcomesAG1_1DayShiftIN[[#This Row],[A]]*X117</f>
        <v>0</v>
      </c>
      <c r="AT117" s="3">
        <f>EffortOutcomesAG1_1DayShiftIN[[#This Row],[A]]*Y117</f>
        <v>0</v>
      </c>
      <c r="AU117" s="3">
        <f>EffortOutcomesAG1_1DayShiftIN[[#This Row],[A]]*Z117</f>
        <v>0</v>
      </c>
      <c r="AV117" s="44" t="e">
        <f>EffortOutcomesAG1_1DayShiftIN[[#This Row],[A]]*AA117</f>
        <v>#VALUE!</v>
      </c>
      <c r="AW117" s="3"/>
      <c r="AX117" s="3"/>
      <c r="AY117" t="s">
        <v>170</v>
      </c>
      <c r="AZ117" t="s">
        <v>216</v>
      </c>
      <c r="BA117" t="s">
        <v>68</v>
      </c>
      <c r="BB117">
        <v>3.1563909774436096</v>
      </c>
      <c r="BC117">
        <v>4.75</v>
      </c>
      <c r="BD117">
        <v>10</v>
      </c>
      <c r="BE117">
        <v>4.75</v>
      </c>
      <c r="BF117">
        <v>1.882352941176471</v>
      </c>
      <c r="BG117" t="s">
        <v>189</v>
      </c>
      <c r="BH117">
        <v>1</v>
      </c>
      <c r="BI117" s="25">
        <v>45577</v>
      </c>
      <c r="BJ117">
        <v>45577</v>
      </c>
      <c r="BK117">
        <v>1.5048832777513099</v>
      </c>
      <c r="BL117">
        <v>1.5048832777513099</v>
      </c>
      <c r="BM117">
        <v>0.59636241347420338</v>
      </c>
      <c r="BN117">
        <v>0.66450336367233886</v>
      </c>
      <c r="BO117">
        <v>0.66450336367233886</v>
      </c>
      <c r="BP117">
        <v>0.39628482972136231</v>
      </c>
      <c r="BQ117">
        <v>2.5234374999999996</v>
      </c>
      <c r="BR117">
        <v>2.5234374999999996</v>
      </c>
      <c r="BS117">
        <v>1.6768327067669173</v>
      </c>
      <c r="BT117" t="s">
        <v>160</v>
      </c>
      <c r="CL117"/>
      <c r="CM117"/>
      <c r="CN117"/>
      <c r="CO117"/>
      <c r="CP117"/>
    </row>
    <row r="118" spans="1:94" x14ac:dyDescent="0.25">
      <c r="A118" s="31"/>
      <c r="B11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18" s="32">
        <f>IF(EffortOutcomesAG1_1DayShiftIN[[#This Row],[Iin]]=0,3,  IF(EffortOutcomesAG1_1DayShiftIN[[#This Row],[Iin]]&lt;INGoal,1,    IF(EffortOutcomesAG1_1DayShiftIN[[#This Row],[Iin]]&gt;=INGoal,2,   "???")))</f>
        <v>2</v>
      </c>
      <c r="D11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1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1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18" s="34">
        <f t="shared" si="2"/>
        <v>12310</v>
      </c>
      <c r="H11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35.428571428571431</v>
      </c>
      <c r="I11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1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1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1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1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1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18" s="36" cm="1">
        <f t="array" ref="O11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Row],[Block]]=21222),INCap-M119:Z9INGoal,IF(OR(EffortOutcomesAG1_1DayShiftIN[[#This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1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1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1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1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1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1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1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1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1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8" s="36" cm="1">
        <f t="array" ref="Z11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18" s="38">
        <f t="shared" si="3"/>
        <v>0</v>
      </c>
      <c r="AC118" s="3">
        <f>EffortOutcomesAG1_1DayShiftIN[[#This Row],[A]]*H118</f>
        <v>0.97254901960784323</v>
      </c>
      <c r="AD118" s="3">
        <f>EffortOutcomesAG1_1DayShiftIN[[#This Row],[A]]*I118</f>
        <v>0</v>
      </c>
      <c r="AE118" s="3">
        <f>EffortOutcomesAG1_1DayShiftIN[[#This Row],[A]]*J118</f>
        <v>0</v>
      </c>
      <c r="AF118" s="3">
        <f>EffortOutcomesAG1_1DayShiftIN[[#This Row],[A]]*K118</f>
        <v>0</v>
      </c>
      <c r="AG118" s="3">
        <f>EffortOutcomesAG1_1DayShiftIN[[#This Row],[A]]*L118</f>
        <v>0</v>
      </c>
      <c r="AH118" s="3">
        <f>EffortOutcomesAG1_1DayShiftIN[[#This Row],[A]]*M118</f>
        <v>0</v>
      </c>
      <c r="AI118" s="3">
        <f>EffortOutcomesAG1_1DayShiftIN[[#This Row],[A]]*N118</f>
        <v>0</v>
      </c>
      <c r="AJ118" s="3">
        <f>EffortOutcomesAG1_1DayShiftIN[[#This Row],[A]]*O118</f>
        <v>0</v>
      </c>
      <c r="AK118" s="3">
        <f>EffortOutcomesAG1_1DayShiftIN[[#This Row],[A]]*P118</f>
        <v>0</v>
      </c>
      <c r="AL118" s="3">
        <f>EffortOutcomesAG1_1DayShiftIN[[#This Row],[A]]*Q118</f>
        <v>0</v>
      </c>
      <c r="AM118" s="3">
        <f>EffortOutcomesAG1_1DayShiftIN[[#This Row],[A]]*R118</f>
        <v>0</v>
      </c>
      <c r="AN118" s="3">
        <f>EffortOutcomesAG1_1DayShiftIN[[#This Row],[A]]*S118</f>
        <v>0</v>
      </c>
      <c r="AO118" s="3">
        <f>EffortOutcomesAG1_1DayShiftIN[[#This Row],[A]]*T118</f>
        <v>0</v>
      </c>
      <c r="AP118" s="3">
        <f>EffortOutcomesAG1_1DayShiftIN[[#This Row],[A]]*U118</f>
        <v>0</v>
      </c>
      <c r="AQ118" s="3">
        <f>EffortOutcomesAG1_1DayShiftIN[[#This Row],[A]]*V118</f>
        <v>0</v>
      </c>
      <c r="AR118" s="3">
        <f>EffortOutcomesAG1_1DayShiftIN[[#This Row],[A]]*W118</f>
        <v>0</v>
      </c>
      <c r="AS118" s="3">
        <f>EffortOutcomesAG1_1DayShiftIN[[#This Row],[A]]*X118</f>
        <v>0</v>
      </c>
      <c r="AT118" s="3">
        <f>EffortOutcomesAG1_1DayShiftIN[[#This Row],[A]]*Y118</f>
        <v>0</v>
      </c>
      <c r="AU118" s="3">
        <f>EffortOutcomesAG1_1DayShiftIN[[#This Row],[A]]*Z118</f>
        <v>0</v>
      </c>
      <c r="AV118" s="44">
        <f>EffortOutcomesAG1_1DayShiftIN[[#This Row],[A]]*AA118</f>
        <v>0</v>
      </c>
      <c r="AW118" s="3"/>
      <c r="AX118" s="3"/>
      <c r="AY118" t="s">
        <v>170</v>
      </c>
      <c r="AZ118" t="s">
        <v>216</v>
      </c>
      <c r="BA118" t="s">
        <v>69</v>
      </c>
      <c r="BB118">
        <v>1</v>
      </c>
      <c r="BC118">
        <v>0</v>
      </c>
      <c r="BD118">
        <v>10</v>
      </c>
      <c r="BE118">
        <v>0</v>
      </c>
      <c r="BF118">
        <v>2.7450980392156862E-2</v>
      </c>
      <c r="BG118" t="s">
        <v>188</v>
      </c>
      <c r="BH118">
        <v>1</v>
      </c>
      <c r="BI118" s="25">
        <v>45577</v>
      </c>
      <c r="BJ118">
        <v>45577</v>
      </c>
      <c r="BK118">
        <v>0</v>
      </c>
      <c r="BL118">
        <v>0</v>
      </c>
      <c r="BM118">
        <v>2.7450980392156862E-2</v>
      </c>
      <c r="BQ118">
        <v>0</v>
      </c>
      <c r="BR118">
        <v>0</v>
      </c>
      <c r="BS118">
        <v>36.428571428571431</v>
      </c>
      <c r="BT118" t="s">
        <v>160</v>
      </c>
      <c r="CL118"/>
      <c r="CM118"/>
      <c r="CN118"/>
      <c r="CO118"/>
      <c r="CP118"/>
    </row>
    <row r="119" spans="1:94" x14ac:dyDescent="0.25">
      <c r="A119" s="31"/>
      <c r="B11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19" s="32">
        <f>IF(EffortOutcomesAG1_1DayShiftIN[[#This Row],[Iin]]=0,3,  IF(EffortOutcomesAG1_1DayShiftIN[[#This Row],[Iin]]&lt;INGoal,1,    IF(EffortOutcomesAG1_1DayShiftIN[[#This Row],[Iin]]&gt;=INGoal,2,   "???")))</f>
        <v>2</v>
      </c>
      <c r="D11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1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1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19" s="34">
        <f t="shared" si="2"/>
        <v>32311</v>
      </c>
      <c r="H11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0.23389602056438696</v>
      </c>
      <c r="I11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1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1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1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1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1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0.13423782920989602</v>
      </c>
      <c r="O119" s="36" cm="1">
        <f t="array" ref="O11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1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1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1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1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1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1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1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1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1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1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19" s="36" cm="1">
        <f t="array" ref="Z11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1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19" s="38">
        <f t="shared" si="3"/>
        <v>1</v>
      </c>
      <c r="AC119" s="3">
        <f>EffortOutcomesAG1_1DayShiftIN[[#This Row],[A]]*H119</f>
        <v>0.78361420793362802</v>
      </c>
      <c r="AD119" s="3">
        <f>EffortOutcomesAG1_1DayShiftIN[[#This Row],[A]]*I119</f>
        <v>0</v>
      </c>
      <c r="AE119" s="3">
        <f>EffortOutcomesAG1_1DayShiftIN[[#This Row],[A]]*J119</f>
        <v>0</v>
      </c>
      <c r="AF119" s="3">
        <f>EffortOutcomesAG1_1DayShiftIN[[#This Row],[A]]*K119</f>
        <v>0</v>
      </c>
      <c r="AG119" s="3">
        <f>EffortOutcomesAG1_1DayShiftIN[[#This Row],[A]]*L119</f>
        <v>0</v>
      </c>
      <c r="AH119" s="3">
        <f>EffortOutcomesAG1_1DayShiftIN[[#This Row],[A]]*M119</f>
        <v>0</v>
      </c>
      <c r="AI119" s="3">
        <f>EffortOutcomesAG1_1DayShiftIN[[#This Row],[A]]*N119</f>
        <v>0.44973262032085487</v>
      </c>
      <c r="AJ119" s="3">
        <f>EffortOutcomesAG1_1DayShiftIN[[#This Row],[A]]*O119</f>
        <v>0</v>
      </c>
      <c r="AK119" s="3">
        <f>EffortOutcomesAG1_1DayShiftIN[[#This Row],[A]]*P119</f>
        <v>0</v>
      </c>
      <c r="AL119" s="3">
        <f>EffortOutcomesAG1_1DayShiftIN[[#This Row],[A]]*Q119</f>
        <v>0</v>
      </c>
      <c r="AM119" s="3">
        <f>EffortOutcomesAG1_1DayShiftIN[[#This Row],[A]]*R119</f>
        <v>0</v>
      </c>
      <c r="AN119" s="3">
        <f>EffortOutcomesAG1_1DayShiftIN[[#This Row],[A]]*S119</f>
        <v>0</v>
      </c>
      <c r="AO119" s="3">
        <f>EffortOutcomesAG1_1DayShiftIN[[#This Row],[A]]*T119</f>
        <v>0</v>
      </c>
      <c r="AP119" s="3">
        <f>EffortOutcomesAG1_1DayShiftIN[[#This Row],[A]]*U119</f>
        <v>0</v>
      </c>
      <c r="AQ119" s="3">
        <f>EffortOutcomesAG1_1DayShiftIN[[#This Row],[A]]*V119</f>
        <v>3.3502673796791447</v>
      </c>
      <c r="AR119" s="3">
        <f>EffortOutcomesAG1_1DayShiftIN[[#This Row],[A]]*W119</f>
        <v>0</v>
      </c>
      <c r="AS119" s="3">
        <f>EffortOutcomesAG1_1DayShiftIN[[#This Row],[A]]*X119</f>
        <v>0</v>
      </c>
      <c r="AT119" s="3">
        <f>EffortOutcomesAG1_1DayShiftIN[[#This Row],[A]]*Y119</f>
        <v>0</v>
      </c>
      <c r="AU119" s="3">
        <f>EffortOutcomesAG1_1DayShiftIN[[#This Row],[A]]*Z119</f>
        <v>0</v>
      </c>
      <c r="AV119" s="44">
        <f>EffortOutcomesAG1_1DayShiftIN[[#This Row],[A]]*AA119</f>
        <v>0</v>
      </c>
      <c r="AW119" s="3"/>
      <c r="AX119" s="3"/>
      <c r="AY119" t="s">
        <v>217</v>
      </c>
      <c r="AZ119" t="s">
        <v>216</v>
      </c>
      <c r="BA119" t="s">
        <v>70</v>
      </c>
      <c r="BB119">
        <v>4.5836142079336275</v>
      </c>
      <c r="BC119">
        <v>3.8</v>
      </c>
      <c r="BD119">
        <v>10</v>
      </c>
      <c r="BE119">
        <v>3.8</v>
      </c>
      <c r="BF119">
        <v>3.3502673796791447</v>
      </c>
      <c r="BG119" t="s">
        <v>190</v>
      </c>
      <c r="BI119" s="25">
        <v>45577</v>
      </c>
      <c r="BJ119">
        <v>45577</v>
      </c>
      <c r="BK119">
        <v>0.82904010407828488</v>
      </c>
      <c r="BL119">
        <v>0.82904010407828488</v>
      </c>
      <c r="BM119">
        <v>0.73092263608928443</v>
      </c>
      <c r="BN119">
        <v>1.2062142652456915</v>
      </c>
      <c r="BO119">
        <v>1.2062142652456915</v>
      </c>
      <c r="BP119">
        <v>0.88164931044188022</v>
      </c>
      <c r="BQ119">
        <v>1.134237829209896</v>
      </c>
      <c r="BR119">
        <v>1.134237829209896</v>
      </c>
      <c r="BS119">
        <v>1.368133849774283</v>
      </c>
      <c r="BT119" t="s">
        <v>160</v>
      </c>
      <c r="CL119"/>
      <c r="CM119"/>
      <c r="CN119"/>
      <c r="CO119"/>
      <c r="CP119"/>
    </row>
    <row r="120" spans="1:94" x14ac:dyDescent="0.25">
      <c r="A120" s="31"/>
      <c r="B12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0" s="32">
        <f>IF(EffortOutcomesAG1_1DayShiftIN[[#This Row],[Iin]]=0,3,  IF(EffortOutcomesAG1_1DayShiftIN[[#This Row],[Iin]]&lt;INGoal,1,    IF(EffortOutcomesAG1_1DayShiftIN[[#This Row],[Iin]]&gt;=INGoal,2,   "???")))</f>
        <v>1</v>
      </c>
      <c r="D12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2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2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20" s="34">
        <f t="shared" si="2"/>
        <v>31111</v>
      </c>
      <c r="H12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2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2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2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2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2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2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20" s="36" cm="1">
        <f t="array" ref="O12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2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0.26666666666666661</v>
      </c>
      <c r="Q12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2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2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2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5.6960583276355337E-4</v>
      </c>
      <c r="U12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2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0.99943039416723645</v>
      </c>
      <c r="W12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2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0" s="36" cm="1">
        <f t="array" ref="Z12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20" s="38">
        <f t="shared" si="3"/>
        <v>1</v>
      </c>
      <c r="AC120" s="3">
        <f>EffortOutcomesAG1_1DayShiftIN[[#This Row],[A]]*H120</f>
        <v>0</v>
      </c>
      <c r="AD120" s="3">
        <f>EffortOutcomesAG1_1DayShiftIN[[#This Row],[A]]*I120</f>
        <v>0</v>
      </c>
      <c r="AE120" s="3">
        <f>EffortOutcomesAG1_1DayShiftIN[[#This Row],[A]]*J120</f>
        <v>0</v>
      </c>
      <c r="AF120" s="3">
        <f>EffortOutcomesAG1_1DayShiftIN[[#This Row],[A]]*K120</f>
        <v>0</v>
      </c>
      <c r="AG120" s="3">
        <f>EffortOutcomesAG1_1DayShiftIN[[#This Row],[A]]*L120</f>
        <v>0</v>
      </c>
      <c r="AH120" s="3">
        <f>EffortOutcomesAG1_1DayShiftIN[[#This Row],[A]]*M120</f>
        <v>0</v>
      </c>
      <c r="AI120" s="3">
        <f>EffortOutcomesAG1_1DayShiftIN[[#This Row],[A]]*N120</f>
        <v>0</v>
      </c>
      <c r="AJ120" s="3">
        <f>EffortOutcomesAG1_1DayShiftIN[[#This Row],[A]]*O120</f>
        <v>0</v>
      </c>
      <c r="AK120" s="3">
        <f>EffortOutcomesAG1_1DayShiftIN[[#This Row],[A]]*P120</f>
        <v>0.99999999999999978</v>
      </c>
      <c r="AL120" s="3">
        <f>EffortOutcomesAG1_1DayShiftIN[[#This Row],[A]]*Q120</f>
        <v>0</v>
      </c>
      <c r="AM120" s="3">
        <f>EffortOutcomesAG1_1DayShiftIN[[#This Row],[A]]*R120</f>
        <v>0</v>
      </c>
      <c r="AN120" s="3">
        <f>EffortOutcomesAG1_1DayShiftIN[[#This Row],[A]]*S120</f>
        <v>0</v>
      </c>
      <c r="AO120" s="3">
        <f>EffortOutcomesAG1_1DayShiftIN[[#This Row],[A]]*T120</f>
        <v>2.1360218728633251E-3</v>
      </c>
      <c r="AP120" s="3">
        <f>EffortOutcomesAG1_1DayShiftIN[[#This Row],[A]]*U120</f>
        <v>0</v>
      </c>
      <c r="AQ120" s="3">
        <f>EffortOutcomesAG1_1DayShiftIN[[#This Row],[A]]*V120</f>
        <v>3.7478639781271368</v>
      </c>
      <c r="AR120" s="3">
        <f>EffortOutcomesAG1_1DayShiftIN[[#This Row],[A]]*W120</f>
        <v>0</v>
      </c>
      <c r="AS120" s="3">
        <f>EffortOutcomesAG1_1DayShiftIN[[#This Row],[A]]*X120</f>
        <v>0</v>
      </c>
      <c r="AT120" s="3">
        <f>EffortOutcomesAG1_1DayShiftIN[[#This Row],[A]]*Y120</f>
        <v>0</v>
      </c>
      <c r="AU120" s="3">
        <f>EffortOutcomesAG1_1DayShiftIN[[#This Row],[A]]*Z120</f>
        <v>0</v>
      </c>
      <c r="AV120" s="44">
        <f>EffortOutcomesAG1_1DayShiftIN[[#This Row],[A]]*AA120</f>
        <v>0</v>
      </c>
      <c r="AW120" s="3"/>
      <c r="AX120" s="3"/>
      <c r="AY120" t="s">
        <v>217</v>
      </c>
      <c r="AZ120" t="s">
        <v>216</v>
      </c>
      <c r="BA120" t="s">
        <v>68</v>
      </c>
      <c r="BB120">
        <v>3.7478639781271368</v>
      </c>
      <c r="BC120">
        <v>4.75</v>
      </c>
      <c r="BD120">
        <v>10</v>
      </c>
      <c r="BE120">
        <v>4.75</v>
      </c>
      <c r="BF120">
        <v>3.75</v>
      </c>
      <c r="BG120" t="s">
        <v>189</v>
      </c>
      <c r="BI120" s="25">
        <v>45577</v>
      </c>
      <c r="BJ120">
        <v>45577</v>
      </c>
      <c r="BK120">
        <v>1.2673885785934114</v>
      </c>
      <c r="BL120">
        <v>1.2673885785934114</v>
      </c>
      <c r="BM120">
        <v>1.0005699304684827</v>
      </c>
      <c r="BN120">
        <v>0.78902399539518664</v>
      </c>
      <c r="BO120">
        <v>0.78902399539518664</v>
      </c>
      <c r="BP120">
        <v>0.78947368421052633</v>
      </c>
      <c r="BQ120">
        <v>1.2666666666666666</v>
      </c>
      <c r="BR120">
        <v>1.2666666666666666</v>
      </c>
      <c r="BS120">
        <v>0.99943039416723645</v>
      </c>
      <c r="BT120" t="s">
        <v>160</v>
      </c>
      <c r="CL120"/>
      <c r="CM120"/>
      <c r="CN120"/>
      <c r="CO120"/>
      <c r="CP120"/>
    </row>
    <row r="121" spans="1:94" x14ac:dyDescent="0.25">
      <c r="A121" s="31"/>
      <c r="B12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1" s="32">
        <f>IF(EffortOutcomesAG1_1DayShiftIN[[#This Row],[Iin]]=0,3,  IF(EffortOutcomesAG1_1DayShiftIN[[#This Row],[Iin]]&lt;INGoal,1,    IF(EffortOutcomesAG1_1DayShiftIN[[#This Row],[Iin]]&gt;=INGoal,2,   "???")))</f>
        <v>2</v>
      </c>
      <c r="D12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21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2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21" s="34" t="e">
        <f t="shared" si="2"/>
        <v>#VALUE!</v>
      </c>
      <c r="H121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21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21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21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21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21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21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21" s="36" t="e" cm="1">
        <f t="array" ref="O12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21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21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21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21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21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21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21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21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2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1" s="36" cm="1">
        <f t="array" ref="Z12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1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21" s="38" t="e">
        <f t="shared" si="3"/>
        <v>#VALUE!</v>
      </c>
      <c r="AC121" s="3" t="e">
        <f>EffortOutcomesAG1_1DayShiftIN[[#This Row],[A]]*H121</f>
        <v>#VALUE!</v>
      </c>
      <c r="AD121" s="3" t="e">
        <f>EffortOutcomesAG1_1DayShiftIN[[#This Row],[A]]*I121</f>
        <v>#VALUE!</v>
      </c>
      <c r="AE121" s="3" t="e">
        <f>EffortOutcomesAG1_1DayShiftIN[[#This Row],[A]]*J121</f>
        <v>#VALUE!</v>
      </c>
      <c r="AF121" s="3" t="e">
        <f>EffortOutcomesAG1_1DayShiftIN[[#This Row],[A]]*K121</f>
        <v>#VALUE!</v>
      </c>
      <c r="AG121" s="3" t="e">
        <f>EffortOutcomesAG1_1DayShiftIN[[#This Row],[A]]*L121</f>
        <v>#VALUE!</v>
      </c>
      <c r="AH121" s="3" t="e">
        <f>EffortOutcomesAG1_1DayShiftIN[[#This Row],[A]]*M121</f>
        <v>#VALUE!</v>
      </c>
      <c r="AI121" s="3" t="e">
        <f>EffortOutcomesAG1_1DayShiftIN[[#This Row],[A]]*N121</f>
        <v>#VALUE!</v>
      </c>
      <c r="AJ121" s="3" t="e">
        <f>EffortOutcomesAG1_1DayShiftIN[[#This Row],[A]]*O121</f>
        <v>#VALUE!</v>
      </c>
      <c r="AK121" s="3" t="e">
        <f>EffortOutcomesAG1_1DayShiftIN[[#This Row],[A]]*P121</f>
        <v>#VALUE!</v>
      </c>
      <c r="AL121" s="3" t="e">
        <f>EffortOutcomesAG1_1DayShiftIN[[#This Row],[A]]*Q121</f>
        <v>#VALUE!</v>
      </c>
      <c r="AM121" s="3" t="e">
        <f>EffortOutcomesAG1_1DayShiftIN[[#This Row],[A]]*R121</f>
        <v>#VALUE!</v>
      </c>
      <c r="AN121" s="3" t="e">
        <f>EffortOutcomesAG1_1DayShiftIN[[#This Row],[A]]*S121</f>
        <v>#VALUE!</v>
      </c>
      <c r="AO121" s="3" t="e">
        <f>EffortOutcomesAG1_1DayShiftIN[[#This Row],[A]]*T121</f>
        <v>#VALUE!</v>
      </c>
      <c r="AP121" s="3" t="e">
        <f>EffortOutcomesAG1_1DayShiftIN[[#This Row],[A]]*U121</f>
        <v>#VALUE!</v>
      </c>
      <c r="AQ121" s="3" t="e">
        <f>EffortOutcomesAG1_1DayShiftIN[[#This Row],[A]]*V121</f>
        <v>#VALUE!</v>
      </c>
      <c r="AR121" s="3" t="e">
        <f>EffortOutcomesAG1_1DayShiftIN[[#This Row],[A]]*W121</f>
        <v>#VALUE!</v>
      </c>
      <c r="AS121" s="3">
        <f>EffortOutcomesAG1_1DayShiftIN[[#This Row],[A]]*X121</f>
        <v>0</v>
      </c>
      <c r="AT121" s="3">
        <f>EffortOutcomesAG1_1DayShiftIN[[#This Row],[A]]*Y121</f>
        <v>0</v>
      </c>
      <c r="AU121" s="3">
        <f>EffortOutcomesAG1_1DayShiftIN[[#This Row],[A]]*Z121</f>
        <v>0</v>
      </c>
      <c r="AV121" s="44" t="e">
        <f>EffortOutcomesAG1_1DayShiftIN[[#This Row],[A]]*AA121</f>
        <v>#VALUE!</v>
      </c>
      <c r="AW121" s="3"/>
      <c r="AX121" s="3"/>
      <c r="AY121" t="s">
        <v>217</v>
      </c>
      <c r="AZ121" t="s">
        <v>216</v>
      </c>
      <c r="BA121" t="s">
        <v>69</v>
      </c>
      <c r="BB121">
        <v>0.97058823529411775</v>
      </c>
      <c r="BC121">
        <v>0.95</v>
      </c>
      <c r="BD121">
        <v>10</v>
      </c>
      <c r="BE121">
        <v>0.95</v>
      </c>
      <c r="BF121">
        <v>2.8520499108734401E-2</v>
      </c>
      <c r="BG121" t="s">
        <v>188</v>
      </c>
      <c r="BI121" s="25">
        <v>45577</v>
      </c>
      <c r="BJ121">
        <v>45577</v>
      </c>
      <c r="BK121">
        <v>0.97878787878787865</v>
      </c>
      <c r="BL121">
        <v>0.97878787878787865</v>
      </c>
      <c r="BM121">
        <v>2.9384756657483926E-2</v>
      </c>
      <c r="BN121">
        <v>1.0216718266253872</v>
      </c>
      <c r="BO121">
        <v>1.0216718266253872</v>
      </c>
      <c r="BP121">
        <v>3.0021578009194107E-2</v>
      </c>
      <c r="BQ121">
        <v>33.309375000000003</v>
      </c>
      <c r="BR121">
        <v>33.309375000000003</v>
      </c>
      <c r="BS121">
        <v>34.031250000000007</v>
      </c>
      <c r="BT121" t="s">
        <v>160</v>
      </c>
      <c r="CL121"/>
      <c r="CM121"/>
      <c r="CN121"/>
      <c r="CO121"/>
      <c r="CP121"/>
    </row>
    <row r="122" spans="1:94" x14ac:dyDescent="0.25">
      <c r="A122" s="31"/>
      <c r="B12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22" s="32">
        <f>IF(EffortOutcomesAG1_1DayShiftIN[[#This Row],[Iin]]=0,3,  IF(EffortOutcomesAG1_1DayShiftIN[[#This Row],[Iin]]&lt;INGoal,1,    IF(EffortOutcomesAG1_1DayShiftIN[[#This Row],[Iin]]&gt;=INGoal,2,   "???")))</f>
        <v>3</v>
      </c>
      <c r="D12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2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2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22" s="34">
        <f t="shared" si="2"/>
        <v>13110</v>
      </c>
      <c r="H12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2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2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2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2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2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2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22" s="36" cm="1">
        <f t="array" ref="O12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2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2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2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</v>
      </c>
      <c r="S12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2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2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2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2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2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2" s="36" cm="1">
        <f t="array" ref="Z12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22" s="38">
        <f t="shared" si="3"/>
        <v>1</v>
      </c>
      <c r="AC122" s="3">
        <f>EffortOutcomesAG1_1DayShiftIN[[#This Row],[A]]*H122</f>
        <v>0</v>
      </c>
      <c r="AD122" s="3">
        <f>EffortOutcomesAG1_1DayShiftIN[[#This Row],[A]]*I122</f>
        <v>0</v>
      </c>
      <c r="AE122" s="3">
        <f>EffortOutcomesAG1_1DayShiftIN[[#This Row],[A]]*J122</f>
        <v>0</v>
      </c>
      <c r="AF122" s="3">
        <f>EffortOutcomesAG1_1DayShiftIN[[#This Row],[A]]*K122</f>
        <v>0</v>
      </c>
      <c r="AG122" s="3">
        <f>EffortOutcomesAG1_1DayShiftIN[[#This Row],[A]]*L122</f>
        <v>0</v>
      </c>
      <c r="AH122" s="3">
        <f>EffortOutcomesAG1_1DayShiftIN[[#This Row],[A]]*M122</f>
        <v>0</v>
      </c>
      <c r="AI122" s="3">
        <f>EffortOutcomesAG1_1DayShiftIN[[#This Row],[A]]*N122</f>
        <v>0</v>
      </c>
      <c r="AJ122" s="3">
        <f>EffortOutcomesAG1_1DayShiftIN[[#This Row],[A]]*O122</f>
        <v>0</v>
      </c>
      <c r="AK122" s="3">
        <f>EffortOutcomesAG1_1DayShiftIN[[#This Row],[A]]*P122</f>
        <v>0</v>
      </c>
      <c r="AL122" s="3">
        <f>EffortOutcomesAG1_1DayShiftIN[[#This Row],[A]]*Q122</f>
        <v>0</v>
      </c>
      <c r="AM122" s="3">
        <f>EffortOutcomesAG1_1DayShiftIN[[#This Row],[A]]*R122</f>
        <v>0</v>
      </c>
      <c r="AN122" s="3">
        <f>EffortOutcomesAG1_1DayShiftIN[[#This Row],[A]]*S122</f>
        <v>0</v>
      </c>
      <c r="AO122" s="3">
        <f>EffortOutcomesAG1_1DayShiftIN[[#This Row],[A]]*T122</f>
        <v>0</v>
      </c>
      <c r="AP122" s="3">
        <f>EffortOutcomesAG1_1DayShiftIN[[#This Row],[A]]*U122</f>
        <v>0</v>
      </c>
      <c r="AQ122" s="3">
        <f>EffortOutcomesAG1_1DayShiftIN[[#This Row],[A]]*V122</f>
        <v>0</v>
      </c>
      <c r="AR122" s="3">
        <f>EffortOutcomesAG1_1DayShiftIN[[#This Row],[A]]*W122</f>
        <v>0</v>
      </c>
      <c r="AS122" s="3">
        <f>EffortOutcomesAG1_1DayShiftIN[[#This Row],[A]]*X122</f>
        <v>0</v>
      </c>
      <c r="AT122" s="3">
        <f>EffortOutcomesAG1_1DayShiftIN[[#This Row],[A]]*Y122</f>
        <v>0</v>
      </c>
      <c r="AU122" s="3">
        <f>EffortOutcomesAG1_1DayShiftIN[[#This Row],[A]]*Z122</f>
        <v>0</v>
      </c>
      <c r="AV122" s="44">
        <f>EffortOutcomesAG1_1DayShiftIN[[#This Row],[A]]*AA122</f>
        <v>0</v>
      </c>
      <c r="AW122" s="3"/>
      <c r="AX122" s="3"/>
      <c r="AY122" t="s">
        <v>170</v>
      </c>
      <c r="AZ122" t="s">
        <v>216</v>
      </c>
      <c r="BA122" t="s">
        <v>69</v>
      </c>
      <c r="BB122">
        <v>1</v>
      </c>
      <c r="BC122">
        <v>0</v>
      </c>
      <c r="BD122">
        <v>10</v>
      </c>
      <c r="BE122">
        <v>0</v>
      </c>
      <c r="BF122">
        <v>0</v>
      </c>
      <c r="BG122" t="s">
        <v>192</v>
      </c>
      <c r="BH122">
        <v>1</v>
      </c>
      <c r="BI122" s="25">
        <v>45578</v>
      </c>
      <c r="BJ122">
        <v>45578</v>
      </c>
      <c r="BK122">
        <v>0</v>
      </c>
      <c r="BL122">
        <v>0</v>
      </c>
      <c r="BM122">
        <v>0</v>
      </c>
      <c r="BT122" t="s">
        <v>160</v>
      </c>
      <c r="CL122"/>
      <c r="CM122"/>
      <c r="CN122"/>
      <c r="CO122"/>
      <c r="CP122"/>
    </row>
    <row r="123" spans="1:94" x14ac:dyDescent="0.25">
      <c r="A123" s="31"/>
      <c r="B12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3" s="32">
        <f>IF(EffortOutcomesAG1_1DayShiftIN[[#This Row],[Iin]]=0,3,  IF(EffortOutcomesAG1_1DayShiftIN[[#This Row],[Iin]]&lt;INGoal,1,    IF(EffortOutcomesAG1_1DayShiftIN[[#This Row],[Iin]]&gt;=INGoal,2,   "???")))</f>
        <v>2</v>
      </c>
      <c r="D12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23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2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23" s="34" t="e">
        <f t="shared" si="2"/>
        <v>#VALUE!</v>
      </c>
      <c r="H123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23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23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23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23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23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23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23" s="36" t="e" cm="1">
        <f t="array" ref="O12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23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23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23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23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23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23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23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23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2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3" s="36" cm="1">
        <f t="array" ref="Z12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3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23" s="38" t="e">
        <f t="shared" si="3"/>
        <v>#VALUE!</v>
      </c>
      <c r="AC123" s="3" t="e">
        <f>EffortOutcomesAG1_1DayShiftIN[[#This Row],[A]]*H123</f>
        <v>#VALUE!</v>
      </c>
      <c r="AD123" s="3" t="e">
        <f>EffortOutcomesAG1_1DayShiftIN[[#This Row],[A]]*I123</f>
        <v>#VALUE!</v>
      </c>
      <c r="AE123" s="3" t="e">
        <f>EffortOutcomesAG1_1DayShiftIN[[#This Row],[A]]*J123</f>
        <v>#VALUE!</v>
      </c>
      <c r="AF123" s="3" t="e">
        <f>EffortOutcomesAG1_1DayShiftIN[[#This Row],[A]]*K123</f>
        <v>#VALUE!</v>
      </c>
      <c r="AG123" s="3" t="e">
        <f>EffortOutcomesAG1_1DayShiftIN[[#This Row],[A]]*L123</f>
        <v>#VALUE!</v>
      </c>
      <c r="AH123" s="3" t="e">
        <f>EffortOutcomesAG1_1DayShiftIN[[#This Row],[A]]*M123</f>
        <v>#VALUE!</v>
      </c>
      <c r="AI123" s="3" t="e">
        <f>EffortOutcomesAG1_1DayShiftIN[[#This Row],[A]]*N123</f>
        <v>#VALUE!</v>
      </c>
      <c r="AJ123" s="3" t="e">
        <f>EffortOutcomesAG1_1DayShiftIN[[#This Row],[A]]*O123</f>
        <v>#VALUE!</v>
      </c>
      <c r="AK123" s="3" t="e">
        <f>EffortOutcomesAG1_1DayShiftIN[[#This Row],[A]]*P123</f>
        <v>#VALUE!</v>
      </c>
      <c r="AL123" s="3" t="e">
        <f>EffortOutcomesAG1_1DayShiftIN[[#This Row],[A]]*Q123</f>
        <v>#VALUE!</v>
      </c>
      <c r="AM123" s="3" t="e">
        <f>EffortOutcomesAG1_1DayShiftIN[[#This Row],[A]]*R123</f>
        <v>#VALUE!</v>
      </c>
      <c r="AN123" s="3" t="e">
        <f>EffortOutcomesAG1_1DayShiftIN[[#This Row],[A]]*S123</f>
        <v>#VALUE!</v>
      </c>
      <c r="AO123" s="3" t="e">
        <f>EffortOutcomesAG1_1DayShiftIN[[#This Row],[A]]*T123</f>
        <v>#VALUE!</v>
      </c>
      <c r="AP123" s="3" t="e">
        <f>EffortOutcomesAG1_1DayShiftIN[[#This Row],[A]]*U123</f>
        <v>#VALUE!</v>
      </c>
      <c r="AQ123" s="3" t="e">
        <f>EffortOutcomesAG1_1DayShiftIN[[#This Row],[A]]*V123</f>
        <v>#VALUE!</v>
      </c>
      <c r="AR123" s="3" t="e">
        <f>EffortOutcomesAG1_1DayShiftIN[[#This Row],[A]]*W123</f>
        <v>#VALUE!</v>
      </c>
      <c r="AS123" s="3">
        <f>EffortOutcomesAG1_1DayShiftIN[[#This Row],[A]]*X123</f>
        <v>0</v>
      </c>
      <c r="AT123" s="3">
        <f>EffortOutcomesAG1_1DayShiftIN[[#This Row],[A]]*Y123</f>
        <v>0</v>
      </c>
      <c r="AU123" s="3">
        <f>EffortOutcomesAG1_1DayShiftIN[[#This Row],[A]]*Z123</f>
        <v>0</v>
      </c>
      <c r="AV123" s="44" t="e">
        <f>EffortOutcomesAG1_1DayShiftIN[[#This Row],[A]]*AA123</f>
        <v>#VALUE!</v>
      </c>
      <c r="AW123" s="3"/>
      <c r="AX123" s="3"/>
      <c r="AY123" t="s">
        <v>170</v>
      </c>
      <c r="AZ123" t="s">
        <v>216</v>
      </c>
      <c r="BA123" t="s">
        <v>68</v>
      </c>
      <c r="BB123">
        <v>3.1563909774436096</v>
      </c>
      <c r="BC123">
        <v>2.8499999999999996</v>
      </c>
      <c r="BD123">
        <v>10</v>
      </c>
      <c r="BE123">
        <v>2.8499999999999996</v>
      </c>
      <c r="BF123">
        <v>1.882352941176471</v>
      </c>
      <c r="BG123" t="s">
        <v>193</v>
      </c>
      <c r="BH123">
        <v>1</v>
      </c>
      <c r="BI123" s="25">
        <v>45578</v>
      </c>
      <c r="BJ123">
        <v>45578</v>
      </c>
      <c r="BK123">
        <v>0.90292996665078584</v>
      </c>
      <c r="BL123">
        <v>0.90292996665078584</v>
      </c>
      <c r="BM123">
        <v>0.59636241347420338</v>
      </c>
      <c r="BN123">
        <v>1.1075056061205648</v>
      </c>
      <c r="BO123">
        <v>1.1075056061205648</v>
      </c>
      <c r="BP123">
        <v>0.66047471620227061</v>
      </c>
      <c r="BQ123">
        <v>1.5140624999999994</v>
      </c>
      <c r="BR123">
        <v>1.5140624999999994</v>
      </c>
      <c r="BS123">
        <v>1.6768327067669173</v>
      </c>
      <c r="BT123" t="s">
        <v>160</v>
      </c>
      <c r="CL123"/>
      <c r="CM123"/>
      <c r="CN123"/>
      <c r="CO123"/>
      <c r="CP123"/>
    </row>
    <row r="124" spans="1:94" x14ac:dyDescent="0.25">
      <c r="A124" s="31"/>
      <c r="B12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4" s="32">
        <f>IF(EffortOutcomesAG1_1DayShiftIN[[#This Row],[Iin]]=0,3,  IF(EffortOutcomesAG1_1DayShiftIN[[#This Row],[Iin]]&lt;INGoal,1,    IF(EffortOutcomesAG1_1DayShiftIN[[#This Row],[Iin]]&gt;=INGoal,2,   "???")))</f>
        <v>2</v>
      </c>
      <c r="D12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2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2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24" s="34">
        <f t="shared" si="2"/>
        <v>32311</v>
      </c>
      <c r="H12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0.12910320673478592</v>
      </c>
      <c r="I12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2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2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2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2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2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0.20089743589743625</v>
      </c>
      <c r="O124" s="36" cm="1">
        <f t="array" ref="O12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2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2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2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2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2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2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2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2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2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4" s="36" cm="1">
        <f t="array" ref="Z12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24" s="38">
        <f t="shared" si="3"/>
        <v>1</v>
      </c>
      <c r="AC124" s="3">
        <f>EffortOutcomesAG1_1DayShiftIN[[#This Row],[A]]*H124</f>
        <v>0.204260651629073</v>
      </c>
      <c r="AD124" s="3">
        <f>EffortOutcomesAG1_1DayShiftIN[[#This Row],[A]]*I124</f>
        <v>0</v>
      </c>
      <c r="AE124" s="3">
        <f>EffortOutcomesAG1_1DayShiftIN[[#This Row],[A]]*J124</f>
        <v>0</v>
      </c>
      <c r="AF124" s="3">
        <f>EffortOutcomesAG1_1DayShiftIN[[#This Row],[A]]*K124</f>
        <v>0</v>
      </c>
      <c r="AG124" s="3">
        <f>EffortOutcomesAG1_1DayShiftIN[[#This Row],[A]]*L124</f>
        <v>0</v>
      </c>
      <c r="AH124" s="3">
        <f>EffortOutcomesAG1_1DayShiftIN[[#This Row],[A]]*M124</f>
        <v>0</v>
      </c>
      <c r="AI124" s="3">
        <f>EffortOutcomesAG1_1DayShiftIN[[#This Row],[A]]*N124</f>
        <v>0.31784989858012214</v>
      </c>
      <c r="AJ124" s="3">
        <f>EffortOutcomesAG1_1DayShiftIN[[#This Row],[A]]*O124</f>
        <v>0</v>
      </c>
      <c r="AK124" s="3">
        <f>EffortOutcomesAG1_1DayShiftIN[[#This Row],[A]]*P124</f>
        <v>0</v>
      </c>
      <c r="AL124" s="3">
        <f>EffortOutcomesAG1_1DayShiftIN[[#This Row],[A]]*Q124</f>
        <v>0</v>
      </c>
      <c r="AM124" s="3">
        <f>EffortOutcomesAG1_1DayShiftIN[[#This Row],[A]]*R124</f>
        <v>0</v>
      </c>
      <c r="AN124" s="3">
        <f>EffortOutcomesAG1_1DayShiftIN[[#This Row],[A]]*S124</f>
        <v>0</v>
      </c>
      <c r="AO124" s="3">
        <f>EffortOutcomesAG1_1DayShiftIN[[#This Row],[A]]*T124</f>
        <v>0</v>
      </c>
      <c r="AP124" s="3">
        <f>EffortOutcomesAG1_1DayShiftIN[[#This Row],[A]]*U124</f>
        <v>0</v>
      </c>
      <c r="AQ124" s="3">
        <f>EffortOutcomesAG1_1DayShiftIN[[#This Row],[A]]*V124</f>
        <v>1.5821501014198778</v>
      </c>
      <c r="AR124" s="3">
        <f>EffortOutcomesAG1_1DayShiftIN[[#This Row],[A]]*W124</f>
        <v>0</v>
      </c>
      <c r="AS124" s="3">
        <f>EffortOutcomesAG1_1DayShiftIN[[#This Row],[A]]*X124</f>
        <v>0</v>
      </c>
      <c r="AT124" s="3">
        <f>EffortOutcomesAG1_1DayShiftIN[[#This Row],[A]]*Y124</f>
        <v>0</v>
      </c>
      <c r="AU124" s="3">
        <f>EffortOutcomesAG1_1DayShiftIN[[#This Row],[A]]*Z124</f>
        <v>0</v>
      </c>
      <c r="AV124" s="44">
        <f>EffortOutcomesAG1_1DayShiftIN[[#This Row],[A]]*AA124</f>
        <v>0</v>
      </c>
      <c r="AW124" s="3"/>
      <c r="AX124" s="3"/>
      <c r="AY124" t="s">
        <v>170</v>
      </c>
      <c r="AZ124" t="s">
        <v>216</v>
      </c>
      <c r="BA124" t="s">
        <v>70</v>
      </c>
      <c r="BB124">
        <v>2.1042606516290729</v>
      </c>
      <c r="BC124">
        <v>1.9</v>
      </c>
      <c r="BD124">
        <v>10</v>
      </c>
      <c r="BE124">
        <v>1.9</v>
      </c>
      <c r="BF124">
        <v>1.5821501014198778</v>
      </c>
      <c r="BG124" t="s">
        <v>191</v>
      </c>
      <c r="BH124">
        <v>1</v>
      </c>
      <c r="BI124" s="25">
        <v>45578</v>
      </c>
      <c r="BJ124">
        <v>45578</v>
      </c>
      <c r="BK124">
        <v>0.90292996665078595</v>
      </c>
      <c r="BL124">
        <v>0.90292996665078595</v>
      </c>
      <c r="BM124">
        <v>0.75187933595346734</v>
      </c>
      <c r="BN124">
        <v>1.1075056061205648</v>
      </c>
      <c r="BO124">
        <v>1.1075056061205648</v>
      </c>
      <c r="BP124">
        <v>0.83271057969467255</v>
      </c>
      <c r="BQ124">
        <v>1.2008974358974362</v>
      </c>
      <c r="BR124">
        <v>1.2008974358974362</v>
      </c>
      <c r="BS124">
        <v>1.3300006426322222</v>
      </c>
      <c r="BT124" t="s">
        <v>160</v>
      </c>
      <c r="CL124"/>
      <c r="CM124"/>
      <c r="CN124"/>
      <c r="CO124"/>
      <c r="CP124"/>
    </row>
    <row r="125" spans="1:94" x14ac:dyDescent="0.25">
      <c r="A125" s="31"/>
      <c r="B12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5" s="32">
        <f>IF(EffortOutcomesAG1_1DayShiftIN[[#This Row],[Iin]]=0,3,  IF(EffortOutcomesAG1_1DayShiftIN[[#This Row],[Iin]]&lt;INGoal,1,    IF(EffortOutcomesAG1_1DayShiftIN[[#This Row],[Iin]]&gt;=INGoal,2,   "???")))</f>
        <v>2</v>
      </c>
      <c r="D12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25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2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25" s="34" t="e">
        <f t="shared" si="2"/>
        <v>#VALUE!</v>
      </c>
      <c r="H125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25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25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25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25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25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25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25" s="36" t="e" cm="1">
        <f t="array" ref="O12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25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25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25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25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25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25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25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25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2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5" s="36" cm="1">
        <f t="array" ref="Z12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5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25" s="38" t="e">
        <f t="shared" si="3"/>
        <v>#VALUE!</v>
      </c>
      <c r="AC125" s="3" t="e">
        <f>EffortOutcomesAG1_1DayShiftIN[[#This Row],[A]]*H125</f>
        <v>#VALUE!</v>
      </c>
      <c r="AD125" s="3" t="e">
        <f>EffortOutcomesAG1_1DayShiftIN[[#This Row],[A]]*I125</f>
        <v>#VALUE!</v>
      </c>
      <c r="AE125" s="3" t="e">
        <f>EffortOutcomesAG1_1DayShiftIN[[#This Row],[A]]*J125</f>
        <v>#VALUE!</v>
      </c>
      <c r="AF125" s="3" t="e">
        <f>EffortOutcomesAG1_1DayShiftIN[[#This Row],[A]]*K125</f>
        <v>#VALUE!</v>
      </c>
      <c r="AG125" s="3" t="e">
        <f>EffortOutcomesAG1_1DayShiftIN[[#This Row],[A]]*L125</f>
        <v>#VALUE!</v>
      </c>
      <c r="AH125" s="3" t="e">
        <f>EffortOutcomesAG1_1DayShiftIN[[#This Row],[A]]*M125</f>
        <v>#VALUE!</v>
      </c>
      <c r="AI125" s="3" t="e">
        <f>EffortOutcomesAG1_1DayShiftIN[[#This Row],[A]]*N125</f>
        <v>#VALUE!</v>
      </c>
      <c r="AJ125" s="3" t="e">
        <f>EffortOutcomesAG1_1DayShiftIN[[#This Row],[A]]*O125</f>
        <v>#VALUE!</v>
      </c>
      <c r="AK125" s="3" t="e">
        <f>EffortOutcomesAG1_1DayShiftIN[[#This Row],[A]]*P125</f>
        <v>#VALUE!</v>
      </c>
      <c r="AL125" s="3" t="e">
        <f>EffortOutcomesAG1_1DayShiftIN[[#This Row],[A]]*Q125</f>
        <v>#VALUE!</v>
      </c>
      <c r="AM125" s="3" t="e">
        <f>EffortOutcomesAG1_1DayShiftIN[[#This Row],[A]]*R125</f>
        <v>#VALUE!</v>
      </c>
      <c r="AN125" s="3" t="e">
        <f>EffortOutcomesAG1_1DayShiftIN[[#This Row],[A]]*S125</f>
        <v>#VALUE!</v>
      </c>
      <c r="AO125" s="3" t="e">
        <f>EffortOutcomesAG1_1DayShiftIN[[#This Row],[A]]*T125</f>
        <v>#VALUE!</v>
      </c>
      <c r="AP125" s="3" t="e">
        <f>EffortOutcomesAG1_1DayShiftIN[[#This Row],[A]]*U125</f>
        <v>#VALUE!</v>
      </c>
      <c r="AQ125" s="3" t="e">
        <f>EffortOutcomesAG1_1DayShiftIN[[#This Row],[A]]*V125</f>
        <v>#VALUE!</v>
      </c>
      <c r="AR125" s="3" t="e">
        <f>EffortOutcomesAG1_1DayShiftIN[[#This Row],[A]]*W125</f>
        <v>#VALUE!</v>
      </c>
      <c r="AS125" s="3">
        <f>EffortOutcomesAG1_1DayShiftIN[[#This Row],[A]]*X125</f>
        <v>0</v>
      </c>
      <c r="AT125" s="3">
        <f>EffortOutcomesAG1_1DayShiftIN[[#This Row],[A]]*Y125</f>
        <v>0</v>
      </c>
      <c r="AU125" s="3">
        <f>EffortOutcomesAG1_1DayShiftIN[[#This Row],[A]]*Z125</f>
        <v>0</v>
      </c>
      <c r="AV125" s="44" t="e">
        <f>EffortOutcomesAG1_1DayShiftIN[[#This Row],[A]]*AA125</f>
        <v>#VALUE!</v>
      </c>
      <c r="AW125" s="3"/>
      <c r="AX125" s="3"/>
      <c r="AY125" t="s">
        <v>217</v>
      </c>
      <c r="AZ125" t="s">
        <v>216</v>
      </c>
      <c r="BA125" t="s">
        <v>69</v>
      </c>
      <c r="BB125">
        <v>0.97058823529411775</v>
      </c>
      <c r="BC125">
        <v>0.95</v>
      </c>
      <c r="BD125">
        <v>10</v>
      </c>
      <c r="BE125">
        <v>0.95</v>
      </c>
      <c r="BF125">
        <v>8.5561497326203204E-2</v>
      </c>
      <c r="BG125" t="s">
        <v>192</v>
      </c>
      <c r="BI125" s="25">
        <v>45578</v>
      </c>
      <c r="BJ125">
        <v>45578</v>
      </c>
      <c r="BK125">
        <v>0.97878787878787865</v>
      </c>
      <c r="BL125">
        <v>0.97878787878787865</v>
      </c>
      <c r="BM125">
        <v>8.8154269972451779E-2</v>
      </c>
      <c r="BN125">
        <v>1.0216718266253872</v>
      </c>
      <c r="BO125">
        <v>1.0216718266253872</v>
      </c>
      <c r="BP125">
        <v>9.0064734027582319E-2</v>
      </c>
      <c r="BQ125">
        <v>11.103125</v>
      </c>
      <c r="BR125">
        <v>11.103125</v>
      </c>
      <c r="BS125">
        <v>11.343750000000002</v>
      </c>
      <c r="BT125" t="s">
        <v>160</v>
      </c>
      <c r="CL125"/>
      <c r="CM125"/>
      <c r="CN125"/>
      <c r="CO125"/>
      <c r="CP125"/>
    </row>
    <row r="126" spans="1:94" x14ac:dyDescent="0.25">
      <c r="A126" s="31"/>
      <c r="B12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6" s="32">
        <f>IF(EffortOutcomesAG1_1DayShiftIN[[#This Row],[Iin]]=0,3,  IF(EffortOutcomesAG1_1DayShiftIN[[#This Row],[Iin]]&lt;INGoal,1,    IF(EffortOutcomesAG1_1DayShiftIN[[#This Row],[Iin]]&gt;=INGoal,2,   "???")))</f>
        <v>1</v>
      </c>
      <c r="D12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2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2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26" s="34">
        <f t="shared" si="2"/>
        <v>31111</v>
      </c>
      <c r="H12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2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2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2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2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2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2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26" s="36" cm="1">
        <f t="array" ref="O12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2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1.3333333333333197E-2</v>
      </c>
      <c r="Q12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2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2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2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5.6960583276355337E-4</v>
      </c>
      <c r="U12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2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0.99943039416723645</v>
      </c>
      <c r="W12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2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6" s="36" cm="1">
        <f t="array" ref="Z12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26" s="38">
        <f t="shared" si="3"/>
        <v>1</v>
      </c>
      <c r="AC126" s="3">
        <f>EffortOutcomesAG1_1DayShiftIN[[#This Row],[A]]*H126</f>
        <v>0</v>
      </c>
      <c r="AD126" s="3">
        <f>EffortOutcomesAG1_1DayShiftIN[[#This Row],[A]]*I126</f>
        <v>0</v>
      </c>
      <c r="AE126" s="3">
        <f>EffortOutcomesAG1_1DayShiftIN[[#This Row],[A]]*J126</f>
        <v>0</v>
      </c>
      <c r="AF126" s="3">
        <f>EffortOutcomesAG1_1DayShiftIN[[#This Row],[A]]*K126</f>
        <v>0</v>
      </c>
      <c r="AG126" s="3">
        <f>EffortOutcomesAG1_1DayShiftIN[[#This Row],[A]]*L126</f>
        <v>0</v>
      </c>
      <c r="AH126" s="3">
        <f>EffortOutcomesAG1_1DayShiftIN[[#This Row],[A]]*M126</f>
        <v>0</v>
      </c>
      <c r="AI126" s="3">
        <f>EffortOutcomesAG1_1DayShiftIN[[#This Row],[A]]*N126</f>
        <v>0</v>
      </c>
      <c r="AJ126" s="3">
        <f>EffortOutcomesAG1_1DayShiftIN[[#This Row],[A]]*O126</f>
        <v>0</v>
      </c>
      <c r="AK126" s="3">
        <f>EffortOutcomesAG1_1DayShiftIN[[#This Row],[A]]*P126</f>
        <v>4.9999999999999489E-2</v>
      </c>
      <c r="AL126" s="3">
        <f>EffortOutcomesAG1_1DayShiftIN[[#This Row],[A]]*Q126</f>
        <v>0</v>
      </c>
      <c r="AM126" s="3">
        <f>EffortOutcomesAG1_1DayShiftIN[[#This Row],[A]]*R126</f>
        <v>0</v>
      </c>
      <c r="AN126" s="3">
        <f>EffortOutcomesAG1_1DayShiftIN[[#This Row],[A]]*S126</f>
        <v>0</v>
      </c>
      <c r="AO126" s="3">
        <f>EffortOutcomesAG1_1DayShiftIN[[#This Row],[A]]*T126</f>
        <v>2.1360218728633251E-3</v>
      </c>
      <c r="AP126" s="3">
        <f>EffortOutcomesAG1_1DayShiftIN[[#This Row],[A]]*U126</f>
        <v>0</v>
      </c>
      <c r="AQ126" s="3">
        <f>EffortOutcomesAG1_1DayShiftIN[[#This Row],[A]]*V126</f>
        <v>3.7478639781271368</v>
      </c>
      <c r="AR126" s="3">
        <f>EffortOutcomesAG1_1DayShiftIN[[#This Row],[A]]*W126</f>
        <v>0</v>
      </c>
      <c r="AS126" s="3">
        <f>EffortOutcomesAG1_1DayShiftIN[[#This Row],[A]]*X126</f>
        <v>0</v>
      </c>
      <c r="AT126" s="3">
        <f>EffortOutcomesAG1_1DayShiftIN[[#This Row],[A]]*Y126</f>
        <v>0</v>
      </c>
      <c r="AU126" s="3">
        <f>EffortOutcomesAG1_1DayShiftIN[[#This Row],[A]]*Z126</f>
        <v>0</v>
      </c>
      <c r="AV126" s="44">
        <f>EffortOutcomesAG1_1DayShiftIN[[#This Row],[A]]*AA126</f>
        <v>0</v>
      </c>
      <c r="AW126" s="3"/>
      <c r="AX126" s="3"/>
      <c r="AY126" t="s">
        <v>217</v>
      </c>
      <c r="AZ126" t="s">
        <v>216</v>
      </c>
      <c r="BA126" t="s">
        <v>68</v>
      </c>
      <c r="BB126">
        <v>3.7478639781271368</v>
      </c>
      <c r="BC126">
        <v>3.8</v>
      </c>
      <c r="BD126">
        <v>10</v>
      </c>
      <c r="BE126">
        <v>3.8</v>
      </c>
      <c r="BF126">
        <v>3.75</v>
      </c>
      <c r="BG126" t="s">
        <v>193</v>
      </c>
      <c r="BI126" s="25">
        <v>45578</v>
      </c>
      <c r="BJ126">
        <v>45578</v>
      </c>
      <c r="BK126">
        <v>1.0139108628747291</v>
      </c>
      <c r="BL126">
        <v>1.0139108628747291</v>
      </c>
      <c r="BM126">
        <v>1.0005699304684827</v>
      </c>
      <c r="BN126">
        <v>0.98627999424398338</v>
      </c>
      <c r="BO126">
        <v>0.98627999424398338</v>
      </c>
      <c r="BP126">
        <v>0.98684210526315796</v>
      </c>
      <c r="BQ126">
        <v>1.0133333333333332</v>
      </c>
      <c r="BR126">
        <v>1.0133333333333332</v>
      </c>
      <c r="BS126">
        <v>0.99943039416723645</v>
      </c>
      <c r="BT126" t="s">
        <v>160</v>
      </c>
      <c r="CL126"/>
      <c r="CM126"/>
      <c r="CN126"/>
      <c r="CO126"/>
      <c r="CP126"/>
    </row>
    <row r="127" spans="1:94" x14ac:dyDescent="0.25">
      <c r="A127" s="31"/>
      <c r="B12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7" s="32">
        <f>IF(EffortOutcomesAG1_1DayShiftIN[[#This Row],[Iin]]=0,3,  IF(EffortOutcomesAG1_1DayShiftIN[[#This Row],[Iin]]&lt;INGoal,1,    IF(EffortOutcomesAG1_1DayShiftIN[[#This Row],[Iin]]&gt;=INGoal,2,   "???")))</f>
        <v>2</v>
      </c>
      <c r="D12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2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2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27" s="34">
        <f t="shared" si="2"/>
        <v>32111</v>
      </c>
      <c r="H12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2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2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2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2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2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2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0.21321423479630353</v>
      </c>
      <c r="O127" s="36" cm="1">
        <f t="array" ref="O12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2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4.4039834559676638E-2</v>
      </c>
      <c r="Q12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2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2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2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2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2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2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2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7" s="36" cm="1">
        <f t="array" ref="Z12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27" s="38">
        <f t="shared" si="3"/>
        <v>1</v>
      </c>
      <c r="AC127" s="3">
        <f>EffortOutcomesAG1_1DayShiftIN[[#This Row],[A]]*H127</f>
        <v>0</v>
      </c>
      <c r="AD127" s="3">
        <f>EffortOutcomesAG1_1DayShiftIN[[#This Row],[A]]*I127</f>
        <v>0</v>
      </c>
      <c r="AE127" s="3">
        <f>EffortOutcomesAG1_1DayShiftIN[[#This Row],[A]]*J127</f>
        <v>0</v>
      </c>
      <c r="AF127" s="3">
        <f>EffortOutcomesAG1_1DayShiftIN[[#This Row],[A]]*K127</f>
        <v>0</v>
      </c>
      <c r="AG127" s="3">
        <f>EffortOutcomesAG1_1DayShiftIN[[#This Row],[A]]*L127</f>
        <v>0</v>
      </c>
      <c r="AH127" s="3">
        <f>EffortOutcomesAG1_1DayShiftIN[[#This Row],[A]]*M127</f>
        <v>0</v>
      </c>
      <c r="AI127" s="3">
        <f>EffortOutcomesAG1_1DayShiftIN[[#This Row],[A]]*N127</f>
        <v>0.80553934162346752</v>
      </c>
      <c r="AJ127" s="3">
        <f>EffortOutcomesAG1_1DayShiftIN[[#This Row],[A]]*O127</f>
        <v>0</v>
      </c>
      <c r="AK127" s="3">
        <f>EffortOutcomesAG1_1DayShiftIN[[#This Row],[A]]*P127</f>
        <v>0.16638579206637188</v>
      </c>
      <c r="AL127" s="3">
        <f>EffortOutcomesAG1_1DayShiftIN[[#This Row],[A]]*Q127</f>
        <v>0</v>
      </c>
      <c r="AM127" s="3">
        <f>EffortOutcomesAG1_1DayShiftIN[[#This Row],[A]]*R127</f>
        <v>0</v>
      </c>
      <c r="AN127" s="3">
        <f>EffortOutcomesAG1_1DayShiftIN[[#This Row],[A]]*S127</f>
        <v>0</v>
      </c>
      <c r="AO127" s="3">
        <f>EffortOutcomesAG1_1DayShiftIN[[#This Row],[A]]*T127</f>
        <v>0</v>
      </c>
      <c r="AP127" s="3">
        <f>EffortOutcomesAG1_1DayShiftIN[[#This Row],[A]]*U127</f>
        <v>0</v>
      </c>
      <c r="AQ127" s="3">
        <f>EffortOutcomesAG1_1DayShiftIN[[#This Row],[A]]*V127</f>
        <v>3.7780748663101602</v>
      </c>
      <c r="AR127" s="3">
        <f>EffortOutcomesAG1_1DayShiftIN[[#This Row],[A]]*W127</f>
        <v>0</v>
      </c>
      <c r="AS127" s="3">
        <f>EffortOutcomesAG1_1DayShiftIN[[#This Row],[A]]*X127</f>
        <v>0</v>
      </c>
      <c r="AT127" s="3">
        <f>EffortOutcomesAG1_1DayShiftIN[[#This Row],[A]]*Y127</f>
        <v>0</v>
      </c>
      <c r="AU127" s="3">
        <f>EffortOutcomesAG1_1DayShiftIN[[#This Row],[A]]*Z127</f>
        <v>0</v>
      </c>
      <c r="AV127" s="44">
        <f>EffortOutcomesAG1_1DayShiftIN[[#This Row],[A]]*AA127</f>
        <v>0</v>
      </c>
      <c r="AW127" s="3"/>
      <c r="AX127" s="3"/>
      <c r="AY127" t="s">
        <v>217</v>
      </c>
      <c r="AZ127" t="s">
        <v>216</v>
      </c>
      <c r="BA127" t="s">
        <v>70</v>
      </c>
      <c r="BB127">
        <v>4.5836142079336275</v>
      </c>
      <c r="BC127">
        <v>4.75</v>
      </c>
      <c r="BD127">
        <v>10</v>
      </c>
      <c r="BE127">
        <v>4.75</v>
      </c>
      <c r="BF127">
        <v>3.7780748663101602</v>
      </c>
      <c r="BG127" t="s">
        <v>191</v>
      </c>
      <c r="BI127" s="25">
        <v>45578</v>
      </c>
      <c r="BJ127">
        <v>45578</v>
      </c>
      <c r="BK127">
        <v>1.036300130097856</v>
      </c>
      <c r="BL127">
        <v>1.036300130097856</v>
      </c>
      <c r="BM127">
        <v>0.82425673167929669</v>
      </c>
      <c r="BN127">
        <v>0.96497141219655314</v>
      </c>
      <c r="BO127">
        <v>0.96497141219655314</v>
      </c>
      <c r="BP127">
        <v>0.79538418238108632</v>
      </c>
      <c r="BQ127">
        <v>1.2572540693559802</v>
      </c>
      <c r="BR127">
        <v>1.2572540693559802</v>
      </c>
      <c r="BS127">
        <v>1.2132142347963035</v>
      </c>
      <c r="BT127" t="s">
        <v>160</v>
      </c>
      <c r="CL127"/>
      <c r="CM127"/>
      <c r="CN127"/>
      <c r="CO127"/>
      <c r="CP127"/>
    </row>
    <row r="128" spans="1:94" x14ac:dyDescent="0.25">
      <c r="A128" s="31"/>
      <c r="B12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28" s="32">
        <f>IF(EffortOutcomesAG1_1DayShiftIN[[#This Row],[Iin]]=0,3,  IF(EffortOutcomesAG1_1DayShiftIN[[#This Row],[Iin]]&lt;INGoal,1,    IF(EffortOutcomesAG1_1DayShiftIN[[#This Row],[Iin]]&gt;=INGoal,2,   "???")))</f>
        <v>2</v>
      </c>
      <c r="D12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28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2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28" s="34" t="e">
        <f t="shared" si="2"/>
        <v>#VALUE!</v>
      </c>
      <c r="H128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28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28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28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28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28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28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28" s="36" t="e" cm="1">
        <f t="array" ref="O12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Row],[Block]]=21222),INCap-M129:Z9INGoal,IF(OR(EffortOutcomesAG1_1DayShiftIN[[#This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28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28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28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28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28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28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28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28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2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8" s="36" cm="1">
        <f t="array" ref="Z12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8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28" s="38" t="e">
        <f t="shared" si="3"/>
        <v>#VALUE!</v>
      </c>
      <c r="AC128" s="3" t="e">
        <f>EffortOutcomesAG1_1DayShiftIN[[#This Row],[A]]*H128</f>
        <v>#VALUE!</v>
      </c>
      <c r="AD128" s="3" t="e">
        <f>EffortOutcomesAG1_1DayShiftIN[[#This Row],[A]]*I128</f>
        <v>#VALUE!</v>
      </c>
      <c r="AE128" s="3" t="e">
        <f>EffortOutcomesAG1_1DayShiftIN[[#This Row],[A]]*J128</f>
        <v>#VALUE!</v>
      </c>
      <c r="AF128" s="3" t="e">
        <f>EffortOutcomesAG1_1DayShiftIN[[#This Row],[A]]*K128</f>
        <v>#VALUE!</v>
      </c>
      <c r="AG128" s="3" t="e">
        <f>EffortOutcomesAG1_1DayShiftIN[[#This Row],[A]]*L128</f>
        <v>#VALUE!</v>
      </c>
      <c r="AH128" s="3" t="e">
        <f>EffortOutcomesAG1_1DayShiftIN[[#This Row],[A]]*M128</f>
        <v>#VALUE!</v>
      </c>
      <c r="AI128" s="3" t="e">
        <f>EffortOutcomesAG1_1DayShiftIN[[#This Row],[A]]*N128</f>
        <v>#VALUE!</v>
      </c>
      <c r="AJ128" s="3" t="e">
        <f>EffortOutcomesAG1_1DayShiftIN[[#This Row],[A]]*O128</f>
        <v>#VALUE!</v>
      </c>
      <c r="AK128" s="3" t="e">
        <f>EffortOutcomesAG1_1DayShiftIN[[#This Row],[A]]*P128</f>
        <v>#VALUE!</v>
      </c>
      <c r="AL128" s="3" t="e">
        <f>EffortOutcomesAG1_1DayShiftIN[[#This Row],[A]]*Q128</f>
        <v>#VALUE!</v>
      </c>
      <c r="AM128" s="3" t="e">
        <f>EffortOutcomesAG1_1DayShiftIN[[#This Row],[A]]*R128</f>
        <v>#VALUE!</v>
      </c>
      <c r="AN128" s="3" t="e">
        <f>EffortOutcomesAG1_1DayShiftIN[[#This Row],[A]]*S128</f>
        <v>#VALUE!</v>
      </c>
      <c r="AO128" s="3" t="e">
        <f>EffortOutcomesAG1_1DayShiftIN[[#This Row],[A]]*T128</f>
        <v>#VALUE!</v>
      </c>
      <c r="AP128" s="3" t="e">
        <f>EffortOutcomesAG1_1DayShiftIN[[#This Row],[A]]*U128</f>
        <v>#VALUE!</v>
      </c>
      <c r="AQ128" s="3" t="e">
        <f>EffortOutcomesAG1_1DayShiftIN[[#This Row],[A]]*V128</f>
        <v>#VALUE!</v>
      </c>
      <c r="AR128" s="3" t="e">
        <f>EffortOutcomesAG1_1DayShiftIN[[#This Row],[A]]*W128</f>
        <v>#VALUE!</v>
      </c>
      <c r="AS128" s="3">
        <f>EffortOutcomesAG1_1DayShiftIN[[#This Row],[A]]*X128</f>
        <v>0</v>
      </c>
      <c r="AT128" s="3">
        <f>EffortOutcomesAG1_1DayShiftIN[[#This Row],[A]]*Y128</f>
        <v>0</v>
      </c>
      <c r="AU128" s="3">
        <f>EffortOutcomesAG1_1DayShiftIN[[#This Row],[A]]*Z128</f>
        <v>0</v>
      </c>
      <c r="AV128" s="44" t="e">
        <f>EffortOutcomesAG1_1DayShiftIN[[#This Row],[A]]*AA128</f>
        <v>#VALUE!</v>
      </c>
      <c r="AW128" s="3"/>
      <c r="AX128" s="3"/>
      <c r="AY128" t="s">
        <v>170</v>
      </c>
      <c r="AZ128" t="s">
        <v>216</v>
      </c>
      <c r="BA128" t="s">
        <v>68</v>
      </c>
      <c r="BB128">
        <v>3.1563909774436096</v>
      </c>
      <c r="BC128">
        <v>2.8499999999999996</v>
      </c>
      <c r="BD128">
        <v>10</v>
      </c>
      <c r="BE128">
        <v>2.8499999999999996</v>
      </c>
      <c r="BF128">
        <v>1.882352941176471</v>
      </c>
      <c r="BG128" t="s">
        <v>194</v>
      </c>
      <c r="BH128">
        <v>1</v>
      </c>
      <c r="BI128" s="25">
        <v>45579</v>
      </c>
      <c r="BJ128">
        <v>45579</v>
      </c>
      <c r="BK128">
        <v>0.90292996665078584</v>
      </c>
      <c r="BL128">
        <v>0.90292996665078584</v>
      </c>
      <c r="BM128">
        <v>0.59636241347420338</v>
      </c>
      <c r="BN128">
        <v>1.1075056061205648</v>
      </c>
      <c r="BO128">
        <v>1.1075056061205648</v>
      </c>
      <c r="BP128">
        <v>0.66047471620227061</v>
      </c>
      <c r="BQ128">
        <v>1.5140624999999994</v>
      </c>
      <c r="BR128">
        <v>1.5140624999999994</v>
      </c>
      <c r="BS128">
        <v>1.6768327067669173</v>
      </c>
      <c r="BT128" t="s">
        <v>160</v>
      </c>
    </row>
    <row r="129" spans="1:72" x14ac:dyDescent="0.25">
      <c r="A129" s="31"/>
      <c r="B12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29" s="32">
        <f>IF(EffortOutcomesAG1_1DayShiftIN[[#This Row],[Iin]]=0,3,  IF(EffortOutcomesAG1_1DayShiftIN[[#This Row],[Iin]]&lt;INGoal,1,    IF(EffortOutcomesAG1_1DayShiftIN[[#This Row],[Iin]]&gt;=INGoal,2,   "???")))</f>
        <v>2</v>
      </c>
      <c r="D12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2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2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29" s="34">
        <f t="shared" si="2"/>
        <v>12310</v>
      </c>
      <c r="H12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17.214285714285715</v>
      </c>
      <c r="I12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2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2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2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2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2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29" s="36" cm="1">
        <f t="array" ref="O12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2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2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2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2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2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2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2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2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2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2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29" s="36" cm="1">
        <f t="array" ref="Z12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2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29" s="38">
        <f t="shared" si="3"/>
        <v>0</v>
      </c>
      <c r="AC129" s="3">
        <f>EffortOutcomesAG1_1DayShiftIN[[#This Row],[A]]*H129</f>
        <v>0.94509803921568636</v>
      </c>
      <c r="AD129" s="3">
        <f>EffortOutcomesAG1_1DayShiftIN[[#This Row],[A]]*I129</f>
        <v>0</v>
      </c>
      <c r="AE129" s="3">
        <f>EffortOutcomesAG1_1DayShiftIN[[#This Row],[A]]*J129</f>
        <v>0</v>
      </c>
      <c r="AF129" s="3">
        <f>EffortOutcomesAG1_1DayShiftIN[[#This Row],[A]]*K129</f>
        <v>0</v>
      </c>
      <c r="AG129" s="3">
        <f>EffortOutcomesAG1_1DayShiftIN[[#This Row],[A]]*L129</f>
        <v>0</v>
      </c>
      <c r="AH129" s="3">
        <f>EffortOutcomesAG1_1DayShiftIN[[#This Row],[A]]*M129</f>
        <v>0</v>
      </c>
      <c r="AI129" s="3">
        <f>EffortOutcomesAG1_1DayShiftIN[[#This Row],[A]]*N129</f>
        <v>0</v>
      </c>
      <c r="AJ129" s="3">
        <f>EffortOutcomesAG1_1DayShiftIN[[#This Row],[A]]*O129</f>
        <v>0</v>
      </c>
      <c r="AK129" s="3">
        <f>EffortOutcomesAG1_1DayShiftIN[[#This Row],[A]]*P129</f>
        <v>0</v>
      </c>
      <c r="AL129" s="3">
        <f>EffortOutcomesAG1_1DayShiftIN[[#This Row],[A]]*Q129</f>
        <v>0</v>
      </c>
      <c r="AM129" s="3">
        <f>EffortOutcomesAG1_1DayShiftIN[[#This Row],[A]]*R129</f>
        <v>0</v>
      </c>
      <c r="AN129" s="3">
        <f>EffortOutcomesAG1_1DayShiftIN[[#This Row],[A]]*S129</f>
        <v>0</v>
      </c>
      <c r="AO129" s="3">
        <f>EffortOutcomesAG1_1DayShiftIN[[#This Row],[A]]*T129</f>
        <v>0</v>
      </c>
      <c r="AP129" s="3">
        <f>EffortOutcomesAG1_1DayShiftIN[[#This Row],[A]]*U129</f>
        <v>0</v>
      </c>
      <c r="AQ129" s="3">
        <f>EffortOutcomesAG1_1DayShiftIN[[#This Row],[A]]*V129</f>
        <v>0</v>
      </c>
      <c r="AR129" s="3">
        <f>EffortOutcomesAG1_1DayShiftIN[[#This Row],[A]]*W129</f>
        <v>0</v>
      </c>
      <c r="AS129" s="3">
        <f>EffortOutcomesAG1_1DayShiftIN[[#This Row],[A]]*X129</f>
        <v>0</v>
      </c>
      <c r="AT129" s="3">
        <f>EffortOutcomesAG1_1DayShiftIN[[#This Row],[A]]*Y129</f>
        <v>0</v>
      </c>
      <c r="AU129" s="3">
        <f>EffortOutcomesAG1_1DayShiftIN[[#This Row],[A]]*Z129</f>
        <v>0</v>
      </c>
      <c r="AV129" s="44">
        <f>EffortOutcomesAG1_1DayShiftIN[[#This Row],[A]]*AA129</f>
        <v>0</v>
      </c>
      <c r="AW129" s="3"/>
      <c r="AX129" s="3"/>
      <c r="AY129" t="s">
        <v>170</v>
      </c>
      <c r="AZ129" t="s">
        <v>216</v>
      </c>
      <c r="BA129" t="s">
        <v>69</v>
      </c>
      <c r="BB129">
        <v>1</v>
      </c>
      <c r="BC129">
        <v>0</v>
      </c>
      <c r="BD129">
        <v>10</v>
      </c>
      <c r="BE129">
        <v>0</v>
      </c>
      <c r="BF129">
        <v>5.4901960784313725E-2</v>
      </c>
      <c r="BG129" t="s">
        <v>195</v>
      </c>
      <c r="BH129">
        <v>1</v>
      </c>
      <c r="BI129" s="25">
        <v>45579</v>
      </c>
      <c r="BJ129">
        <v>45579</v>
      </c>
      <c r="BK129">
        <v>0</v>
      </c>
      <c r="BL129">
        <v>0</v>
      </c>
      <c r="BM129">
        <v>5.4901960784313725E-2</v>
      </c>
      <c r="BQ129">
        <v>0</v>
      </c>
      <c r="BR129">
        <v>0</v>
      </c>
      <c r="BS129">
        <v>18.214285714285715</v>
      </c>
      <c r="BT129" t="s">
        <v>160</v>
      </c>
    </row>
    <row r="130" spans="1:72" x14ac:dyDescent="0.25">
      <c r="A130" s="31"/>
      <c r="B13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30" s="32">
        <f>IF(EffortOutcomesAG1_1DayShiftIN[[#This Row],[Iin]]=0,3,  IF(EffortOutcomesAG1_1DayShiftIN[[#This Row],[Iin]]&lt;INGoal,1,    IF(EffortOutcomesAG1_1DayShiftIN[[#This Row],[Iin]]&gt;=INGoal,2,   "???")))</f>
        <v>2</v>
      </c>
      <c r="D13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3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30" s="34">
        <f t="shared" ref="G130:G193" si="4">B130*10000+1000*C130+D130*100+E130*10+F130</f>
        <v>12310</v>
      </c>
      <c r="H13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8.940125446632563E-2</v>
      </c>
      <c r="I13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3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30" s="36" cm="1">
        <f t="array" ref="O13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3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9.7070033349214047E-2</v>
      </c>
      <c r="R13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3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3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0.98365303836460383</v>
      </c>
      <c r="W13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0" s="36" cm="1">
        <f t="array" ref="Z13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0" s="38">
        <f t="shared" ref="AB130:AB193" si="5">SUM($Q130:$AA130)</f>
        <v>1.0807230717138179</v>
      </c>
      <c r="AC130" s="3">
        <f>EffortOutcomesAG1_1DayShiftIN[[#This Row],[A]]*H130</f>
        <v>0.17268526285287292</v>
      </c>
      <c r="AD130" s="3">
        <f>EffortOutcomesAG1_1DayShiftIN[[#This Row],[A]]*I130</f>
        <v>0</v>
      </c>
      <c r="AE130" s="3">
        <f>EffortOutcomesAG1_1DayShiftIN[[#This Row],[A]]*J130</f>
        <v>0</v>
      </c>
      <c r="AF130" s="3">
        <f>EffortOutcomesAG1_1DayShiftIN[[#This Row],[A]]*K130</f>
        <v>0</v>
      </c>
      <c r="AG130" s="3">
        <f>EffortOutcomesAG1_1DayShiftIN[[#This Row],[A]]*L130</f>
        <v>0</v>
      </c>
      <c r="AH130" s="3">
        <f>EffortOutcomesAG1_1DayShiftIN[[#This Row],[A]]*M130</f>
        <v>0</v>
      </c>
      <c r="AI130" s="3">
        <f>EffortOutcomesAG1_1DayShiftIN[[#This Row],[A]]*N130</f>
        <v>0</v>
      </c>
      <c r="AJ130" s="3">
        <f>EffortOutcomesAG1_1DayShiftIN[[#This Row],[A]]*O130</f>
        <v>0</v>
      </c>
      <c r="AK130" s="3">
        <f>EffortOutcomesAG1_1DayShiftIN[[#This Row],[A]]*P130</f>
        <v>0</v>
      </c>
      <c r="AL130" s="3">
        <f>EffortOutcomesAG1_1DayShiftIN[[#This Row],[A]]*Q130</f>
        <v>0.18749808740502683</v>
      </c>
      <c r="AM130" s="3">
        <f>EffortOutcomesAG1_1DayShiftIN[[#This Row],[A]]*R130</f>
        <v>0</v>
      </c>
      <c r="AN130" s="3">
        <f>EffortOutcomesAG1_1DayShiftIN[[#This Row],[A]]*S130</f>
        <v>0</v>
      </c>
      <c r="AO130" s="3">
        <f>EffortOutcomesAG1_1DayShiftIN[[#This Row],[A]]*T130</f>
        <v>0</v>
      </c>
      <c r="AP130" s="3">
        <f>EffortOutcomesAG1_1DayShiftIN[[#This Row],[A]]*U130</f>
        <v>0</v>
      </c>
      <c r="AQ130" s="3">
        <f>EffortOutcomesAG1_1DayShiftIN[[#This Row],[A]]*V130</f>
        <v>1.9</v>
      </c>
      <c r="AR130" s="3">
        <f>EffortOutcomesAG1_1DayShiftIN[[#This Row],[A]]*W130</f>
        <v>0</v>
      </c>
      <c r="AS130" s="3">
        <f>EffortOutcomesAG1_1DayShiftIN[[#This Row],[A]]*X130</f>
        <v>0</v>
      </c>
      <c r="AT130" s="3">
        <f>EffortOutcomesAG1_1DayShiftIN[[#This Row],[A]]*Y130</f>
        <v>0</v>
      </c>
      <c r="AU130" s="3">
        <f>EffortOutcomesAG1_1DayShiftIN[[#This Row],[A]]*Z130</f>
        <v>0</v>
      </c>
      <c r="AV130" s="44">
        <f>EffortOutcomesAG1_1DayShiftIN[[#This Row],[A]]*AA130</f>
        <v>0</v>
      </c>
      <c r="AW130" s="3"/>
      <c r="AX130" s="3"/>
      <c r="AY130" t="s">
        <v>170</v>
      </c>
      <c r="AZ130" t="s">
        <v>216</v>
      </c>
      <c r="BA130" t="s">
        <v>70</v>
      </c>
      <c r="BB130">
        <v>2.1042606516290729</v>
      </c>
      <c r="BC130">
        <v>1.9</v>
      </c>
      <c r="BD130">
        <v>10</v>
      </c>
      <c r="BE130">
        <v>1.9</v>
      </c>
      <c r="BF130">
        <v>1.9315753887761999</v>
      </c>
      <c r="BG130" t="s">
        <v>196</v>
      </c>
      <c r="BH130">
        <v>1</v>
      </c>
      <c r="BI130" s="25">
        <v>45579</v>
      </c>
      <c r="BJ130">
        <v>45579</v>
      </c>
      <c r="BK130">
        <v>0.90292996665078595</v>
      </c>
      <c r="BL130">
        <v>0.90292996665078595</v>
      </c>
      <c r="BM130">
        <v>0.91793542177430165</v>
      </c>
      <c r="BN130">
        <v>1.1075056061205648</v>
      </c>
      <c r="BO130">
        <v>1.1075056061205648</v>
      </c>
      <c r="BP130">
        <v>1.0166186256716843</v>
      </c>
      <c r="BQ130">
        <v>0.98365303836460383</v>
      </c>
      <c r="BR130">
        <v>0.98365303836460383</v>
      </c>
      <c r="BS130">
        <v>1.0894012544663256</v>
      </c>
      <c r="BT130" t="s">
        <v>160</v>
      </c>
    </row>
    <row r="131" spans="1:72" x14ac:dyDescent="0.25">
      <c r="A131" s="31"/>
      <c r="B13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31" s="32">
        <f>IF(EffortOutcomesAG1_1DayShiftIN[[#This Row],[Iin]]=0,3,  IF(EffortOutcomesAG1_1DayShiftIN[[#This Row],[Iin]]&lt;INGoal,1,    IF(EffortOutcomesAG1_1DayShiftIN[[#This Row],[Iin]]&gt;=INGoal,2,   "???")))</f>
        <v>2</v>
      </c>
      <c r="D13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3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31" s="34">
        <f t="shared" si="4"/>
        <v>32311</v>
      </c>
      <c r="H13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0.31924052555631577</v>
      </c>
      <c r="I13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3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1.3333333333333197E-2</v>
      </c>
      <c r="O131" s="36" cm="1">
        <f t="array" ref="O13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3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3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3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3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3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1" s="36" cm="1">
        <f t="array" ref="Z13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1" s="38">
        <f t="shared" si="5"/>
        <v>1</v>
      </c>
      <c r="AC131" s="3">
        <f>EffortOutcomesAG1_1DayShiftIN[[#This Row],[A]]*H131</f>
        <v>0.89786397812713814</v>
      </c>
      <c r="AD131" s="3">
        <f>EffortOutcomesAG1_1DayShiftIN[[#This Row],[A]]*I131</f>
        <v>0</v>
      </c>
      <c r="AE131" s="3">
        <f>EffortOutcomesAG1_1DayShiftIN[[#This Row],[A]]*J131</f>
        <v>0</v>
      </c>
      <c r="AF131" s="3">
        <f>EffortOutcomesAG1_1DayShiftIN[[#This Row],[A]]*K131</f>
        <v>0</v>
      </c>
      <c r="AG131" s="3">
        <f>EffortOutcomesAG1_1DayShiftIN[[#This Row],[A]]*L131</f>
        <v>0</v>
      </c>
      <c r="AH131" s="3">
        <f>EffortOutcomesAG1_1DayShiftIN[[#This Row],[A]]*M131</f>
        <v>0</v>
      </c>
      <c r="AI131" s="3">
        <f>EffortOutcomesAG1_1DayShiftIN[[#This Row],[A]]*N131</f>
        <v>3.7499999999999617E-2</v>
      </c>
      <c r="AJ131" s="3">
        <f>EffortOutcomesAG1_1DayShiftIN[[#This Row],[A]]*O131</f>
        <v>0</v>
      </c>
      <c r="AK131" s="3">
        <f>EffortOutcomesAG1_1DayShiftIN[[#This Row],[A]]*P131</f>
        <v>0</v>
      </c>
      <c r="AL131" s="3">
        <f>EffortOutcomesAG1_1DayShiftIN[[#This Row],[A]]*Q131</f>
        <v>0</v>
      </c>
      <c r="AM131" s="3">
        <f>EffortOutcomesAG1_1DayShiftIN[[#This Row],[A]]*R131</f>
        <v>0</v>
      </c>
      <c r="AN131" s="3">
        <f>EffortOutcomesAG1_1DayShiftIN[[#This Row],[A]]*S131</f>
        <v>0</v>
      </c>
      <c r="AO131" s="3">
        <f>EffortOutcomesAG1_1DayShiftIN[[#This Row],[A]]*T131</f>
        <v>0</v>
      </c>
      <c r="AP131" s="3">
        <f>EffortOutcomesAG1_1DayShiftIN[[#This Row],[A]]*U131</f>
        <v>0</v>
      </c>
      <c r="AQ131" s="3">
        <f>EffortOutcomesAG1_1DayShiftIN[[#This Row],[A]]*V131</f>
        <v>2.8125</v>
      </c>
      <c r="AR131" s="3">
        <f>EffortOutcomesAG1_1DayShiftIN[[#This Row],[A]]*W131</f>
        <v>0</v>
      </c>
      <c r="AS131" s="3">
        <f>EffortOutcomesAG1_1DayShiftIN[[#This Row],[A]]*X131</f>
        <v>0</v>
      </c>
      <c r="AT131" s="3">
        <f>EffortOutcomesAG1_1DayShiftIN[[#This Row],[A]]*Y131</f>
        <v>0</v>
      </c>
      <c r="AU131" s="3">
        <f>EffortOutcomesAG1_1DayShiftIN[[#This Row],[A]]*Z131</f>
        <v>0</v>
      </c>
      <c r="AV131" s="44">
        <f>EffortOutcomesAG1_1DayShiftIN[[#This Row],[A]]*AA131</f>
        <v>0</v>
      </c>
      <c r="AW131" s="3"/>
      <c r="AX131" s="3"/>
      <c r="AY131" t="s">
        <v>217</v>
      </c>
      <c r="AZ131" t="s">
        <v>216</v>
      </c>
      <c r="BA131" t="s">
        <v>68</v>
      </c>
      <c r="BB131">
        <v>3.7478639781271377</v>
      </c>
      <c r="BC131">
        <v>2.8499999999999996</v>
      </c>
      <c r="BD131">
        <v>10</v>
      </c>
      <c r="BE131">
        <v>2.8499999999999996</v>
      </c>
      <c r="BF131">
        <v>2.8125</v>
      </c>
      <c r="BG131" t="s">
        <v>194</v>
      </c>
      <c r="BI131" s="25">
        <v>45579</v>
      </c>
      <c r="BJ131">
        <v>45579</v>
      </c>
      <c r="BK131">
        <v>0.76043314715604649</v>
      </c>
      <c r="BL131">
        <v>0.76043314715604649</v>
      </c>
      <c r="BM131">
        <v>0.75042744785136184</v>
      </c>
      <c r="BN131">
        <v>1.3150399923253115</v>
      </c>
      <c r="BO131">
        <v>1.3150399923253115</v>
      </c>
      <c r="BP131">
        <v>0.98684210526315796</v>
      </c>
      <c r="BQ131">
        <v>1.0133333333333332</v>
      </c>
      <c r="BR131">
        <v>1.0133333333333332</v>
      </c>
      <c r="BS131">
        <v>1.332573858889649</v>
      </c>
      <c r="BT131" t="s">
        <v>160</v>
      </c>
    </row>
    <row r="132" spans="1:72" x14ac:dyDescent="0.25">
      <c r="A132" s="31"/>
      <c r="B13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32" s="32">
        <f>IF(EffortOutcomesAG1_1DayShiftIN[[#This Row],[Iin]]=0,3,  IF(EffortOutcomesAG1_1DayShiftIN[[#This Row],[Iin]]&lt;INGoal,1,    IF(EffortOutcomesAG1_1DayShiftIN[[#This Row],[Iin]]&gt;=INGoal,2,   "???")))</f>
        <v>2</v>
      </c>
      <c r="D13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3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32" s="34">
        <f t="shared" si="4"/>
        <v>12310</v>
      </c>
      <c r="H13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33.031250000000007</v>
      </c>
      <c r="I13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3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32" s="36" cm="1">
        <f t="array" ref="O13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3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3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3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3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3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2" s="36" cm="1">
        <f t="array" ref="Z13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2" s="38">
        <f t="shared" si="5"/>
        <v>0</v>
      </c>
      <c r="AC132" s="3">
        <f>EffortOutcomesAG1_1DayShiftIN[[#This Row],[A]]*H132</f>
        <v>0.94206773618538342</v>
      </c>
      <c r="AD132" s="3">
        <f>EffortOutcomesAG1_1DayShiftIN[[#This Row],[A]]*I132</f>
        <v>0</v>
      </c>
      <c r="AE132" s="3">
        <f>EffortOutcomesAG1_1DayShiftIN[[#This Row],[A]]*J132</f>
        <v>0</v>
      </c>
      <c r="AF132" s="3">
        <f>EffortOutcomesAG1_1DayShiftIN[[#This Row],[A]]*K132</f>
        <v>0</v>
      </c>
      <c r="AG132" s="3">
        <f>EffortOutcomesAG1_1DayShiftIN[[#This Row],[A]]*L132</f>
        <v>0</v>
      </c>
      <c r="AH132" s="3">
        <f>EffortOutcomesAG1_1DayShiftIN[[#This Row],[A]]*M132</f>
        <v>0</v>
      </c>
      <c r="AI132" s="3">
        <f>EffortOutcomesAG1_1DayShiftIN[[#This Row],[A]]*N132</f>
        <v>0</v>
      </c>
      <c r="AJ132" s="3">
        <f>EffortOutcomesAG1_1DayShiftIN[[#This Row],[A]]*O132</f>
        <v>0</v>
      </c>
      <c r="AK132" s="3">
        <f>EffortOutcomesAG1_1DayShiftIN[[#This Row],[A]]*P132</f>
        <v>0</v>
      </c>
      <c r="AL132" s="3">
        <f>EffortOutcomesAG1_1DayShiftIN[[#This Row],[A]]*Q132</f>
        <v>0</v>
      </c>
      <c r="AM132" s="3">
        <f>EffortOutcomesAG1_1DayShiftIN[[#This Row],[A]]*R132</f>
        <v>0</v>
      </c>
      <c r="AN132" s="3">
        <f>EffortOutcomesAG1_1DayShiftIN[[#This Row],[A]]*S132</f>
        <v>0</v>
      </c>
      <c r="AO132" s="3">
        <f>EffortOutcomesAG1_1DayShiftIN[[#This Row],[A]]*T132</f>
        <v>0</v>
      </c>
      <c r="AP132" s="3">
        <f>EffortOutcomesAG1_1DayShiftIN[[#This Row],[A]]*U132</f>
        <v>0</v>
      </c>
      <c r="AQ132" s="3">
        <f>EffortOutcomesAG1_1DayShiftIN[[#This Row],[A]]*V132</f>
        <v>0</v>
      </c>
      <c r="AR132" s="3">
        <f>EffortOutcomesAG1_1DayShiftIN[[#This Row],[A]]*W132</f>
        <v>0</v>
      </c>
      <c r="AS132" s="3">
        <f>EffortOutcomesAG1_1DayShiftIN[[#This Row],[A]]*X132</f>
        <v>0</v>
      </c>
      <c r="AT132" s="3">
        <f>EffortOutcomesAG1_1DayShiftIN[[#This Row],[A]]*Y132</f>
        <v>0</v>
      </c>
      <c r="AU132" s="3">
        <f>EffortOutcomesAG1_1DayShiftIN[[#This Row],[A]]*Z132</f>
        <v>0</v>
      </c>
      <c r="AV132" s="44">
        <f>EffortOutcomesAG1_1DayShiftIN[[#This Row],[A]]*AA132</f>
        <v>0</v>
      </c>
      <c r="AW132" s="3"/>
      <c r="AX132" s="3"/>
      <c r="AY132" t="s">
        <v>217</v>
      </c>
      <c r="AZ132" t="s">
        <v>216</v>
      </c>
      <c r="BA132" t="s">
        <v>69</v>
      </c>
      <c r="BB132">
        <v>0.97058823529411775</v>
      </c>
      <c r="BC132">
        <v>0</v>
      </c>
      <c r="BD132">
        <v>10</v>
      </c>
      <c r="BE132">
        <v>0</v>
      </c>
      <c r="BF132">
        <v>2.8520499108734401E-2</v>
      </c>
      <c r="BG132" t="s">
        <v>195</v>
      </c>
      <c r="BI132" s="25">
        <v>45579</v>
      </c>
      <c r="BJ132">
        <v>45579</v>
      </c>
      <c r="BK132">
        <v>0</v>
      </c>
      <c r="BL132">
        <v>0</v>
      </c>
      <c r="BM132">
        <v>2.9384756657483926E-2</v>
      </c>
      <c r="BQ132">
        <v>0</v>
      </c>
      <c r="BR132">
        <v>0</v>
      </c>
      <c r="BS132">
        <v>34.031250000000007</v>
      </c>
      <c r="BT132" t="s">
        <v>160</v>
      </c>
    </row>
    <row r="133" spans="1:72" x14ac:dyDescent="0.25">
      <c r="A133" s="31"/>
      <c r="B13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33" s="32">
        <f>IF(EffortOutcomesAG1_1DayShiftIN[[#This Row],[Iin]]=0,3,  IF(EffortOutcomesAG1_1DayShiftIN[[#This Row],[Iin]]&lt;INGoal,1,    IF(EffortOutcomesAG1_1DayShiftIN[[#This Row],[Iin]]&gt;=INGoal,2,   "???")))</f>
        <v>2</v>
      </c>
      <c r="D13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3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33" s="34">
        <f t="shared" si="4"/>
        <v>32312</v>
      </c>
      <c r="H13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0.67556312973917865</v>
      </c>
      <c r="I13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0.38939828080229244</v>
      </c>
      <c r="N13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0.11060171919770756</v>
      </c>
      <c r="O133" s="36" cm="1">
        <f t="array" ref="O13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3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3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3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3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3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3" s="36" cm="1">
        <f t="array" ref="Z13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3" s="38">
        <f t="shared" si="5"/>
        <v>0</v>
      </c>
      <c r="AC133" s="3">
        <f>EffortOutcomesAG1_1DayShiftIN[[#This Row],[A]]*H133</f>
        <v>1.7336142079336276</v>
      </c>
      <c r="AD133" s="3">
        <f>EffortOutcomesAG1_1DayShiftIN[[#This Row],[A]]*I133</f>
        <v>0</v>
      </c>
      <c r="AE133" s="3">
        <f>EffortOutcomesAG1_1DayShiftIN[[#This Row],[A]]*J133</f>
        <v>0</v>
      </c>
      <c r="AF133" s="3">
        <f>EffortOutcomesAG1_1DayShiftIN[[#This Row],[A]]*K133</f>
        <v>0</v>
      </c>
      <c r="AG133" s="3">
        <f>EffortOutcomesAG1_1DayShiftIN[[#This Row],[A]]*L133</f>
        <v>0</v>
      </c>
      <c r="AH133" s="3">
        <f>EffortOutcomesAG1_1DayShiftIN[[#This Row],[A]]*M133</f>
        <v>0.9992647058823535</v>
      </c>
      <c r="AI133" s="3">
        <f>EffortOutcomesAG1_1DayShiftIN[[#This Row],[A]]*N133</f>
        <v>0.28382352941176425</v>
      </c>
      <c r="AJ133" s="3">
        <f>EffortOutcomesAG1_1DayShiftIN[[#This Row],[A]]*O133</f>
        <v>0</v>
      </c>
      <c r="AK133" s="3">
        <f>EffortOutcomesAG1_1DayShiftIN[[#This Row],[A]]*P133</f>
        <v>0</v>
      </c>
      <c r="AL133" s="3">
        <f>EffortOutcomesAG1_1DayShiftIN[[#This Row],[A]]*Q133</f>
        <v>0</v>
      </c>
      <c r="AM133" s="3">
        <f>EffortOutcomesAG1_1DayShiftIN[[#This Row],[A]]*R133</f>
        <v>0</v>
      </c>
      <c r="AN133" s="3">
        <f>EffortOutcomesAG1_1DayShiftIN[[#This Row],[A]]*S133</f>
        <v>0</v>
      </c>
      <c r="AO133" s="3">
        <f>EffortOutcomesAG1_1DayShiftIN[[#This Row],[A]]*T133</f>
        <v>0</v>
      </c>
      <c r="AP133" s="3">
        <f>EffortOutcomesAG1_1DayShiftIN[[#This Row],[A]]*U133</f>
        <v>0</v>
      </c>
      <c r="AQ133" s="3">
        <f>EffortOutcomesAG1_1DayShiftIN[[#This Row],[A]]*V133</f>
        <v>0</v>
      </c>
      <c r="AR133" s="3">
        <f>EffortOutcomesAG1_1DayShiftIN[[#This Row],[A]]*W133</f>
        <v>0</v>
      </c>
      <c r="AS133" s="3">
        <f>EffortOutcomesAG1_1DayShiftIN[[#This Row],[A]]*X133</f>
        <v>0</v>
      </c>
      <c r="AT133" s="3">
        <f>EffortOutcomesAG1_1DayShiftIN[[#This Row],[A]]*Y133</f>
        <v>0</v>
      </c>
      <c r="AU133" s="3">
        <f>EffortOutcomesAG1_1DayShiftIN[[#This Row],[A]]*Z133</f>
        <v>0</v>
      </c>
      <c r="AV133" s="44">
        <f>EffortOutcomesAG1_1DayShiftIN[[#This Row],[A]]*AA133</f>
        <v>0</v>
      </c>
      <c r="AW133" s="3"/>
      <c r="AX133" s="3"/>
      <c r="AY133" t="s">
        <v>217</v>
      </c>
      <c r="AZ133" t="s">
        <v>216</v>
      </c>
      <c r="BA133" t="s">
        <v>70</v>
      </c>
      <c r="BB133">
        <v>4.5836142079336275</v>
      </c>
      <c r="BC133">
        <v>2.8499999999999996</v>
      </c>
      <c r="BD133">
        <v>10</v>
      </c>
      <c r="BE133">
        <v>2.8499999999999996</v>
      </c>
      <c r="BF133">
        <v>2.5661764705882355</v>
      </c>
      <c r="BG133" t="s">
        <v>196</v>
      </c>
      <c r="BI133" s="25">
        <v>45579</v>
      </c>
      <c r="BJ133">
        <v>45579</v>
      </c>
      <c r="BK133">
        <v>0.6217800780587136</v>
      </c>
      <c r="BL133">
        <v>0.6217800780587136</v>
      </c>
      <c r="BM133">
        <v>0.55985873901571492</v>
      </c>
      <c r="BN133">
        <v>1.6082856869942554</v>
      </c>
      <c r="BO133">
        <v>1.6082856869942554</v>
      </c>
      <c r="BP133">
        <v>0.90041279669762664</v>
      </c>
      <c r="BQ133">
        <v>1.1106017191977076</v>
      </c>
      <c r="BR133">
        <v>1.1106017191977076</v>
      </c>
      <c r="BS133">
        <v>1.7861648489368862</v>
      </c>
      <c r="BT133" t="s">
        <v>160</v>
      </c>
    </row>
    <row r="134" spans="1:72" x14ac:dyDescent="0.25">
      <c r="A134" s="31"/>
      <c r="B13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34" s="32">
        <f>IF(EffortOutcomesAG1_1DayShiftIN[[#This Row],[Iin]]=0,3,  IF(EffortOutcomesAG1_1DayShiftIN[[#This Row],[Iin]]&lt;INGoal,1,    IF(EffortOutcomesAG1_1DayShiftIN[[#This Row],[Iin]]&gt;=INGoal,2,   "???")))</f>
        <v>2</v>
      </c>
      <c r="D13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3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3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34" s="34" t="e">
        <f t="shared" si="4"/>
        <v>#VALUE!</v>
      </c>
      <c r="H13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3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3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3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3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3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3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34" s="36" t="e" cm="1">
        <f t="array" ref="O13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3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3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3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3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3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3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3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3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3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4" s="36" cm="1">
        <f t="array" ref="Z13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34" s="38" t="e">
        <f t="shared" si="5"/>
        <v>#VALUE!</v>
      </c>
      <c r="AC134" s="3" t="e">
        <f>EffortOutcomesAG1_1DayShiftIN[[#This Row],[A]]*H134</f>
        <v>#VALUE!</v>
      </c>
      <c r="AD134" s="3" t="e">
        <f>EffortOutcomesAG1_1DayShiftIN[[#This Row],[A]]*I134</f>
        <v>#VALUE!</v>
      </c>
      <c r="AE134" s="3" t="e">
        <f>EffortOutcomesAG1_1DayShiftIN[[#This Row],[A]]*J134</f>
        <v>#VALUE!</v>
      </c>
      <c r="AF134" s="3" t="e">
        <f>EffortOutcomesAG1_1DayShiftIN[[#This Row],[A]]*K134</f>
        <v>#VALUE!</v>
      </c>
      <c r="AG134" s="3" t="e">
        <f>EffortOutcomesAG1_1DayShiftIN[[#This Row],[A]]*L134</f>
        <v>#VALUE!</v>
      </c>
      <c r="AH134" s="3" t="e">
        <f>EffortOutcomesAG1_1DayShiftIN[[#This Row],[A]]*M134</f>
        <v>#VALUE!</v>
      </c>
      <c r="AI134" s="3" t="e">
        <f>EffortOutcomesAG1_1DayShiftIN[[#This Row],[A]]*N134</f>
        <v>#VALUE!</v>
      </c>
      <c r="AJ134" s="3" t="e">
        <f>EffortOutcomesAG1_1DayShiftIN[[#This Row],[A]]*O134</f>
        <v>#VALUE!</v>
      </c>
      <c r="AK134" s="3" t="e">
        <f>EffortOutcomesAG1_1DayShiftIN[[#This Row],[A]]*P134</f>
        <v>#VALUE!</v>
      </c>
      <c r="AL134" s="3" t="e">
        <f>EffortOutcomesAG1_1DayShiftIN[[#This Row],[A]]*Q134</f>
        <v>#VALUE!</v>
      </c>
      <c r="AM134" s="3" t="e">
        <f>EffortOutcomesAG1_1DayShiftIN[[#This Row],[A]]*R134</f>
        <v>#VALUE!</v>
      </c>
      <c r="AN134" s="3" t="e">
        <f>EffortOutcomesAG1_1DayShiftIN[[#This Row],[A]]*S134</f>
        <v>#VALUE!</v>
      </c>
      <c r="AO134" s="3" t="e">
        <f>EffortOutcomesAG1_1DayShiftIN[[#This Row],[A]]*T134</f>
        <v>#VALUE!</v>
      </c>
      <c r="AP134" s="3" t="e">
        <f>EffortOutcomesAG1_1DayShiftIN[[#This Row],[A]]*U134</f>
        <v>#VALUE!</v>
      </c>
      <c r="AQ134" s="3" t="e">
        <f>EffortOutcomesAG1_1DayShiftIN[[#This Row],[A]]*V134</f>
        <v>#VALUE!</v>
      </c>
      <c r="AR134" s="3" t="e">
        <f>EffortOutcomesAG1_1DayShiftIN[[#This Row],[A]]*W134</f>
        <v>#VALUE!</v>
      </c>
      <c r="AS134" s="3">
        <f>EffortOutcomesAG1_1DayShiftIN[[#This Row],[A]]*X134</f>
        <v>0</v>
      </c>
      <c r="AT134" s="3">
        <f>EffortOutcomesAG1_1DayShiftIN[[#This Row],[A]]*Y134</f>
        <v>0</v>
      </c>
      <c r="AU134" s="3">
        <f>EffortOutcomesAG1_1DayShiftIN[[#This Row],[A]]*Z134</f>
        <v>0</v>
      </c>
      <c r="AV134" s="44" t="e">
        <f>EffortOutcomesAG1_1DayShiftIN[[#This Row],[A]]*AA134</f>
        <v>#VALUE!</v>
      </c>
      <c r="AW134" s="3"/>
      <c r="AX134" s="3"/>
      <c r="AY134" t="s">
        <v>170</v>
      </c>
      <c r="AZ134" t="s">
        <v>216</v>
      </c>
      <c r="BA134" t="s">
        <v>68</v>
      </c>
      <c r="BB134">
        <v>3.1563909774436087</v>
      </c>
      <c r="BC134">
        <v>1.9</v>
      </c>
      <c r="BD134">
        <v>10</v>
      </c>
      <c r="BE134">
        <v>1.9</v>
      </c>
      <c r="BF134">
        <v>0.78787878787878785</v>
      </c>
      <c r="BG134" t="s">
        <v>199</v>
      </c>
      <c r="BH134">
        <v>1</v>
      </c>
      <c r="BI134" s="25">
        <v>45580</v>
      </c>
      <c r="BJ134">
        <v>45580</v>
      </c>
      <c r="BK134">
        <v>0.60195331110052408</v>
      </c>
      <c r="BL134">
        <v>0.60195331110052408</v>
      </c>
      <c r="BM134">
        <v>0.24961381321552834</v>
      </c>
      <c r="BN134">
        <v>1.6612584091808469</v>
      </c>
      <c r="BO134">
        <v>1.6612584091808469</v>
      </c>
      <c r="BP134">
        <v>0.41467304625199364</v>
      </c>
      <c r="BQ134">
        <v>2.4115384615384614</v>
      </c>
      <c r="BR134">
        <v>2.4115384615384614</v>
      </c>
      <c r="BS134">
        <v>4.0061885482938111</v>
      </c>
      <c r="BT134" t="s">
        <v>160</v>
      </c>
    </row>
    <row r="135" spans="1:72" x14ac:dyDescent="0.25">
      <c r="A135" s="31"/>
      <c r="B13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35" s="32">
        <f>IF(EffortOutcomesAG1_1DayShiftIN[[#This Row],[Iin]]=0,3,  IF(EffortOutcomesAG1_1DayShiftIN[[#This Row],[Iin]]&lt;INGoal,1,    IF(EffortOutcomesAG1_1DayShiftIN[[#This Row],[Iin]]&gt;=INGoal,2,   "???")))</f>
        <v>3</v>
      </c>
      <c r="D13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3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35" s="34">
        <f t="shared" si="4"/>
        <v>13110</v>
      </c>
      <c r="H13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3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3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35" s="36" cm="1">
        <f t="array" ref="O13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3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3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</v>
      </c>
      <c r="S13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3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3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5" s="36" cm="1">
        <f t="array" ref="Z13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5" s="38">
        <f t="shared" si="5"/>
        <v>1</v>
      </c>
      <c r="AC135" s="3">
        <f>EffortOutcomesAG1_1DayShiftIN[[#This Row],[A]]*H135</f>
        <v>0</v>
      </c>
      <c r="AD135" s="3">
        <f>EffortOutcomesAG1_1DayShiftIN[[#This Row],[A]]*I135</f>
        <v>0</v>
      </c>
      <c r="AE135" s="3">
        <f>EffortOutcomesAG1_1DayShiftIN[[#This Row],[A]]*J135</f>
        <v>0</v>
      </c>
      <c r="AF135" s="3">
        <f>EffortOutcomesAG1_1DayShiftIN[[#This Row],[A]]*K135</f>
        <v>0</v>
      </c>
      <c r="AG135" s="3">
        <f>EffortOutcomesAG1_1DayShiftIN[[#This Row],[A]]*L135</f>
        <v>0</v>
      </c>
      <c r="AH135" s="3">
        <f>EffortOutcomesAG1_1DayShiftIN[[#This Row],[A]]*M135</f>
        <v>0</v>
      </c>
      <c r="AI135" s="3">
        <f>EffortOutcomesAG1_1DayShiftIN[[#This Row],[A]]*N135</f>
        <v>0</v>
      </c>
      <c r="AJ135" s="3">
        <f>EffortOutcomesAG1_1DayShiftIN[[#This Row],[A]]*O135</f>
        <v>0</v>
      </c>
      <c r="AK135" s="3">
        <f>EffortOutcomesAG1_1DayShiftIN[[#This Row],[A]]*P135</f>
        <v>0</v>
      </c>
      <c r="AL135" s="3">
        <f>EffortOutcomesAG1_1DayShiftIN[[#This Row],[A]]*Q135</f>
        <v>0</v>
      </c>
      <c r="AM135" s="3">
        <f>EffortOutcomesAG1_1DayShiftIN[[#This Row],[A]]*R135</f>
        <v>0</v>
      </c>
      <c r="AN135" s="3">
        <f>EffortOutcomesAG1_1DayShiftIN[[#This Row],[A]]*S135</f>
        <v>0</v>
      </c>
      <c r="AO135" s="3">
        <f>EffortOutcomesAG1_1DayShiftIN[[#This Row],[A]]*T135</f>
        <v>0</v>
      </c>
      <c r="AP135" s="3">
        <f>EffortOutcomesAG1_1DayShiftIN[[#This Row],[A]]*U135</f>
        <v>0</v>
      </c>
      <c r="AQ135" s="3">
        <f>EffortOutcomesAG1_1DayShiftIN[[#This Row],[A]]*V135</f>
        <v>0</v>
      </c>
      <c r="AR135" s="3">
        <f>EffortOutcomesAG1_1DayShiftIN[[#This Row],[A]]*W135</f>
        <v>0</v>
      </c>
      <c r="AS135" s="3">
        <f>EffortOutcomesAG1_1DayShiftIN[[#This Row],[A]]*X135</f>
        <v>0</v>
      </c>
      <c r="AT135" s="3">
        <f>EffortOutcomesAG1_1DayShiftIN[[#This Row],[A]]*Y135</f>
        <v>0</v>
      </c>
      <c r="AU135" s="3">
        <f>EffortOutcomesAG1_1DayShiftIN[[#This Row],[A]]*Z135</f>
        <v>0</v>
      </c>
      <c r="AV135" s="44">
        <f>EffortOutcomesAG1_1DayShiftIN[[#This Row],[A]]*AA135</f>
        <v>0</v>
      </c>
      <c r="AW135" s="3"/>
      <c r="AX135" s="3"/>
      <c r="AY135" t="s">
        <v>170</v>
      </c>
      <c r="AZ135" t="s">
        <v>216</v>
      </c>
      <c r="BA135" t="s">
        <v>69</v>
      </c>
      <c r="BB135">
        <v>1</v>
      </c>
      <c r="BC135">
        <v>0</v>
      </c>
      <c r="BD135">
        <v>10</v>
      </c>
      <c r="BE135">
        <v>0</v>
      </c>
      <c r="BF135">
        <v>0</v>
      </c>
      <c r="BG135" t="s">
        <v>198</v>
      </c>
      <c r="BH135">
        <v>1</v>
      </c>
      <c r="BI135" s="25">
        <v>45580</v>
      </c>
      <c r="BJ135">
        <v>45580</v>
      </c>
      <c r="BK135">
        <v>0</v>
      </c>
      <c r="BL135">
        <v>0</v>
      </c>
      <c r="BM135">
        <v>0</v>
      </c>
      <c r="BT135" t="s">
        <v>160</v>
      </c>
    </row>
    <row r="136" spans="1:72" x14ac:dyDescent="0.25">
      <c r="A136" s="31"/>
      <c r="B13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36" s="32">
        <f>IF(EffortOutcomesAG1_1DayShiftIN[[#This Row],[Iin]]=0,3,  IF(EffortOutcomesAG1_1DayShiftIN[[#This Row],[Iin]]&lt;INGoal,1,    IF(EffortOutcomesAG1_1DayShiftIN[[#This Row],[Iin]]&gt;=INGoal,2,   "???")))</f>
        <v>2</v>
      </c>
      <c r="D13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36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3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36" s="34" t="e">
        <f t="shared" si="4"/>
        <v>#VALUE!</v>
      </c>
      <c r="H136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36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36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36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36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36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36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36" s="36" t="e" cm="1">
        <f t="array" ref="O13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36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36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36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36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36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36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36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36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3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6" s="36" cm="1">
        <f t="array" ref="Z13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6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36" s="38" t="e">
        <f t="shared" si="5"/>
        <v>#VALUE!</v>
      </c>
      <c r="AC136" s="3" t="e">
        <f>EffortOutcomesAG1_1DayShiftIN[[#This Row],[A]]*H136</f>
        <v>#VALUE!</v>
      </c>
      <c r="AD136" s="3" t="e">
        <f>EffortOutcomesAG1_1DayShiftIN[[#This Row],[A]]*I136</f>
        <v>#VALUE!</v>
      </c>
      <c r="AE136" s="3" t="e">
        <f>EffortOutcomesAG1_1DayShiftIN[[#This Row],[A]]*J136</f>
        <v>#VALUE!</v>
      </c>
      <c r="AF136" s="3" t="e">
        <f>EffortOutcomesAG1_1DayShiftIN[[#This Row],[A]]*K136</f>
        <v>#VALUE!</v>
      </c>
      <c r="AG136" s="3" t="e">
        <f>EffortOutcomesAG1_1DayShiftIN[[#This Row],[A]]*L136</f>
        <v>#VALUE!</v>
      </c>
      <c r="AH136" s="3" t="e">
        <f>EffortOutcomesAG1_1DayShiftIN[[#This Row],[A]]*M136</f>
        <v>#VALUE!</v>
      </c>
      <c r="AI136" s="3" t="e">
        <f>EffortOutcomesAG1_1DayShiftIN[[#This Row],[A]]*N136</f>
        <v>#VALUE!</v>
      </c>
      <c r="AJ136" s="3" t="e">
        <f>EffortOutcomesAG1_1DayShiftIN[[#This Row],[A]]*O136</f>
        <v>#VALUE!</v>
      </c>
      <c r="AK136" s="3" t="e">
        <f>EffortOutcomesAG1_1DayShiftIN[[#This Row],[A]]*P136</f>
        <v>#VALUE!</v>
      </c>
      <c r="AL136" s="3" t="e">
        <f>EffortOutcomesAG1_1DayShiftIN[[#This Row],[A]]*Q136</f>
        <v>#VALUE!</v>
      </c>
      <c r="AM136" s="3" t="e">
        <f>EffortOutcomesAG1_1DayShiftIN[[#This Row],[A]]*R136</f>
        <v>#VALUE!</v>
      </c>
      <c r="AN136" s="3" t="e">
        <f>EffortOutcomesAG1_1DayShiftIN[[#This Row],[A]]*S136</f>
        <v>#VALUE!</v>
      </c>
      <c r="AO136" s="3" t="e">
        <f>EffortOutcomesAG1_1DayShiftIN[[#This Row],[A]]*T136</f>
        <v>#VALUE!</v>
      </c>
      <c r="AP136" s="3" t="e">
        <f>EffortOutcomesAG1_1DayShiftIN[[#This Row],[A]]*U136</f>
        <v>#VALUE!</v>
      </c>
      <c r="AQ136" s="3" t="e">
        <f>EffortOutcomesAG1_1DayShiftIN[[#This Row],[A]]*V136</f>
        <v>#VALUE!</v>
      </c>
      <c r="AR136" s="3" t="e">
        <f>EffortOutcomesAG1_1DayShiftIN[[#This Row],[A]]*W136</f>
        <v>#VALUE!</v>
      </c>
      <c r="AS136" s="3">
        <f>EffortOutcomesAG1_1DayShiftIN[[#This Row],[A]]*X136</f>
        <v>0</v>
      </c>
      <c r="AT136" s="3">
        <f>EffortOutcomesAG1_1DayShiftIN[[#This Row],[A]]*Y136</f>
        <v>0</v>
      </c>
      <c r="AU136" s="3">
        <f>EffortOutcomesAG1_1DayShiftIN[[#This Row],[A]]*Z136</f>
        <v>0</v>
      </c>
      <c r="AV136" s="44" t="e">
        <f>EffortOutcomesAG1_1DayShiftIN[[#This Row],[A]]*AA136</f>
        <v>#VALUE!</v>
      </c>
      <c r="AW136" s="3"/>
      <c r="AX136" s="3"/>
      <c r="AY136" t="s">
        <v>170</v>
      </c>
      <c r="AZ136" t="s">
        <v>216</v>
      </c>
      <c r="BA136" t="s">
        <v>70</v>
      </c>
      <c r="BB136">
        <v>2.1042606516290729</v>
      </c>
      <c r="BC136">
        <v>2.8499999999999996</v>
      </c>
      <c r="BD136">
        <v>10</v>
      </c>
      <c r="BE136">
        <v>2.8499999999999996</v>
      </c>
      <c r="BF136">
        <v>1.5172413793103443</v>
      </c>
      <c r="BG136" t="s">
        <v>197</v>
      </c>
      <c r="BH136">
        <v>1</v>
      </c>
      <c r="BI136" s="25">
        <v>45580</v>
      </c>
      <c r="BJ136">
        <v>45580</v>
      </c>
      <c r="BK136">
        <v>1.3543949499761787</v>
      </c>
      <c r="BL136">
        <v>1.3543949499761787</v>
      </c>
      <c r="BM136">
        <v>0.72103300422204297</v>
      </c>
      <c r="BN136">
        <v>0.73833707074704324</v>
      </c>
      <c r="BO136">
        <v>0.73833707074704324</v>
      </c>
      <c r="BP136">
        <v>0.53236539624924373</v>
      </c>
      <c r="BQ136">
        <v>1.8784090909090914</v>
      </c>
      <c r="BR136">
        <v>1.8784090909090914</v>
      </c>
      <c r="BS136">
        <v>1.3868990658464349</v>
      </c>
      <c r="BT136" t="s">
        <v>160</v>
      </c>
    </row>
    <row r="137" spans="1:72" x14ac:dyDescent="0.25">
      <c r="A137" s="31"/>
      <c r="B13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37" s="32">
        <f>IF(EffortOutcomesAG1_1DayShiftIN[[#This Row],[Iin]]=0,3,  IF(EffortOutcomesAG1_1DayShiftIN[[#This Row],[Iin]]&lt;INGoal,1,    IF(EffortOutcomesAG1_1DayShiftIN[[#This Row],[Iin]]&gt;=INGoal,2,   "???")))</f>
        <v>1</v>
      </c>
      <c r="D13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3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37" s="34">
        <f t="shared" si="4"/>
        <v>31111</v>
      </c>
      <c r="H13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3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3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37" s="36" cm="1">
        <f t="array" ref="O13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0.26666666666666661</v>
      </c>
      <c r="Q13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3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3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5.6960583276355337E-4</v>
      </c>
      <c r="U13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0.99943039416723645</v>
      </c>
      <c r="W13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7" s="36" cm="1">
        <f t="array" ref="Z13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7" s="38">
        <f t="shared" si="5"/>
        <v>1</v>
      </c>
      <c r="AC137" s="3">
        <f>EffortOutcomesAG1_1DayShiftIN[[#This Row],[A]]*H137</f>
        <v>0</v>
      </c>
      <c r="AD137" s="3">
        <f>EffortOutcomesAG1_1DayShiftIN[[#This Row],[A]]*I137</f>
        <v>0</v>
      </c>
      <c r="AE137" s="3">
        <f>EffortOutcomesAG1_1DayShiftIN[[#This Row],[A]]*J137</f>
        <v>0</v>
      </c>
      <c r="AF137" s="3">
        <f>EffortOutcomesAG1_1DayShiftIN[[#This Row],[A]]*K137</f>
        <v>0</v>
      </c>
      <c r="AG137" s="3">
        <f>EffortOutcomesAG1_1DayShiftIN[[#This Row],[A]]*L137</f>
        <v>0</v>
      </c>
      <c r="AH137" s="3">
        <f>EffortOutcomesAG1_1DayShiftIN[[#This Row],[A]]*M137</f>
        <v>0</v>
      </c>
      <c r="AI137" s="3">
        <f>EffortOutcomesAG1_1DayShiftIN[[#This Row],[A]]*N137</f>
        <v>0</v>
      </c>
      <c r="AJ137" s="3">
        <f>EffortOutcomesAG1_1DayShiftIN[[#This Row],[A]]*O137</f>
        <v>0</v>
      </c>
      <c r="AK137" s="3">
        <f>EffortOutcomesAG1_1DayShiftIN[[#This Row],[A]]*P137</f>
        <v>0.99999999999999978</v>
      </c>
      <c r="AL137" s="3">
        <f>EffortOutcomesAG1_1DayShiftIN[[#This Row],[A]]*Q137</f>
        <v>0</v>
      </c>
      <c r="AM137" s="3">
        <f>EffortOutcomesAG1_1DayShiftIN[[#This Row],[A]]*R137</f>
        <v>0</v>
      </c>
      <c r="AN137" s="3">
        <f>EffortOutcomesAG1_1DayShiftIN[[#This Row],[A]]*S137</f>
        <v>0</v>
      </c>
      <c r="AO137" s="3">
        <f>EffortOutcomesAG1_1DayShiftIN[[#This Row],[A]]*T137</f>
        <v>2.1360218728633251E-3</v>
      </c>
      <c r="AP137" s="3">
        <f>EffortOutcomesAG1_1DayShiftIN[[#This Row],[A]]*U137</f>
        <v>0</v>
      </c>
      <c r="AQ137" s="3">
        <f>EffortOutcomesAG1_1DayShiftIN[[#This Row],[A]]*V137</f>
        <v>3.7478639781271368</v>
      </c>
      <c r="AR137" s="3">
        <f>EffortOutcomesAG1_1DayShiftIN[[#This Row],[A]]*W137</f>
        <v>0</v>
      </c>
      <c r="AS137" s="3">
        <f>EffortOutcomesAG1_1DayShiftIN[[#This Row],[A]]*X137</f>
        <v>0</v>
      </c>
      <c r="AT137" s="3">
        <f>EffortOutcomesAG1_1DayShiftIN[[#This Row],[A]]*Y137</f>
        <v>0</v>
      </c>
      <c r="AU137" s="3">
        <f>EffortOutcomesAG1_1DayShiftIN[[#This Row],[A]]*Z137</f>
        <v>0</v>
      </c>
      <c r="AV137" s="44">
        <f>EffortOutcomesAG1_1DayShiftIN[[#This Row],[A]]*AA137</f>
        <v>0</v>
      </c>
      <c r="AW137" s="3"/>
      <c r="AX137" s="3"/>
      <c r="AY137" t="s">
        <v>217</v>
      </c>
      <c r="AZ137" t="s">
        <v>216</v>
      </c>
      <c r="BA137" t="s">
        <v>68</v>
      </c>
      <c r="BB137">
        <v>3.7478639781271368</v>
      </c>
      <c r="BC137">
        <v>4.75</v>
      </c>
      <c r="BD137">
        <v>10</v>
      </c>
      <c r="BE137">
        <v>4.75</v>
      </c>
      <c r="BF137">
        <v>3.75</v>
      </c>
      <c r="BG137" t="s">
        <v>199</v>
      </c>
      <c r="BI137" s="25">
        <v>45580</v>
      </c>
      <c r="BJ137">
        <v>45580</v>
      </c>
      <c r="BK137">
        <v>1.2673885785934114</v>
      </c>
      <c r="BL137">
        <v>1.2673885785934114</v>
      </c>
      <c r="BM137">
        <v>1.0005699304684827</v>
      </c>
      <c r="BN137">
        <v>0.78902399539518664</v>
      </c>
      <c r="BO137">
        <v>0.78902399539518664</v>
      </c>
      <c r="BP137">
        <v>0.78947368421052633</v>
      </c>
      <c r="BQ137">
        <v>1.2666666666666666</v>
      </c>
      <c r="BR137">
        <v>1.2666666666666666</v>
      </c>
      <c r="BS137">
        <v>0.99943039416723645</v>
      </c>
      <c r="BT137" t="s">
        <v>160</v>
      </c>
    </row>
    <row r="138" spans="1:72" x14ac:dyDescent="0.25">
      <c r="A138" s="31"/>
      <c r="B13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38" s="32">
        <f>IF(EffortOutcomesAG1_1DayShiftIN[[#This Row],[Iin]]=0,3,  IF(EffortOutcomesAG1_1DayShiftIN[[#This Row],[Iin]]&lt;INGoal,1,    IF(EffortOutcomesAG1_1DayShiftIN[[#This Row],[Iin]]&gt;=INGoal,2,   "???")))</f>
        <v>2</v>
      </c>
      <c r="D13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3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38" s="34">
        <f t="shared" si="4"/>
        <v>12310</v>
      </c>
      <c r="H13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9.1911764705887578E-4</v>
      </c>
      <c r="I13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3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38" s="36" cm="1">
        <f t="array" ref="O13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Row],[Block]]=21222),INCap-M139:Z9INGoal,IF(OR(EffortOutcomesAG1_1DayShiftIN[[#This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3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2.1212121212121349E-2</v>
      </c>
      <c r="R13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3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3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0.97968749999999993</v>
      </c>
      <c r="W13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8" s="36" cm="1">
        <f t="array" ref="Z13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8" s="38">
        <f t="shared" si="5"/>
        <v>1.0008996212121213</v>
      </c>
      <c r="AC138" s="3">
        <f>EffortOutcomesAG1_1DayShiftIN[[#This Row],[A]]*H138</f>
        <v>8.9126559714800078E-4</v>
      </c>
      <c r="AD138" s="3">
        <f>EffortOutcomesAG1_1DayShiftIN[[#This Row],[A]]*I138</f>
        <v>0</v>
      </c>
      <c r="AE138" s="3">
        <f>EffortOutcomesAG1_1DayShiftIN[[#This Row],[A]]*J138</f>
        <v>0</v>
      </c>
      <c r="AF138" s="3">
        <f>EffortOutcomesAG1_1DayShiftIN[[#This Row],[A]]*K138</f>
        <v>0</v>
      </c>
      <c r="AG138" s="3">
        <f>EffortOutcomesAG1_1DayShiftIN[[#This Row],[A]]*L138</f>
        <v>0</v>
      </c>
      <c r="AH138" s="3">
        <f>EffortOutcomesAG1_1DayShiftIN[[#This Row],[A]]*M138</f>
        <v>0</v>
      </c>
      <c r="AI138" s="3">
        <f>EffortOutcomesAG1_1DayShiftIN[[#This Row],[A]]*N138</f>
        <v>0</v>
      </c>
      <c r="AJ138" s="3">
        <f>EffortOutcomesAG1_1DayShiftIN[[#This Row],[A]]*O138</f>
        <v>0</v>
      </c>
      <c r="AK138" s="3">
        <f>EffortOutcomesAG1_1DayShiftIN[[#This Row],[A]]*P138</f>
        <v>0</v>
      </c>
      <c r="AL138" s="3">
        <f>EffortOutcomesAG1_1DayShiftIN[[#This Row],[A]]*Q138</f>
        <v>2.0569329660238885E-2</v>
      </c>
      <c r="AM138" s="3">
        <f>EffortOutcomesAG1_1DayShiftIN[[#This Row],[A]]*R138</f>
        <v>0</v>
      </c>
      <c r="AN138" s="3">
        <f>EffortOutcomesAG1_1DayShiftIN[[#This Row],[A]]*S138</f>
        <v>0</v>
      </c>
      <c r="AO138" s="3">
        <f>EffortOutcomesAG1_1DayShiftIN[[#This Row],[A]]*T138</f>
        <v>0</v>
      </c>
      <c r="AP138" s="3">
        <f>EffortOutcomesAG1_1DayShiftIN[[#This Row],[A]]*U138</f>
        <v>0</v>
      </c>
      <c r="AQ138" s="3">
        <f>EffortOutcomesAG1_1DayShiftIN[[#This Row],[A]]*V138</f>
        <v>0.95</v>
      </c>
      <c r="AR138" s="3">
        <f>EffortOutcomesAG1_1DayShiftIN[[#This Row],[A]]*W138</f>
        <v>0</v>
      </c>
      <c r="AS138" s="3">
        <f>EffortOutcomesAG1_1DayShiftIN[[#This Row],[A]]*X138</f>
        <v>0</v>
      </c>
      <c r="AT138" s="3">
        <f>EffortOutcomesAG1_1DayShiftIN[[#This Row],[A]]*Y138</f>
        <v>0</v>
      </c>
      <c r="AU138" s="3">
        <f>EffortOutcomesAG1_1DayShiftIN[[#This Row],[A]]*Z138</f>
        <v>0</v>
      </c>
      <c r="AV138" s="44">
        <f>EffortOutcomesAG1_1DayShiftIN[[#This Row],[A]]*AA138</f>
        <v>0</v>
      </c>
      <c r="AW138" s="3"/>
      <c r="AX138" s="3"/>
      <c r="AY138" t="s">
        <v>217</v>
      </c>
      <c r="AZ138" t="s">
        <v>216</v>
      </c>
      <c r="BA138" t="s">
        <v>69</v>
      </c>
      <c r="BB138">
        <v>0.97058823529411775</v>
      </c>
      <c r="BC138">
        <v>0.95</v>
      </c>
      <c r="BD138">
        <v>10</v>
      </c>
      <c r="BE138">
        <v>0.95</v>
      </c>
      <c r="BF138">
        <v>0.96969696969696972</v>
      </c>
      <c r="BG138" t="s">
        <v>198</v>
      </c>
      <c r="BI138" s="25">
        <v>45580</v>
      </c>
      <c r="BJ138">
        <v>45580</v>
      </c>
      <c r="BK138">
        <v>0.97878787878787865</v>
      </c>
      <c r="BL138">
        <v>0.97878787878787865</v>
      </c>
      <c r="BM138">
        <v>0.99908172635445358</v>
      </c>
      <c r="BN138">
        <v>1.0216718266253872</v>
      </c>
      <c r="BO138">
        <v>1.0216718266253872</v>
      </c>
      <c r="BP138">
        <v>1.0207336523125998</v>
      </c>
      <c r="BQ138">
        <v>0.97968749999999993</v>
      </c>
      <c r="BR138">
        <v>0.97968749999999993</v>
      </c>
      <c r="BS138">
        <v>1.0009191176470589</v>
      </c>
      <c r="BT138" t="s">
        <v>160</v>
      </c>
    </row>
    <row r="139" spans="1:72" x14ac:dyDescent="0.25">
      <c r="A139" s="31"/>
      <c r="B13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39" s="32">
        <f>IF(EffortOutcomesAG1_1DayShiftIN[[#This Row],[Iin]]=0,3,  IF(EffortOutcomesAG1_1DayShiftIN[[#This Row],[Iin]]&lt;INGoal,1,    IF(EffortOutcomesAG1_1DayShiftIN[[#This Row],[Iin]]&gt;=INGoal,2,   "???")))</f>
        <v>2</v>
      </c>
      <c r="D13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3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3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39" s="34">
        <f t="shared" si="4"/>
        <v>32312</v>
      </c>
      <c r="H13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0.2987479243294362</v>
      </c>
      <c r="I13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3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3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3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3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5.1274209989806252E-2</v>
      </c>
      <c r="N13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0.44872579001019375</v>
      </c>
      <c r="O139" s="36" cm="1">
        <f t="array" ref="O13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3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3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3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3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3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3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3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3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3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3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39" s="36" cm="1">
        <f t="array" ref="Z13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3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39" s="38">
        <f t="shared" si="5"/>
        <v>0</v>
      </c>
      <c r="AC139" s="3">
        <f>EffortOutcomesAG1_1DayShiftIN[[#This Row],[A]]*H139</f>
        <v>0.78361420793362802</v>
      </c>
      <c r="AD139" s="3">
        <f>EffortOutcomesAG1_1DayShiftIN[[#This Row],[A]]*I139</f>
        <v>0</v>
      </c>
      <c r="AE139" s="3">
        <f>EffortOutcomesAG1_1DayShiftIN[[#This Row],[A]]*J139</f>
        <v>0</v>
      </c>
      <c r="AF139" s="3">
        <f>EffortOutcomesAG1_1DayShiftIN[[#This Row],[A]]*K139</f>
        <v>0</v>
      </c>
      <c r="AG139" s="3">
        <f>EffortOutcomesAG1_1DayShiftIN[[#This Row],[A]]*L139</f>
        <v>0</v>
      </c>
      <c r="AH139" s="3">
        <f>EffortOutcomesAG1_1DayShiftIN[[#This Row],[A]]*M139</f>
        <v>0.13449197860962547</v>
      </c>
      <c r="AI139" s="3">
        <f>EffortOutcomesAG1_1DayShiftIN[[#This Row],[A]]*N139</f>
        <v>1.1770053475935829</v>
      </c>
      <c r="AJ139" s="3">
        <f>EffortOutcomesAG1_1DayShiftIN[[#This Row],[A]]*O139</f>
        <v>0</v>
      </c>
      <c r="AK139" s="3">
        <f>EffortOutcomesAG1_1DayShiftIN[[#This Row],[A]]*P139</f>
        <v>0</v>
      </c>
      <c r="AL139" s="3">
        <f>EffortOutcomesAG1_1DayShiftIN[[#This Row],[A]]*Q139</f>
        <v>0</v>
      </c>
      <c r="AM139" s="3">
        <f>EffortOutcomesAG1_1DayShiftIN[[#This Row],[A]]*R139</f>
        <v>0</v>
      </c>
      <c r="AN139" s="3">
        <f>EffortOutcomesAG1_1DayShiftIN[[#This Row],[A]]*S139</f>
        <v>0</v>
      </c>
      <c r="AO139" s="3">
        <f>EffortOutcomesAG1_1DayShiftIN[[#This Row],[A]]*T139</f>
        <v>0</v>
      </c>
      <c r="AP139" s="3">
        <f>EffortOutcomesAG1_1DayShiftIN[[#This Row],[A]]*U139</f>
        <v>0</v>
      </c>
      <c r="AQ139" s="3">
        <f>EffortOutcomesAG1_1DayShiftIN[[#This Row],[A]]*V139</f>
        <v>0</v>
      </c>
      <c r="AR139" s="3">
        <f>EffortOutcomesAG1_1DayShiftIN[[#This Row],[A]]*W139</f>
        <v>0</v>
      </c>
      <c r="AS139" s="3">
        <f>EffortOutcomesAG1_1DayShiftIN[[#This Row],[A]]*X139</f>
        <v>0</v>
      </c>
      <c r="AT139" s="3">
        <f>EffortOutcomesAG1_1DayShiftIN[[#This Row],[A]]*Y139</f>
        <v>0</v>
      </c>
      <c r="AU139" s="3">
        <f>EffortOutcomesAG1_1DayShiftIN[[#This Row],[A]]*Z139</f>
        <v>0</v>
      </c>
      <c r="AV139" s="44">
        <f>EffortOutcomesAG1_1DayShiftIN[[#This Row],[A]]*AA139</f>
        <v>0</v>
      </c>
      <c r="AW139" s="3"/>
      <c r="AX139" s="3"/>
      <c r="AY139" t="s">
        <v>217</v>
      </c>
      <c r="AZ139" t="s">
        <v>216</v>
      </c>
      <c r="BA139" t="s">
        <v>70</v>
      </c>
      <c r="BB139">
        <v>4.5836142079336275</v>
      </c>
      <c r="BC139">
        <v>3.8</v>
      </c>
      <c r="BD139">
        <v>10</v>
      </c>
      <c r="BE139">
        <v>3.8</v>
      </c>
      <c r="BF139">
        <v>2.6229946524064167</v>
      </c>
      <c r="BG139" t="s">
        <v>197</v>
      </c>
      <c r="BI139" s="25">
        <v>45580</v>
      </c>
      <c r="BJ139">
        <v>45580</v>
      </c>
      <c r="BK139">
        <v>0.82904010407828488</v>
      </c>
      <c r="BL139">
        <v>0.82904010407828488</v>
      </c>
      <c r="BM139">
        <v>0.57225467358626325</v>
      </c>
      <c r="BN139">
        <v>1.2062142652456915</v>
      </c>
      <c r="BO139">
        <v>1.2062142652456915</v>
      </c>
      <c r="BP139">
        <v>0.69026175063326756</v>
      </c>
      <c r="BQ139">
        <v>1.4487257900101937</v>
      </c>
      <c r="BR139">
        <v>1.4487257900101937</v>
      </c>
      <c r="BS139">
        <v>1.7474737143396299</v>
      </c>
      <c r="BT139" t="s">
        <v>160</v>
      </c>
    </row>
    <row r="140" spans="1:72" x14ac:dyDescent="0.25">
      <c r="A140" s="31"/>
      <c r="B14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40" s="32">
        <f>IF(EffortOutcomesAG1_1DayShiftIN[[#This Row],[Iin]]=0,3,  IF(EffortOutcomesAG1_1DayShiftIN[[#This Row],[Iin]]&lt;INGoal,1,    IF(EffortOutcomesAG1_1DayShiftIN[[#This Row],[Iin]]&gt;=INGoal,2,   "???")))</f>
        <v>1</v>
      </c>
      <c r="D14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40" s="34">
        <f t="shared" si="4"/>
        <v>11310</v>
      </c>
      <c r="H14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4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4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40" s="36" cm="1">
        <f t="array" ref="O14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8.8400262519215289E-2</v>
      </c>
      <c r="S14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0.82311072056239021</v>
      </c>
      <c r="W14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0" s="36" cm="1">
        <f t="array" ref="Z14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0" s="38">
        <f t="shared" si="5"/>
        <v>0.9115109830816055</v>
      </c>
      <c r="AC140" s="3">
        <f>EffortOutcomesAG1_1DayShiftIN[[#This Row],[A]]*H140</f>
        <v>0</v>
      </c>
      <c r="AD140" s="3">
        <f>EffortOutcomesAG1_1DayShiftIN[[#This Row],[A]]*I140</f>
        <v>0</v>
      </c>
      <c r="AE140" s="3">
        <f>EffortOutcomesAG1_1DayShiftIN[[#This Row],[A]]*J140</f>
        <v>0</v>
      </c>
      <c r="AF140" s="3">
        <f>EffortOutcomesAG1_1DayShiftIN[[#This Row],[A]]*K140</f>
        <v>0</v>
      </c>
      <c r="AG140" s="3">
        <f>EffortOutcomesAG1_1DayShiftIN[[#This Row],[A]]*L140</f>
        <v>0</v>
      </c>
      <c r="AH140" s="3">
        <f>EffortOutcomesAG1_1DayShiftIN[[#This Row],[A]]*M140</f>
        <v>0</v>
      </c>
      <c r="AI140" s="3">
        <f>EffortOutcomesAG1_1DayShiftIN[[#This Row],[A]]*N140</f>
        <v>0</v>
      </c>
      <c r="AJ140" s="3">
        <f>EffortOutcomesAG1_1DayShiftIN[[#This Row],[A]]*O140</f>
        <v>0</v>
      </c>
      <c r="AK140" s="3">
        <f>EffortOutcomesAG1_1DayShiftIN[[#This Row],[A]]*P140</f>
        <v>0</v>
      </c>
      <c r="AL140" s="3">
        <f>EffortOutcomesAG1_1DayShiftIN[[#This Row],[A]]*Q140</f>
        <v>0</v>
      </c>
      <c r="AM140" s="3">
        <f>EffortOutcomesAG1_1DayShiftIN[[#This Row],[A]]*R140</f>
        <v>0.20405577839121095</v>
      </c>
      <c r="AN140" s="3">
        <f>EffortOutcomesAG1_1DayShiftIN[[#This Row],[A]]*S140</f>
        <v>0</v>
      </c>
      <c r="AO140" s="3">
        <f>EffortOutcomesAG1_1DayShiftIN[[#This Row],[A]]*T140</f>
        <v>0</v>
      </c>
      <c r="AP140" s="3">
        <f>EffortOutcomesAG1_1DayShiftIN[[#This Row],[A]]*U140</f>
        <v>0</v>
      </c>
      <c r="AQ140" s="3">
        <f>EffortOutcomesAG1_1DayShiftIN[[#This Row],[A]]*V140</f>
        <v>1.9</v>
      </c>
      <c r="AR140" s="3">
        <f>EffortOutcomesAG1_1DayShiftIN[[#This Row],[A]]*W140</f>
        <v>0</v>
      </c>
      <c r="AS140" s="3">
        <f>EffortOutcomesAG1_1DayShiftIN[[#This Row],[A]]*X140</f>
        <v>0</v>
      </c>
      <c r="AT140" s="3">
        <f>EffortOutcomesAG1_1DayShiftIN[[#This Row],[A]]*Y140</f>
        <v>0</v>
      </c>
      <c r="AU140" s="3">
        <f>EffortOutcomesAG1_1DayShiftIN[[#This Row],[A]]*Z140</f>
        <v>0</v>
      </c>
      <c r="AV140" s="44">
        <f>EffortOutcomesAG1_1DayShiftIN[[#This Row],[A]]*AA140</f>
        <v>0</v>
      </c>
      <c r="AW140" s="3"/>
      <c r="AX140" s="3"/>
      <c r="AY140" t="s">
        <v>170</v>
      </c>
      <c r="AZ140" t="s">
        <v>216</v>
      </c>
      <c r="BA140" t="s">
        <v>70</v>
      </c>
      <c r="BB140">
        <v>2.1042606516290729</v>
      </c>
      <c r="BC140">
        <v>1.9</v>
      </c>
      <c r="BD140">
        <v>10</v>
      </c>
      <c r="BE140">
        <v>1.9</v>
      </c>
      <c r="BF140">
        <v>2.3083164300202839</v>
      </c>
      <c r="BG140" t="s">
        <v>200</v>
      </c>
      <c r="BH140">
        <v>1</v>
      </c>
      <c r="BI140" s="25">
        <v>45581</v>
      </c>
      <c r="BJ140">
        <v>45581</v>
      </c>
      <c r="BK140">
        <v>0.90292996665078595</v>
      </c>
      <c r="BL140">
        <v>0.90292996665078595</v>
      </c>
      <c r="BM140">
        <v>1.0969726721987769</v>
      </c>
      <c r="BN140">
        <v>1.1075056061205648</v>
      </c>
      <c r="BO140">
        <v>1.1075056061205648</v>
      </c>
      <c r="BP140">
        <v>1.214903384221202</v>
      </c>
      <c r="BQ140">
        <v>0.82311072056239021</v>
      </c>
      <c r="BR140">
        <v>0.82311072056239021</v>
      </c>
      <c r="BS140">
        <v>0.91159973748078471</v>
      </c>
      <c r="BT140" t="s">
        <v>160</v>
      </c>
    </row>
    <row r="141" spans="1:72" x14ac:dyDescent="0.25">
      <c r="A141" s="31"/>
      <c r="B14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41" s="32">
        <f>IF(EffortOutcomesAG1_1DayShiftIN[[#This Row],[Iin]]=0,3,  IF(EffortOutcomesAG1_1DayShiftIN[[#This Row],[Iin]]&lt;INGoal,1,    IF(EffortOutcomesAG1_1DayShiftIN[[#This Row],[Iin]]&gt;=INGoal,2,   "???")))</f>
        <v>2</v>
      </c>
      <c r="D14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41" s="34">
        <f t="shared" si="4"/>
        <v>32312</v>
      </c>
      <c r="H14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0.72663436942872606</v>
      </c>
      <c r="I14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0.40113402061855696</v>
      </c>
      <c r="N14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9.8865979381443037E-2</v>
      </c>
      <c r="O141" s="36" cm="1">
        <f t="array" ref="O14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4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4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1" s="36" cm="1">
        <f t="array" ref="Z14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1" s="38">
        <f t="shared" si="5"/>
        <v>0</v>
      </c>
      <c r="AC141" s="3">
        <f>EffortOutcomesAG1_1DayShiftIN[[#This Row],[A]]*H141</f>
        <v>1.2563909774436086</v>
      </c>
      <c r="AD141" s="3">
        <f>EffortOutcomesAG1_1DayShiftIN[[#This Row],[A]]*I141</f>
        <v>0</v>
      </c>
      <c r="AE141" s="3">
        <f>EffortOutcomesAG1_1DayShiftIN[[#This Row],[A]]*J141</f>
        <v>0</v>
      </c>
      <c r="AF141" s="3">
        <f>EffortOutcomesAG1_1DayShiftIN[[#This Row],[A]]*K141</f>
        <v>0</v>
      </c>
      <c r="AG141" s="3">
        <f>EffortOutcomesAG1_1DayShiftIN[[#This Row],[A]]*L141</f>
        <v>0</v>
      </c>
      <c r="AH141" s="3">
        <f>EffortOutcomesAG1_1DayShiftIN[[#This Row],[A]]*M141</f>
        <v>0.69358288770053533</v>
      </c>
      <c r="AI141" s="3">
        <f>EffortOutcomesAG1_1DayShiftIN[[#This Row],[A]]*N141</f>
        <v>0.17094474153297642</v>
      </c>
      <c r="AJ141" s="3">
        <f>EffortOutcomesAG1_1DayShiftIN[[#This Row],[A]]*O141</f>
        <v>0</v>
      </c>
      <c r="AK141" s="3">
        <f>EffortOutcomesAG1_1DayShiftIN[[#This Row],[A]]*P141</f>
        <v>0</v>
      </c>
      <c r="AL141" s="3">
        <f>EffortOutcomesAG1_1DayShiftIN[[#This Row],[A]]*Q141</f>
        <v>0</v>
      </c>
      <c r="AM141" s="3">
        <f>EffortOutcomesAG1_1DayShiftIN[[#This Row],[A]]*R141</f>
        <v>0</v>
      </c>
      <c r="AN141" s="3">
        <f>EffortOutcomesAG1_1DayShiftIN[[#This Row],[A]]*S141</f>
        <v>0</v>
      </c>
      <c r="AO141" s="3">
        <f>EffortOutcomesAG1_1DayShiftIN[[#This Row],[A]]*T141</f>
        <v>0</v>
      </c>
      <c r="AP141" s="3">
        <f>EffortOutcomesAG1_1DayShiftIN[[#This Row],[A]]*U141</f>
        <v>0</v>
      </c>
      <c r="AQ141" s="3">
        <f>EffortOutcomesAG1_1DayShiftIN[[#This Row],[A]]*V141</f>
        <v>0</v>
      </c>
      <c r="AR141" s="3">
        <f>EffortOutcomesAG1_1DayShiftIN[[#This Row],[A]]*W141</f>
        <v>0</v>
      </c>
      <c r="AS141" s="3">
        <f>EffortOutcomesAG1_1DayShiftIN[[#This Row],[A]]*X141</f>
        <v>0</v>
      </c>
      <c r="AT141" s="3">
        <f>EffortOutcomesAG1_1DayShiftIN[[#This Row],[A]]*Y141</f>
        <v>0</v>
      </c>
      <c r="AU141" s="3">
        <f>EffortOutcomesAG1_1DayShiftIN[[#This Row],[A]]*Z141</f>
        <v>0</v>
      </c>
      <c r="AV141" s="44">
        <f>EffortOutcomesAG1_1DayShiftIN[[#This Row],[A]]*AA141</f>
        <v>0</v>
      </c>
      <c r="AW141" s="3"/>
      <c r="AX141" s="3"/>
      <c r="AY141" t="s">
        <v>170</v>
      </c>
      <c r="AZ141" t="s">
        <v>216</v>
      </c>
      <c r="BA141" t="s">
        <v>68</v>
      </c>
      <c r="BB141">
        <v>3.1563909774436087</v>
      </c>
      <c r="BC141">
        <v>1.9</v>
      </c>
      <c r="BD141">
        <v>10</v>
      </c>
      <c r="BE141">
        <v>1.9</v>
      </c>
      <c r="BF141">
        <v>1.7290552584670236</v>
      </c>
      <c r="BG141" t="s">
        <v>202</v>
      </c>
      <c r="BH141">
        <v>1</v>
      </c>
      <c r="BI141" s="25">
        <v>45581</v>
      </c>
      <c r="BJ141">
        <v>45581</v>
      </c>
      <c r="BK141">
        <v>0.60195331110052408</v>
      </c>
      <c r="BL141">
        <v>0.60195331110052408</v>
      </c>
      <c r="BM141">
        <v>0.54779501995263025</v>
      </c>
      <c r="BN141">
        <v>1.6612584091808469</v>
      </c>
      <c r="BO141">
        <v>1.6612584091808469</v>
      </c>
      <c r="BP141">
        <v>0.9100290834036967</v>
      </c>
      <c r="BQ141">
        <v>1.098865979381443</v>
      </c>
      <c r="BR141">
        <v>1.098865979381443</v>
      </c>
      <c r="BS141">
        <v>1.8255003488101691</v>
      </c>
      <c r="BT141" t="s">
        <v>160</v>
      </c>
    </row>
    <row r="142" spans="1:72" x14ac:dyDescent="0.25">
      <c r="A142" s="31"/>
      <c r="B14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42" s="32">
        <f>IF(EffortOutcomesAG1_1DayShiftIN[[#This Row],[Iin]]=0,3,  IF(EffortOutcomesAG1_1DayShiftIN[[#This Row],[Iin]]&lt;INGoal,1,    IF(EffortOutcomesAG1_1DayShiftIN[[#This Row],[Iin]]&gt;=INGoal,2,   "???")))</f>
        <v>3</v>
      </c>
      <c r="D14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4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42" s="34">
        <f t="shared" si="4"/>
        <v>13110</v>
      </c>
      <c r="H14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4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4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42" s="36" cm="1">
        <f t="array" ref="O14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</v>
      </c>
      <c r="S14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4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2" s="36" cm="1">
        <f t="array" ref="Z14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2" s="38">
        <f t="shared" si="5"/>
        <v>1</v>
      </c>
      <c r="AC142" s="3">
        <f>EffortOutcomesAG1_1DayShiftIN[[#This Row],[A]]*H142</f>
        <v>0</v>
      </c>
      <c r="AD142" s="3">
        <f>EffortOutcomesAG1_1DayShiftIN[[#This Row],[A]]*I142</f>
        <v>0</v>
      </c>
      <c r="AE142" s="3">
        <f>EffortOutcomesAG1_1DayShiftIN[[#This Row],[A]]*J142</f>
        <v>0</v>
      </c>
      <c r="AF142" s="3">
        <f>EffortOutcomesAG1_1DayShiftIN[[#This Row],[A]]*K142</f>
        <v>0</v>
      </c>
      <c r="AG142" s="3">
        <f>EffortOutcomesAG1_1DayShiftIN[[#This Row],[A]]*L142</f>
        <v>0</v>
      </c>
      <c r="AH142" s="3">
        <f>EffortOutcomesAG1_1DayShiftIN[[#This Row],[A]]*M142</f>
        <v>0</v>
      </c>
      <c r="AI142" s="3">
        <f>EffortOutcomesAG1_1DayShiftIN[[#This Row],[A]]*N142</f>
        <v>0</v>
      </c>
      <c r="AJ142" s="3">
        <f>EffortOutcomesAG1_1DayShiftIN[[#This Row],[A]]*O142</f>
        <v>0</v>
      </c>
      <c r="AK142" s="3">
        <f>EffortOutcomesAG1_1DayShiftIN[[#This Row],[A]]*P142</f>
        <v>0</v>
      </c>
      <c r="AL142" s="3">
        <f>EffortOutcomesAG1_1DayShiftIN[[#This Row],[A]]*Q142</f>
        <v>0</v>
      </c>
      <c r="AM142" s="3">
        <f>EffortOutcomesAG1_1DayShiftIN[[#This Row],[A]]*R142</f>
        <v>0</v>
      </c>
      <c r="AN142" s="3">
        <f>EffortOutcomesAG1_1DayShiftIN[[#This Row],[A]]*S142</f>
        <v>0</v>
      </c>
      <c r="AO142" s="3">
        <f>EffortOutcomesAG1_1DayShiftIN[[#This Row],[A]]*T142</f>
        <v>0</v>
      </c>
      <c r="AP142" s="3">
        <f>EffortOutcomesAG1_1DayShiftIN[[#This Row],[A]]*U142</f>
        <v>0</v>
      </c>
      <c r="AQ142" s="3">
        <f>EffortOutcomesAG1_1DayShiftIN[[#This Row],[A]]*V142</f>
        <v>0</v>
      </c>
      <c r="AR142" s="3">
        <f>EffortOutcomesAG1_1DayShiftIN[[#This Row],[A]]*W142</f>
        <v>0</v>
      </c>
      <c r="AS142" s="3">
        <f>EffortOutcomesAG1_1DayShiftIN[[#This Row],[A]]*X142</f>
        <v>0</v>
      </c>
      <c r="AT142" s="3">
        <f>EffortOutcomesAG1_1DayShiftIN[[#This Row],[A]]*Y142</f>
        <v>0</v>
      </c>
      <c r="AU142" s="3">
        <f>EffortOutcomesAG1_1DayShiftIN[[#This Row],[A]]*Z142</f>
        <v>0</v>
      </c>
      <c r="AV142" s="44">
        <f>EffortOutcomesAG1_1DayShiftIN[[#This Row],[A]]*AA142</f>
        <v>0</v>
      </c>
      <c r="AW142" s="3"/>
      <c r="AX142" s="3"/>
      <c r="AY142" t="s">
        <v>170</v>
      </c>
      <c r="AZ142" t="s">
        <v>216</v>
      </c>
      <c r="BA142" t="s">
        <v>69</v>
      </c>
      <c r="BB142">
        <v>1</v>
      </c>
      <c r="BC142">
        <v>0</v>
      </c>
      <c r="BD142">
        <v>10</v>
      </c>
      <c r="BE142">
        <v>0</v>
      </c>
      <c r="BF142">
        <v>0</v>
      </c>
      <c r="BG142" t="s">
        <v>201</v>
      </c>
      <c r="BH142">
        <v>1</v>
      </c>
      <c r="BI142" s="25">
        <v>45581</v>
      </c>
      <c r="BJ142">
        <v>45581</v>
      </c>
      <c r="BK142">
        <v>0</v>
      </c>
      <c r="BL142">
        <v>0</v>
      </c>
      <c r="BM142">
        <v>0</v>
      </c>
      <c r="BT142" t="s">
        <v>160</v>
      </c>
    </row>
    <row r="143" spans="1:72" x14ac:dyDescent="0.25">
      <c r="A143" s="31"/>
      <c r="B14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43" s="32">
        <f>IF(EffortOutcomesAG1_1DayShiftIN[[#This Row],[Iin]]=0,3,  IF(EffortOutcomesAG1_1DayShiftIN[[#This Row],[Iin]]&lt;INGoal,1,    IF(EffortOutcomesAG1_1DayShiftIN[[#This Row],[Iin]]&gt;=INGoal,2,   "???")))</f>
        <v>2</v>
      </c>
      <c r="D14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43" s="34">
        <f t="shared" si="4"/>
        <v>32312</v>
      </c>
      <c r="H14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0.6235842402184919</v>
      </c>
      <c r="I14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0.4748497234912239</v>
      </c>
      <c r="N14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2.5150276508776104E-2</v>
      </c>
      <c r="O143" s="36" cm="1">
        <f t="array" ref="O14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4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4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3" s="36" cm="1">
        <f t="array" ref="Z14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3" s="38">
        <f t="shared" si="5"/>
        <v>0</v>
      </c>
      <c r="AC143" s="3">
        <f>EffortOutcomesAG1_1DayShiftIN[[#This Row],[A]]*H143</f>
        <v>1.7336142079336281</v>
      </c>
      <c r="AD143" s="3">
        <f>EffortOutcomesAG1_1DayShiftIN[[#This Row],[A]]*I143</f>
        <v>0</v>
      </c>
      <c r="AE143" s="3">
        <f>EffortOutcomesAG1_1DayShiftIN[[#This Row],[A]]*J143</f>
        <v>0</v>
      </c>
      <c r="AF143" s="3">
        <f>EffortOutcomesAG1_1DayShiftIN[[#This Row],[A]]*K143</f>
        <v>0</v>
      </c>
      <c r="AG143" s="3">
        <f>EffortOutcomesAG1_1DayShiftIN[[#This Row],[A]]*L143</f>
        <v>0</v>
      </c>
      <c r="AH143" s="3">
        <f>EffortOutcomesAG1_1DayShiftIN[[#This Row],[A]]*M143</f>
        <v>1.3201203208556149</v>
      </c>
      <c r="AI143" s="3">
        <f>EffortOutcomesAG1_1DayShiftIN[[#This Row],[A]]*N143</f>
        <v>6.9919786096256556E-2</v>
      </c>
      <c r="AJ143" s="3">
        <f>EffortOutcomesAG1_1DayShiftIN[[#This Row],[A]]*O143</f>
        <v>0</v>
      </c>
      <c r="AK143" s="3">
        <f>EffortOutcomesAG1_1DayShiftIN[[#This Row],[A]]*P143</f>
        <v>0</v>
      </c>
      <c r="AL143" s="3">
        <f>EffortOutcomesAG1_1DayShiftIN[[#This Row],[A]]*Q143</f>
        <v>0</v>
      </c>
      <c r="AM143" s="3">
        <f>EffortOutcomesAG1_1DayShiftIN[[#This Row],[A]]*R143</f>
        <v>0</v>
      </c>
      <c r="AN143" s="3">
        <f>EffortOutcomesAG1_1DayShiftIN[[#This Row],[A]]*S143</f>
        <v>0</v>
      </c>
      <c r="AO143" s="3">
        <f>EffortOutcomesAG1_1DayShiftIN[[#This Row],[A]]*T143</f>
        <v>0</v>
      </c>
      <c r="AP143" s="3">
        <f>EffortOutcomesAG1_1DayShiftIN[[#This Row],[A]]*U143</f>
        <v>0</v>
      </c>
      <c r="AQ143" s="3">
        <f>EffortOutcomesAG1_1DayShiftIN[[#This Row],[A]]*V143</f>
        <v>0</v>
      </c>
      <c r="AR143" s="3">
        <f>EffortOutcomesAG1_1DayShiftIN[[#This Row],[A]]*W143</f>
        <v>0</v>
      </c>
      <c r="AS143" s="3">
        <f>EffortOutcomesAG1_1DayShiftIN[[#This Row],[A]]*X143</f>
        <v>0</v>
      </c>
      <c r="AT143" s="3">
        <f>EffortOutcomesAG1_1DayShiftIN[[#This Row],[A]]*Y143</f>
        <v>0</v>
      </c>
      <c r="AU143" s="3">
        <f>EffortOutcomesAG1_1DayShiftIN[[#This Row],[A]]*Z143</f>
        <v>0</v>
      </c>
      <c r="AV143" s="44">
        <f>EffortOutcomesAG1_1DayShiftIN[[#This Row],[A]]*AA143</f>
        <v>0</v>
      </c>
      <c r="AW143" s="3"/>
      <c r="AX143" s="3"/>
      <c r="AY143" t="s">
        <v>217</v>
      </c>
      <c r="AZ143" t="s">
        <v>216</v>
      </c>
      <c r="BA143" t="s">
        <v>70</v>
      </c>
      <c r="BB143">
        <v>4.5836142079336275</v>
      </c>
      <c r="BC143">
        <v>2.8499999999999996</v>
      </c>
      <c r="BD143">
        <v>10</v>
      </c>
      <c r="BE143">
        <v>2.8499999999999996</v>
      </c>
      <c r="BF143">
        <v>2.780080213903743</v>
      </c>
      <c r="BG143" t="s">
        <v>200</v>
      </c>
      <c r="BI143" s="25">
        <v>45581</v>
      </c>
      <c r="BJ143">
        <v>45581</v>
      </c>
      <c r="BK143">
        <v>0.6217800780587136</v>
      </c>
      <c r="BL143">
        <v>0.6217800780587136</v>
      </c>
      <c r="BM143">
        <v>0.606525786810721</v>
      </c>
      <c r="BN143">
        <v>1.6082856869942554</v>
      </c>
      <c r="BO143">
        <v>1.6082856869942554</v>
      </c>
      <c r="BP143">
        <v>0.97546674172061176</v>
      </c>
      <c r="BQ143">
        <v>1.0251502765087761</v>
      </c>
      <c r="BR143">
        <v>1.0251502765087761</v>
      </c>
      <c r="BS143">
        <v>1.648734516727268</v>
      </c>
      <c r="BT143" t="s">
        <v>160</v>
      </c>
    </row>
    <row r="144" spans="1:72" x14ac:dyDescent="0.25">
      <c r="A144" s="31"/>
      <c r="B14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44" s="32">
        <f>IF(EffortOutcomesAG1_1DayShiftIN[[#This Row],[Iin]]=0,3,  IF(EffortOutcomesAG1_1DayShiftIN[[#This Row],[Iin]]&lt;INGoal,1,    IF(EffortOutcomesAG1_1DayShiftIN[[#This Row],[Iin]]&gt;=INGoal,2,   "???")))</f>
        <v>2</v>
      </c>
      <c r="D14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4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4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44" s="34" t="e">
        <f t="shared" si="4"/>
        <v>#VALUE!</v>
      </c>
      <c r="H14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4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4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4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4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4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4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44" s="36" t="e" cm="1">
        <f t="array" ref="O14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4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4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4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4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4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4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4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4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4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4" s="36" cm="1">
        <f t="array" ref="Z14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44" s="38" t="e">
        <f t="shared" si="5"/>
        <v>#VALUE!</v>
      </c>
      <c r="AC144" s="3" t="e">
        <f>EffortOutcomesAG1_1DayShiftIN[[#This Row],[A]]*H144</f>
        <v>#VALUE!</v>
      </c>
      <c r="AD144" s="3" t="e">
        <f>EffortOutcomesAG1_1DayShiftIN[[#This Row],[A]]*I144</f>
        <v>#VALUE!</v>
      </c>
      <c r="AE144" s="3" t="e">
        <f>EffortOutcomesAG1_1DayShiftIN[[#This Row],[A]]*J144</f>
        <v>#VALUE!</v>
      </c>
      <c r="AF144" s="3" t="e">
        <f>EffortOutcomesAG1_1DayShiftIN[[#This Row],[A]]*K144</f>
        <v>#VALUE!</v>
      </c>
      <c r="AG144" s="3" t="e">
        <f>EffortOutcomesAG1_1DayShiftIN[[#This Row],[A]]*L144</f>
        <v>#VALUE!</v>
      </c>
      <c r="AH144" s="3" t="e">
        <f>EffortOutcomesAG1_1DayShiftIN[[#This Row],[A]]*M144</f>
        <v>#VALUE!</v>
      </c>
      <c r="AI144" s="3" t="e">
        <f>EffortOutcomesAG1_1DayShiftIN[[#This Row],[A]]*N144</f>
        <v>#VALUE!</v>
      </c>
      <c r="AJ144" s="3" t="e">
        <f>EffortOutcomesAG1_1DayShiftIN[[#This Row],[A]]*O144</f>
        <v>#VALUE!</v>
      </c>
      <c r="AK144" s="3" t="e">
        <f>EffortOutcomesAG1_1DayShiftIN[[#This Row],[A]]*P144</f>
        <v>#VALUE!</v>
      </c>
      <c r="AL144" s="3" t="e">
        <f>EffortOutcomesAG1_1DayShiftIN[[#This Row],[A]]*Q144</f>
        <v>#VALUE!</v>
      </c>
      <c r="AM144" s="3" t="e">
        <f>EffortOutcomesAG1_1DayShiftIN[[#This Row],[A]]*R144</f>
        <v>#VALUE!</v>
      </c>
      <c r="AN144" s="3" t="e">
        <f>EffortOutcomesAG1_1DayShiftIN[[#This Row],[A]]*S144</f>
        <v>#VALUE!</v>
      </c>
      <c r="AO144" s="3" t="e">
        <f>EffortOutcomesAG1_1DayShiftIN[[#This Row],[A]]*T144</f>
        <v>#VALUE!</v>
      </c>
      <c r="AP144" s="3" t="e">
        <f>EffortOutcomesAG1_1DayShiftIN[[#This Row],[A]]*U144</f>
        <v>#VALUE!</v>
      </c>
      <c r="AQ144" s="3" t="e">
        <f>EffortOutcomesAG1_1DayShiftIN[[#This Row],[A]]*V144</f>
        <v>#VALUE!</v>
      </c>
      <c r="AR144" s="3" t="e">
        <f>EffortOutcomesAG1_1DayShiftIN[[#This Row],[A]]*W144</f>
        <v>#VALUE!</v>
      </c>
      <c r="AS144" s="3">
        <f>EffortOutcomesAG1_1DayShiftIN[[#This Row],[A]]*X144</f>
        <v>0</v>
      </c>
      <c r="AT144" s="3">
        <f>EffortOutcomesAG1_1DayShiftIN[[#This Row],[A]]*Y144</f>
        <v>0</v>
      </c>
      <c r="AU144" s="3">
        <f>EffortOutcomesAG1_1DayShiftIN[[#This Row],[A]]*Z144</f>
        <v>0</v>
      </c>
      <c r="AV144" s="44" t="e">
        <f>EffortOutcomesAG1_1DayShiftIN[[#This Row],[A]]*AA144</f>
        <v>#VALUE!</v>
      </c>
      <c r="AW144" s="3"/>
      <c r="AX144" s="3"/>
      <c r="AY144" t="s">
        <v>217</v>
      </c>
      <c r="AZ144" t="s">
        <v>216</v>
      </c>
      <c r="BA144" t="s">
        <v>68</v>
      </c>
      <c r="BB144">
        <v>3.7478639781271368</v>
      </c>
      <c r="BC144">
        <v>6.6499999999999995</v>
      </c>
      <c r="BD144">
        <v>10</v>
      </c>
      <c r="BE144">
        <v>6.6499999999999995</v>
      </c>
      <c r="BF144">
        <v>3.643872549019608</v>
      </c>
      <c r="BG144" t="s">
        <v>202</v>
      </c>
      <c r="BI144" s="25">
        <v>45581</v>
      </c>
      <c r="BJ144">
        <v>45581</v>
      </c>
      <c r="BK144">
        <v>1.7743440100307757</v>
      </c>
      <c r="BL144">
        <v>1.7743440100307757</v>
      </c>
      <c r="BM144">
        <v>0.97225314746894986</v>
      </c>
      <c r="BN144">
        <v>0.56358856813941915</v>
      </c>
      <c r="BO144">
        <v>0.56358856813941915</v>
      </c>
      <c r="BP144">
        <v>0.54795075925106895</v>
      </c>
      <c r="BQ144">
        <v>1.824981502656891</v>
      </c>
      <c r="BR144">
        <v>1.824981502656891</v>
      </c>
      <c r="BS144">
        <v>1.0285387119633227</v>
      </c>
      <c r="BT144" t="s">
        <v>160</v>
      </c>
    </row>
    <row r="145" spans="1:72" x14ac:dyDescent="0.25">
      <c r="A145" s="31"/>
      <c r="B14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45" s="32">
        <f>IF(EffortOutcomesAG1_1DayShiftIN[[#This Row],[Iin]]=0,3,  IF(EffortOutcomesAG1_1DayShiftIN[[#This Row],[Iin]]&lt;INGoal,1,    IF(EffortOutcomesAG1_1DayShiftIN[[#This Row],[Iin]]&gt;=INGoal,2,   "???")))</f>
        <v>1</v>
      </c>
      <c r="D14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45" s="34">
        <f t="shared" si="4"/>
        <v>11310</v>
      </c>
      <c r="H14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4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4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45" s="36" cm="1">
        <f t="array" ref="O14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2.7678571428571219E-2</v>
      </c>
      <c r="S14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0.95169642857142867</v>
      </c>
      <c r="W14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5" s="36" cm="1">
        <f t="array" ref="Z14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5" s="38">
        <f t="shared" si="5"/>
        <v>0.97937499999999988</v>
      </c>
      <c r="AC145" s="3">
        <f>EffortOutcomesAG1_1DayShiftIN[[#This Row],[A]]*H145</f>
        <v>0</v>
      </c>
      <c r="AD145" s="3">
        <f>EffortOutcomesAG1_1DayShiftIN[[#This Row],[A]]*I145</f>
        <v>0</v>
      </c>
      <c r="AE145" s="3">
        <f>EffortOutcomesAG1_1DayShiftIN[[#This Row],[A]]*J145</f>
        <v>0</v>
      </c>
      <c r="AF145" s="3">
        <f>EffortOutcomesAG1_1DayShiftIN[[#This Row],[A]]*K145</f>
        <v>0</v>
      </c>
      <c r="AG145" s="3">
        <f>EffortOutcomesAG1_1DayShiftIN[[#This Row],[A]]*L145</f>
        <v>0</v>
      </c>
      <c r="AH145" s="3">
        <f>EffortOutcomesAG1_1DayShiftIN[[#This Row],[A]]*M145</f>
        <v>0</v>
      </c>
      <c r="AI145" s="3">
        <f>EffortOutcomesAG1_1DayShiftIN[[#This Row],[A]]*N145</f>
        <v>0</v>
      </c>
      <c r="AJ145" s="3">
        <f>EffortOutcomesAG1_1DayShiftIN[[#This Row],[A]]*O145</f>
        <v>0</v>
      </c>
      <c r="AK145" s="3">
        <f>EffortOutcomesAG1_1DayShiftIN[[#This Row],[A]]*P145</f>
        <v>0</v>
      </c>
      <c r="AL145" s="3">
        <f>EffortOutcomesAG1_1DayShiftIN[[#This Row],[A]]*Q145</f>
        <v>0</v>
      </c>
      <c r="AM145" s="3">
        <f>EffortOutcomesAG1_1DayShiftIN[[#This Row],[A]]*R145</f>
        <v>2.7629233511586238E-2</v>
      </c>
      <c r="AN145" s="3">
        <f>EffortOutcomesAG1_1DayShiftIN[[#This Row],[A]]*S145</f>
        <v>0</v>
      </c>
      <c r="AO145" s="3">
        <f>EffortOutcomesAG1_1DayShiftIN[[#This Row],[A]]*T145</f>
        <v>0</v>
      </c>
      <c r="AP145" s="3">
        <f>EffortOutcomesAG1_1DayShiftIN[[#This Row],[A]]*U145</f>
        <v>0</v>
      </c>
      <c r="AQ145" s="3">
        <f>EffortOutcomesAG1_1DayShiftIN[[#This Row],[A]]*V145</f>
        <v>0.95</v>
      </c>
      <c r="AR145" s="3">
        <f>EffortOutcomesAG1_1DayShiftIN[[#This Row],[A]]*W145</f>
        <v>0</v>
      </c>
      <c r="AS145" s="3">
        <f>EffortOutcomesAG1_1DayShiftIN[[#This Row],[A]]*X145</f>
        <v>0</v>
      </c>
      <c r="AT145" s="3">
        <f>EffortOutcomesAG1_1DayShiftIN[[#This Row],[A]]*Y145</f>
        <v>0</v>
      </c>
      <c r="AU145" s="3">
        <f>EffortOutcomesAG1_1DayShiftIN[[#This Row],[A]]*Z145</f>
        <v>0</v>
      </c>
      <c r="AV145" s="44">
        <f>EffortOutcomesAG1_1DayShiftIN[[#This Row],[A]]*AA145</f>
        <v>0</v>
      </c>
      <c r="AW145" s="3"/>
      <c r="AX145" s="3"/>
      <c r="AY145" t="s">
        <v>217</v>
      </c>
      <c r="AZ145" t="s">
        <v>216</v>
      </c>
      <c r="BA145" t="s">
        <v>69</v>
      </c>
      <c r="BB145">
        <v>0.97058823529411775</v>
      </c>
      <c r="BC145">
        <v>0.95</v>
      </c>
      <c r="BD145">
        <v>10</v>
      </c>
      <c r="BE145">
        <v>0.95</v>
      </c>
      <c r="BF145">
        <v>0.99821746880570394</v>
      </c>
      <c r="BG145" t="s">
        <v>201</v>
      </c>
      <c r="BI145" s="25">
        <v>45581</v>
      </c>
      <c r="BJ145">
        <v>45581</v>
      </c>
      <c r="BK145">
        <v>0.97878787878787865</v>
      </c>
      <c r="BL145">
        <v>0.97878787878787865</v>
      </c>
      <c r="BM145">
        <v>1.0284664830119372</v>
      </c>
      <c r="BN145">
        <v>1.0216718266253872</v>
      </c>
      <c r="BO145">
        <v>1.0216718266253872</v>
      </c>
      <c r="BP145">
        <v>1.0507552303217937</v>
      </c>
      <c r="BQ145">
        <v>0.95169642857142867</v>
      </c>
      <c r="BR145">
        <v>0.95169642857142867</v>
      </c>
      <c r="BS145">
        <v>0.97232142857142878</v>
      </c>
      <c r="BT145" t="s">
        <v>160</v>
      </c>
    </row>
    <row r="146" spans="1:72" x14ac:dyDescent="0.25">
      <c r="A146" s="31"/>
      <c r="B14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46" s="32">
        <f>IF(EffortOutcomesAG1_1DayShiftIN[[#This Row],[Iin]]=0,3,  IF(EffortOutcomesAG1_1DayShiftIN[[#This Row],[Iin]]&lt;INGoal,1,    IF(EffortOutcomesAG1_1DayShiftIN[[#This Row],[Iin]]&gt;=INGoal,2,   "???")))</f>
        <v>2</v>
      </c>
      <c r="D14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46" s="34">
        <f t="shared" si="4"/>
        <v>12310</v>
      </c>
      <c r="H14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35.428571428571431</v>
      </c>
      <c r="I14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4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46" s="36" cm="1">
        <f t="array" ref="O14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4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4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6" s="36" cm="1">
        <f t="array" ref="Z14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6" s="38">
        <f t="shared" si="5"/>
        <v>0</v>
      </c>
      <c r="AC146" s="3">
        <f>EffortOutcomesAG1_1DayShiftIN[[#This Row],[A]]*H146</f>
        <v>0.97254901960784323</v>
      </c>
      <c r="AD146" s="3">
        <f>EffortOutcomesAG1_1DayShiftIN[[#This Row],[A]]*I146</f>
        <v>0</v>
      </c>
      <c r="AE146" s="3">
        <f>EffortOutcomesAG1_1DayShiftIN[[#This Row],[A]]*J146</f>
        <v>0</v>
      </c>
      <c r="AF146" s="3">
        <f>EffortOutcomesAG1_1DayShiftIN[[#This Row],[A]]*K146</f>
        <v>0</v>
      </c>
      <c r="AG146" s="3">
        <f>EffortOutcomesAG1_1DayShiftIN[[#This Row],[A]]*L146</f>
        <v>0</v>
      </c>
      <c r="AH146" s="3">
        <f>EffortOutcomesAG1_1DayShiftIN[[#This Row],[A]]*M146</f>
        <v>0</v>
      </c>
      <c r="AI146" s="3">
        <f>EffortOutcomesAG1_1DayShiftIN[[#This Row],[A]]*N146</f>
        <v>0</v>
      </c>
      <c r="AJ146" s="3">
        <f>EffortOutcomesAG1_1DayShiftIN[[#This Row],[A]]*O146</f>
        <v>0</v>
      </c>
      <c r="AK146" s="3">
        <f>EffortOutcomesAG1_1DayShiftIN[[#This Row],[A]]*P146</f>
        <v>0</v>
      </c>
      <c r="AL146" s="3">
        <f>EffortOutcomesAG1_1DayShiftIN[[#This Row],[A]]*Q146</f>
        <v>0</v>
      </c>
      <c r="AM146" s="3">
        <f>EffortOutcomesAG1_1DayShiftIN[[#This Row],[A]]*R146</f>
        <v>0</v>
      </c>
      <c r="AN146" s="3">
        <f>EffortOutcomesAG1_1DayShiftIN[[#This Row],[A]]*S146</f>
        <v>0</v>
      </c>
      <c r="AO146" s="3">
        <f>EffortOutcomesAG1_1DayShiftIN[[#This Row],[A]]*T146</f>
        <v>0</v>
      </c>
      <c r="AP146" s="3">
        <f>EffortOutcomesAG1_1DayShiftIN[[#This Row],[A]]*U146</f>
        <v>0</v>
      </c>
      <c r="AQ146" s="3">
        <f>EffortOutcomesAG1_1DayShiftIN[[#This Row],[A]]*V146</f>
        <v>0</v>
      </c>
      <c r="AR146" s="3">
        <f>EffortOutcomesAG1_1DayShiftIN[[#This Row],[A]]*W146</f>
        <v>0</v>
      </c>
      <c r="AS146" s="3">
        <f>EffortOutcomesAG1_1DayShiftIN[[#This Row],[A]]*X146</f>
        <v>0</v>
      </c>
      <c r="AT146" s="3">
        <f>EffortOutcomesAG1_1DayShiftIN[[#This Row],[A]]*Y146</f>
        <v>0</v>
      </c>
      <c r="AU146" s="3">
        <f>EffortOutcomesAG1_1DayShiftIN[[#This Row],[A]]*Z146</f>
        <v>0</v>
      </c>
      <c r="AV146" s="44">
        <f>EffortOutcomesAG1_1DayShiftIN[[#This Row],[A]]*AA146</f>
        <v>0</v>
      </c>
      <c r="AW146" s="3"/>
      <c r="AX146" s="3"/>
      <c r="AY146" t="s">
        <v>170</v>
      </c>
      <c r="AZ146" t="s">
        <v>216</v>
      </c>
      <c r="BA146" t="s">
        <v>69</v>
      </c>
      <c r="BB146">
        <v>1</v>
      </c>
      <c r="BC146">
        <v>0</v>
      </c>
      <c r="BD146">
        <v>10</v>
      </c>
      <c r="BE146">
        <v>0</v>
      </c>
      <c r="BF146">
        <v>2.7450980392156862E-2</v>
      </c>
      <c r="BG146" t="s">
        <v>203</v>
      </c>
      <c r="BH146">
        <v>1</v>
      </c>
      <c r="BI146" s="25">
        <v>45582</v>
      </c>
      <c r="BJ146">
        <v>45582</v>
      </c>
      <c r="BK146">
        <v>0</v>
      </c>
      <c r="BL146">
        <v>0</v>
      </c>
      <c r="BM146">
        <v>2.7450980392156862E-2</v>
      </c>
      <c r="BQ146">
        <v>0</v>
      </c>
      <c r="BR146">
        <v>0</v>
      </c>
      <c r="BS146">
        <v>36.428571428571431</v>
      </c>
      <c r="BT146" t="s">
        <v>160</v>
      </c>
    </row>
    <row r="147" spans="1:72" x14ac:dyDescent="0.25">
      <c r="A147" s="31"/>
      <c r="B14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47" s="32">
        <f>IF(EffortOutcomesAG1_1DayShiftIN[[#This Row],[Iin]]=0,3,  IF(EffortOutcomesAG1_1DayShiftIN[[#This Row],[Iin]]&lt;INGoal,1,    IF(EffortOutcomesAG1_1DayShiftIN[[#This Row],[Iin]]&gt;=INGoal,2,   "???")))</f>
        <v>2</v>
      </c>
      <c r="D14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47" s="34">
        <f t="shared" si="4"/>
        <v>32311</v>
      </c>
      <c r="H14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0.11626443340494097</v>
      </c>
      <c r="I14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4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8.1473214285714191E-2</v>
      </c>
      <c r="O147" s="36" cm="1">
        <f t="array" ref="O14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4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4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7" s="36" cm="1">
        <f t="array" ref="Z14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7" s="38">
        <f t="shared" si="5"/>
        <v>1</v>
      </c>
      <c r="AC147" s="3">
        <f>EffortOutcomesAG1_1DayShiftIN[[#This Row],[A]]*H147</f>
        <v>0.20426065162907278</v>
      </c>
      <c r="AD147" s="3">
        <f>EffortOutcomesAG1_1DayShiftIN[[#This Row],[A]]*I147</f>
        <v>0</v>
      </c>
      <c r="AE147" s="3">
        <f>EffortOutcomesAG1_1DayShiftIN[[#This Row],[A]]*J147</f>
        <v>0</v>
      </c>
      <c r="AF147" s="3">
        <f>EffortOutcomesAG1_1DayShiftIN[[#This Row],[A]]*K147</f>
        <v>0</v>
      </c>
      <c r="AG147" s="3">
        <f>EffortOutcomesAG1_1DayShiftIN[[#This Row],[A]]*L147</f>
        <v>0</v>
      </c>
      <c r="AH147" s="3">
        <f>EffortOutcomesAG1_1DayShiftIN[[#This Row],[A]]*M147</f>
        <v>0</v>
      </c>
      <c r="AI147" s="3">
        <f>EffortOutcomesAG1_1DayShiftIN[[#This Row],[A]]*N147</f>
        <v>0.14313725490196064</v>
      </c>
      <c r="AJ147" s="3">
        <f>EffortOutcomesAG1_1DayShiftIN[[#This Row],[A]]*O147</f>
        <v>0</v>
      </c>
      <c r="AK147" s="3">
        <f>EffortOutcomesAG1_1DayShiftIN[[#This Row],[A]]*P147</f>
        <v>0</v>
      </c>
      <c r="AL147" s="3">
        <f>EffortOutcomesAG1_1DayShiftIN[[#This Row],[A]]*Q147</f>
        <v>0</v>
      </c>
      <c r="AM147" s="3">
        <f>EffortOutcomesAG1_1DayShiftIN[[#This Row],[A]]*R147</f>
        <v>0</v>
      </c>
      <c r="AN147" s="3">
        <f>EffortOutcomesAG1_1DayShiftIN[[#This Row],[A]]*S147</f>
        <v>0</v>
      </c>
      <c r="AO147" s="3">
        <f>EffortOutcomesAG1_1DayShiftIN[[#This Row],[A]]*T147</f>
        <v>0</v>
      </c>
      <c r="AP147" s="3">
        <f>EffortOutcomesAG1_1DayShiftIN[[#This Row],[A]]*U147</f>
        <v>0</v>
      </c>
      <c r="AQ147" s="3">
        <f>EffortOutcomesAG1_1DayShiftIN[[#This Row],[A]]*V147</f>
        <v>1.7568627450980394</v>
      </c>
      <c r="AR147" s="3">
        <f>EffortOutcomesAG1_1DayShiftIN[[#This Row],[A]]*W147</f>
        <v>0</v>
      </c>
      <c r="AS147" s="3">
        <f>EffortOutcomesAG1_1DayShiftIN[[#This Row],[A]]*X147</f>
        <v>0</v>
      </c>
      <c r="AT147" s="3">
        <f>EffortOutcomesAG1_1DayShiftIN[[#This Row],[A]]*Y147</f>
        <v>0</v>
      </c>
      <c r="AU147" s="3">
        <f>EffortOutcomesAG1_1DayShiftIN[[#This Row],[A]]*Z147</f>
        <v>0</v>
      </c>
      <c r="AV147" s="44">
        <f>EffortOutcomesAG1_1DayShiftIN[[#This Row],[A]]*AA147</f>
        <v>0</v>
      </c>
      <c r="AW147" s="3"/>
      <c r="AX147" s="3"/>
      <c r="AY147" t="s">
        <v>170</v>
      </c>
      <c r="AZ147" t="s">
        <v>216</v>
      </c>
      <c r="BA147" t="s">
        <v>70</v>
      </c>
      <c r="BB147">
        <v>2.1042606516290729</v>
      </c>
      <c r="BC147">
        <v>1.9</v>
      </c>
      <c r="BD147">
        <v>10</v>
      </c>
      <c r="BE147">
        <v>1.9</v>
      </c>
      <c r="BF147">
        <v>1.7568627450980394</v>
      </c>
      <c r="BG147" t="s">
        <v>204</v>
      </c>
      <c r="BH147">
        <v>1</v>
      </c>
      <c r="BI147" s="25">
        <v>45582</v>
      </c>
      <c r="BJ147">
        <v>45582</v>
      </c>
      <c r="BK147">
        <v>0.90292996665078595</v>
      </c>
      <c r="BL147">
        <v>0.90292996665078595</v>
      </c>
      <c r="BM147">
        <v>0.83490737886388477</v>
      </c>
      <c r="BN147">
        <v>1.1075056061205648</v>
      </c>
      <c r="BO147">
        <v>1.1075056061205648</v>
      </c>
      <c r="BP147">
        <v>0.92466460268317863</v>
      </c>
      <c r="BQ147">
        <v>1.0814732142857142</v>
      </c>
      <c r="BR147">
        <v>1.0814732142857142</v>
      </c>
      <c r="BS147">
        <v>1.1977376476906552</v>
      </c>
      <c r="BT147" t="s">
        <v>160</v>
      </c>
    </row>
    <row r="148" spans="1:72" x14ac:dyDescent="0.25">
      <c r="A148" s="31"/>
      <c r="B14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48" s="32">
        <f>IF(EffortOutcomesAG1_1DayShiftIN[[#This Row],[Iin]]=0,3,  IF(EffortOutcomesAG1_1DayShiftIN[[#This Row],[Iin]]&lt;INGoal,1,    IF(EffortOutcomesAG1_1DayShiftIN[[#This Row],[Iin]]&gt;=INGoal,2,   "???")))</f>
        <v>2</v>
      </c>
      <c r="D14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8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4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48" s="34" t="e">
        <f t="shared" si="4"/>
        <v>#VALUE!</v>
      </c>
      <c r="H148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48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48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48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48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48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48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48" s="36" t="e" cm="1">
        <f t="array" ref="O14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Row],[Block]]=21222),INCap-M149:Z9INGoal,IF(OR(EffortOutcomesAG1_1DayShiftIN[[#This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48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48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48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48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48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48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48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48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4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8" s="36" cm="1">
        <f t="array" ref="Z14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8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48" s="38" t="e">
        <f t="shared" si="5"/>
        <v>#VALUE!</v>
      </c>
      <c r="AC148" s="3" t="e">
        <f>EffortOutcomesAG1_1DayShiftIN[[#This Row],[A]]*H148</f>
        <v>#VALUE!</v>
      </c>
      <c r="AD148" s="3" t="e">
        <f>EffortOutcomesAG1_1DayShiftIN[[#This Row],[A]]*I148</f>
        <v>#VALUE!</v>
      </c>
      <c r="AE148" s="3" t="e">
        <f>EffortOutcomesAG1_1DayShiftIN[[#This Row],[A]]*J148</f>
        <v>#VALUE!</v>
      </c>
      <c r="AF148" s="3" t="e">
        <f>EffortOutcomesAG1_1DayShiftIN[[#This Row],[A]]*K148</f>
        <v>#VALUE!</v>
      </c>
      <c r="AG148" s="3" t="e">
        <f>EffortOutcomesAG1_1DayShiftIN[[#This Row],[A]]*L148</f>
        <v>#VALUE!</v>
      </c>
      <c r="AH148" s="3" t="e">
        <f>EffortOutcomesAG1_1DayShiftIN[[#This Row],[A]]*M148</f>
        <v>#VALUE!</v>
      </c>
      <c r="AI148" s="3" t="e">
        <f>EffortOutcomesAG1_1DayShiftIN[[#This Row],[A]]*N148</f>
        <v>#VALUE!</v>
      </c>
      <c r="AJ148" s="3" t="e">
        <f>EffortOutcomesAG1_1DayShiftIN[[#This Row],[A]]*O148</f>
        <v>#VALUE!</v>
      </c>
      <c r="AK148" s="3" t="e">
        <f>EffortOutcomesAG1_1DayShiftIN[[#This Row],[A]]*P148</f>
        <v>#VALUE!</v>
      </c>
      <c r="AL148" s="3" t="e">
        <f>EffortOutcomesAG1_1DayShiftIN[[#This Row],[A]]*Q148</f>
        <v>#VALUE!</v>
      </c>
      <c r="AM148" s="3" t="e">
        <f>EffortOutcomesAG1_1DayShiftIN[[#This Row],[A]]*R148</f>
        <v>#VALUE!</v>
      </c>
      <c r="AN148" s="3" t="e">
        <f>EffortOutcomesAG1_1DayShiftIN[[#This Row],[A]]*S148</f>
        <v>#VALUE!</v>
      </c>
      <c r="AO148" s="3" t="e">
        <f>EffortOutcomesAG1_1DayShiftIN[[#This Row],[A]]*T148</f>
        <v>#VALUE!</v>
      </c>
      <c r="AP148" s="3" t="e">
        <f>EffortOutcomesAG1_1DayShiftIN[[#This Row],[A]]*U148</f>
        <v>#VALUE!</v>
      </c>
      <c r="AQ148" s="3" t="e">
        <f>EffortOutcomesAG1_1DayShiftIN[[#This Row],[A]]*V148</f>
        <v>#VALUE!</v>
      </c>
      <c r="AR148" s="3" t="e">
        <f>EffortOutcomesAG1_1DayShiftIN[[#This Row],[A]]*W148</f>
        <v>#VALUE!</v>
      </c>
      <c r="AS148" s="3">
        <f>EffortOutcomesAG1_1DayShiftIN[[#This Row],[A]]*X148</f>
        <v>0</v>
      </c>
      <c r="AT148" s="3">
        <f>EffortOutcomesAG1_1DayShiftIN[[#This Row],[A]]*Y148</f>
        <v>0</v>
      </c>
      <c r="AU148" s="3">
        <f>EffortOutcomesAG1_1DayShiftIN[[#This Row],[A]]*Z148</f>
        <v>0</v>
      </c>
      <c r="AV148" s="44" t="e">
        <f>EffortOutcomesAG1_1DayShiftIN[[#This Row],[A]]*AA148</f>
        <v>#VALUE!</v>
      </c>
      <c r="AW148" s="3"/>
      <c r="AX148" s="3"/>
      <c r="AY148" t="s">
        <v>170</v>
      </c>
      <c r="AZ148" t="s">
        <v>216</v>
      </c>
      <c r="BA148" t="s">
        <v>68</v>
      </c>
      <c r="BB148">
        <v>3.1563909774436087</v>
      </c>
      <c r="BC148">
        <v>2.8499999999999996</v>
      </c>
      <c r="BD148">
        <v>10</v>
      </c>
      <c r="BE148">
        <v>2.8499999999999996</v>
      </c>
      <c r="BF148">
        <v>1.882352941176471</v>
      </c>
      <c r="BG148" t="s">
        <v>205</v>
      </c>
      <c r="BH148">
        <v>1</v>
      </c>
      <c r="BI148" s="25">
        <v>45582</v>
      </c>
      <c r="BJ148">
        <v>45582</v>
      </c>
      <c r="BK148">
        <v>0.90292996665078606</v>
      </c>
      <c r="BL148">
        <v>0.90292996665078606</v>
      </c>
      <c r="BM148">
        <v>0.5963624134742036</v>
      </c>
      <c r="BN148">
        <v>1.1075056061205646</v>
      </c>
      <c r="BO148">
        <v>1.1075056061205646</v>
      </c>
      <c r="BP148">
        <v>0.66047471620227061</v>
      </c>
      <c r="BQ148">
        <v>1.5140624999999994</v>
      </c>
      <c r="BR148">
        <v>1.5140624999999994</v>
      </c>
      <c r="BS148">
        <v>1.6768327067669169</v>
      </c>
      <c r="BT148" t="s">
        <v>160</v>
      </c>
    </row>
    <row r="149" spans="1:72" x14ac:dyDescent="0.25">
      <c r="A149" s="31"/>
      <c r="B14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49" s="32">
        <f>IF(EffortOutcomesAG1_1DayShiftIN[[#This Row],[Iin]]=0,3,  IF(EffortOutcomesAG1_1DayShiftIN[[#This Row],[Iin]]&lt;INGoal,1,    IF(EffortOutcomesAG1_1DayShiftIN[[#This Row],[Iin]]&gt;=INGoal,2,   "???")))</f>
        <v>2</v>
      </c>
      <c r="D14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4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4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49" s="34">
        <f t="shared" si="4"/>
        <v>12310</v>
      </c>
      <c r="H14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16.015625000000004</v>
      </c>
      <c r="I14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4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4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4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4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4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49" s="36" cm="1">
        <f t="array" ref="O14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4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4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4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4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4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4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4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4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4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4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49" s="36" cm="1">
        <f t="array" ref="Z14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4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49" s="38">
        <f t="shared" si="5"/>
        <v>0</v>
      </c>
      <c r="AC149" s="3">
        <f>EffortOutcomesAG1_1DayShiftIN[[#This Row],[A]]*H149</f>
        <v>0.91354723707664898</v>
      </c>
      <c r="AD149" s="3">
        <f>EffortOutcomesAG1_1DayShiftIN[[#This Row],[A]]*I149</f>
        <v>0</v>
      </c>
      <c r="AE149" s="3">
        <f>EffortOutcomesAG1_1DayShiftIN[[#This Row],[A]]*J149</f>
        <v>0</v>
      </c>
      <c r="AF149" s="3">
        <f>EffortOutcomesAG1_1DayShiftIN[[#This Row],[A]]*K149</f>
        <v>0</v>
      </c>
      <c r="AG149" s="3">
        <f>EffortOutcomesAG1_1DayShiftIN[[#This Row],[A]]*L149</f>
        <v>0</v>
      </c>
      <c r="AH149" s="3">
        <f>EffortOutcomesAG1_1DayShiftIN[[#This Row],[A]]*M149</f>
        <v>0</v>
      </c>
      <c r="AI149" s="3">
        <f>EffortOutcomesAG1_1DayShiftIN[[#This Row],[A]]*N149</f>
        <v>0</v>
      </c>
      <c r="AJ149" s="3">
        <f>EffortOutcomesAG1_1DayShiftIN[[#This Row],[A]]*O149</f>
        <v>0</v>
      </c>
      <c r="AK149" s="3">
        <f>EffortOutcomesAG1_1DayShiftIN[[#This Row],[A]]*P149</f>
        <v>0</v>
      </c>
      <c r="AL149" s="3">
        <f>EffortOutcomesAG1_1DayShiftIN[[#This Row],[A]]*Q149</f>
        <v>0</v>
      </c>
      <c r="AM149" s="3">
        <f>EffortOutcomesAG1_1DayShiftIN[[#This Row],[A]]*R149</f>
        <v>0</v>
      </c>
      <c r="AN149" s="3">
        <f>EffortOutcomesAG1_1DayShiftIN[[#This Row],[A]]*S149</f>
        <v>0</v>
      </c>
      <c r="AO149" s="3">
        <f>EffortOutcomesAG1_1DayShiftIN[[#This Row],[A]]*T149</f>
        <v>0</v>
      </c>
      <c r="AP149" s="3">
        <f>EffortOutcomesAG1_1DayShiftIN[[#This Row],[A]]*U149</f>
        <v>0</v>
      </c>
      <c r="AQ149" s="3">
        <f>EffortOutcomesAG1_1DayShiftIN[[#This Row],[A]]*V149</f>
        <v>0</v>
      </c>
      <c r="AR149" s="3">
        <f>EffortOutcomesAG1_1DayShiftIN[[#This Row],[A]]*W149</f>
        <v>0</v>
      </c>
      <c r="AS149" s="3">
        <f>EffortOutcomesAG1_1DayShiftIN[[#This Row],[A]]*X149</f>
        <v>0</v>
      </c>
      <c r="AT149" s="3">
        <f>EffortOutcomesAG1_1DayShiftIN[[#This Row],[A]]*Y149</f>
        <v>0</v>
      </c>
      <c r="AU149" s="3">
        <f>EffortOutcomesAG1_1DayShiftIN[[#This Row],[A]]*Z149</f>
        <v>0</v>
      </c>
      <c r="AV149" s="44">
        <f>EffortOutcomesAG1_1DayShiftIN[[#This Row],[A]]*AA149</f>
        <v>0</v>
      </c>
      <c r="AW149" s="3"/>
      <c r="AX149" s="3"/>
      <c r="AY149" t="s">
        <v>217</v>
      </c>
      <c r="AZ149" t="s">
        <v>216</v>
      </c>
      <c r="BA149" t="s">
        <v>69</v>
      </c>
      <c r="BB149">
        <v>0.97058823529411775</v>
      </c>
      <c r="BC149">
        <v>0</v>
      </c>
      <c r="BD149">
        <v>10</v>
      </c>
      <c r="BE149">
        <v>0</v>
      </c>
      <c r="BF149">
        <v>5.7040998217468802E-2</v>
      </c>
      <c r="BG149" t="s">
        <v>203</v>
      </c>
      <c r="BI149" s="25">
        <v>45582</v>
      </c>
      <c r="BJ149">
        <v>45582</v>
      </c>
      <c r="BK149">
        <v>0</v>
      </c>
      <c r="BL149">
        <v>0</v>
      </c>
      <c r="BM149">
        <v>5.8769513314967853E-2</v>
      </c>
      <c r="BQ149">
        <v>0</v>
      </c>
      <c r="BR149">
        <v>0</v>
      </c>
      <c r="BS149">
        <v>17.015625000000004</v>
      </c>
      <c r="BT149" t="s">
        <v>160</v>
      </c>
    </row>
    <row r="150" spans="1:72" x14ac:dyDescent="0.25">
      <c r="A150" s="31"/>
      <c r="B15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50" s="32">
        <f>IF(EffortOutcomesAG1_1DayShiftIN[[#This Row],[Iin]]=0,3,  IF(EffortOutcomesAG1_1DayShiftIN[[#This Row],[Iin]]&lt;INGoal,1,    IF(EffortOutcomesAG1_1DayShiftIN[[#This Row],[Iin]]&gt;=INGoal,2,   "???")))</f>
        <v>2</v>
      </c>
      <c r="D15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5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5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50" s="34">
        <f t="shared" si="4"/>
        <v>12310</v>
      </c>
      <c r="H15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0.61571320807462482</v>
      </c>
      <c r="I15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5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5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5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5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5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50" s="36" cm="1">
        <f t="array" ref="O15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5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5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0.58547994796085756</v>
      </c>
      <c r="R15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5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5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5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5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0.66974552309142321</v>
      </c>
      <c r="W15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5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0" s="36" cm="1">
        <f t="array" ref="Z15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50" s="38">
        <f t="shared" si="5"/>
        <v>1.2552254710522808</v>
      </c>
      <c r="AC150" s="3">
        <f>EffortOutcomesAG1_1DayShiftIN[[#This Row],[A]]*H150</f>
        <v>1.7467158122117028</v>
      </c>
      <c r="AD150" s="3">
        <f>EffortOutcomesAG1_1DayShiftIN[[#This Row],[A]]*I150</f>
        <v>0</v>
      </c>
      <c r="AE150" s="3">
        <f>EffortOutcomesAG1_1DayShiftIN[[#This Row],[A]]*J150</f>
        <v>0</v>
      </c>
      <c r="AF150" s="3">
        <f>EffortOutcomesAG1_1DayShiftIN[[#This Row],[A]]*K150</f>
        <v>0</v>
      </c>
      <c r="AG150" s="3">
        <f>EffortOutcomesAG1_1DayShiftIN[[#This Row],[A]]*L150</f>
        <v>0</v>
      </c>
      <c r="AH150" s="3">
        <f>EffortOutcomesAG1_1DayShiftIN[[#This Row],[A]]*M150</f>
        <v>0</v>
      </c>
      <c r="AI150" s="3">
        <f>EffortOutcomesAG1_1DayShiftIN[[#This Row],[A]]*N150</f>
        <v>0</v>
      </c>
      <c r="AJ150" s="3">
        <f>EffortOutcomesAG1_1DayShiftIN[[#This Row],[A]]*O150</f>
        <v>0</v>
      </c>
      <c r="AK150" s="3">
        <f>EffortOutcomesAG1_1DayShiftIN[[#This Row],[A]]*P150</f>
        <v>0</v>
      </c>
      <c r="AL150" s="3">
        <f>EffortOutcomesAG1_1DayShiftIN[[#This Row],[A]]*Q150</f>
        <v>1.6609471250975127</v>
      </c>
      <c r="AM150" s="3">
        <f>EffortOutcomesAG1_1DayShiftIN[[#This Row],[A]]*R150</f>
        <v>0</v>
      </c>
      <c r="AN150" s="3">
        <f>EffortOutcomesAG1_1DayShiftIN[[#This Row],[A]]*S150</f>
        <v>0</v>
      </c>
      <c r="AO150" s="3">
        <f>EffortOutcomesAG1_1DayShiftIN[[#This Row],[A]]*T150</f>
        <v>0</v>
      </c>
      <c r="AP150" s="3">
        <f>EffortOutcomesAG1_1DayShiftIN[[#This Row],[A]]*U150</f>
        <v>0</v>
      </c>
      <c r="AQ150" s="3">
        <f>EffortOutcomesAG1_1DayShiftIN[[#This Row],[A]]*V150</f>
        <v>1.8999999999999997</v>
      </c>
      <c r="AR150" s="3">
        <f>EffortOutcomesAG1_1DayShiftIN[[#This Row],[A]]*W150</f>
        <v>0</v>
      </c>
      <c r="AS150" s="3">
        <f>EffortOutcomesAG1_1DayShiftIN[[#This Row],[A]]*X150</f>
        <v>0</v>
      </c>
      <c r="AT150" s="3">
        <f>EffortOutcomesAG1_1DayShiftIN[[#This Row],[A]]*Y150</f>
        <v>0</v>
      </c>
      <c r="AU150" s="3">
        <f>EffortOutcomesAG1_1DayShiftIN[[#This Row],[A]]*Z150</f>
        <v>0</v>
      </c>
      <c r="AV150" s="44">
        <f>EffortOutcomesAG1_1DayShiftIN[[#This Row],[A]]*AA150</f>
        <v>0</v>
      </c>
      <c r="AW150" s="3"/>
      <c r="AX150" s="3"/>
      <c r="AY150" t="s">
        <v>217</v>
      </c>
      <c r="AZ150" t="s">
        <v>216</v>
      </c>
      <c r="BA150" t="s">
        <v>70</v>
      </c>
      <c r="BB150">
        <v>4.5836142079336275</v>
      </c>
      <c r="BC150">
        <v>1.9</v>
      </c>
      <c r="BD150">
        <v>10</v>
      </c>
      <c r="BE150">
        <v>1.9</v>
      </c>
      <c r="BF150">
        <v>2.8368983957219247</v>
      </c>
      <c r="BG150" t="s">
        <v>204</v>
      </c>
      <c r="BI150" s="25">
        <v>45582</v>
      </c>
      <c r="BJ150">
        <v>45582</v>
      </c>
      <c r="BK150">
        <v>0.41452005203914244</v>
      </c>
      <c r="BL150">
        <v>0.41452005203914244</v>
      </c>
      <c r="BM150">
        <v>0.61892172138126944</v>
      </c>
      <c r="BN150">
        <v>2.4124285304913831</v>
      </c>
      <c r="BO150">
        <v>2.4124285304913831</v>
      </c>
      <c r="BP150">
        <v>1.493104418801013</v>
      </c>
      <c r="BQ150">
        <v>0.66974552309142321</v>
      </c>
      <c r="BR150">
        <v>0.66974552309142321</v>
      </c>
      <c r="BS150">
        <v>1.6157132080746248</v>
      </c>
      <c r="BT150" t="s">
        <v>160</v>
      </c>
    </row>
    <row r="151" spans="1:72" x14ac:dyDescent="0.25">
      <c r="A151" s="31"/>
      <c r="B15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51" s="32">
        <f>IF(EffortOutcomesAG1_1DayShiftIN[[#This Row],[Iin]]=0,3,  IF(EffortOutcomesAG1_1DayShiftIN[[#This Row],[Iin]]&lt;INGoal,1,    IF(EffortOutcomesAG1_1DayShiftIN[[#This Row],[Iin]]&gt;=INGoal,2,   "???")))</f>
        <v>1</v>
      </c>
      <c r="D15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51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5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51" s="34" t="e">
        <f t="shared" si="4"/>
        <v>#VALUE!</v>
      </c>
      <c r="H151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51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51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51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51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51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51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51" s="36" t="e" cm="1">
        <f t="array" ref="O15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51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51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51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51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51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51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51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51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5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1" s="36" cm="1">
        <f t="array" ref="Z15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1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51" s="38" t="e">
        <f t="shared" si="5"/>
        <v>#VALUE!</v>
      </c>
      <c r="AC151" s="3" t="e">
        <f>EffortOutcomesAG1_1DayShiftIN[[#This Row],[A]]*H151</f>
        <v>#VALUE!</v>
      </c>
      <c r="AD151" s="3" t="e">
        <f>EffortOutcomesAG1_1DayShiftIN[[#This Row],[A]]*I151</f>
        <v>#VALUE!</v>
      </c>
      <c r="AE151" s="3" t="e">
        <f>EffortOutcomesAG1_1DayShiftIN[[#This Row],[A]]*J151</f>
        <v>#VALUE!</v>
      </c>
      <c r="AF151" s="3" t="e">
        <f>EffortOutcomesAG1_1DayShiftIN[[#This Row],[A]]*K151</f>
        <v>#VALUE!</v>
      </c>
      <c r="AG151" s="3" t="e">
        <f>EffortOutcomesAG1_1DayShiftIN[[#This Row],[A]]*L151</f>
        <v>#VALUE!</v>
      </c>
      <c r="AH151" s="3" t="e">
        <f>EffortOutcomesAG1_1DayShiftIN[[#This Row],[A]]*M151</f>
        <v>#VALUE!</v>
      </c>
      <c r="AI151" s="3" t="e">
        <f>EffortOutcomesAG1_1DayShiftIN[[#This Row],[A]]*N151</f>
        <v>#VALUE!</v>
      </c>
      <c r="AJ151" s="3" t="e">
        <f>EffortOutcomesAG1_1DayShiftIN[[#This Row],[A]]*O151</f>
        <v>#VALUE!</v>
      </c>
      <c r="AK151" s="3" t="e">
        <f>EffortOutcomesAG1_1DayShiftIN[[#This Row],[A]]*P151</f>
        <v>#VALUE!</v>
      </c>
      <c r="AL151" s="3" t="e">
        <f>EffortOutcomesAG1_1DayShiftIN[[#This Row],[A]]*Q151</f>
        <v>#VALUE!</v>
      </c>
      <c r="AM151" s="3" t="e">
        <f>EffortOutcomesAG1_1DayShiftIN[[#This Row],[A]]*R151</f>
        <v>#VALUE!</v>
      </c>
      <c r="AN151" s="3" t="e">
        <f>EffortOutcomesAG1_1DayShiftIN[[#This Row],[A]]*S151</f>
        <v>#VALUE!</v>
      </c>
      <c r="AO151" s="3" t="e">
        <f>EffortOutcomesAG1_1DayShiftIN[[#This Row],[A]]*T151</f>
        <v>#VALUE!</v>
      </c>
      <c r="AP151" s="3" t="e">
        <f>EffortOutcomesAG1_1DayShiftIN[[#This Row],[A]]*U151</f>
        <v>#VALUE!</v>
      </c>
      <c r="AQ151" s="3" t="e">
        <f>EffortOutcomesAG1_1DayShiftIN[[#This Row],[A]]*V151</f>
        <v>#VALUE!</v>
      </c>
      <c r="AR151" s="3" t="e">
        <f>EffortOutcomesAG1_1DayShiftIN[[#This Row],[A]]*W151</f>
        <v>#VALUE!</v>
      </c>
      <c r="AS151" s="3">
        <f>EffortOutcomesAG1_1DayShiftIN[[#This Row],[A]]*X151</f>
        <v>0</v>
      </c>
      <c r="AT151" s="3">
        <f>EffortOutcomesAG1_1DayShiftIN[[#This Row],[A]]*Y151</f>
        <v>0</v>
      </c>
      <c r="AU151" s="3">
        <f>EffortOutcomesAG1_1DayShiftIN[[#This Row],[A]]*Z151</f>
        <v>0</v>
      </c>
      <c r="AV151" s="44" t="e">
        <f>EffortOutcomesAG1_1DayShiftIN[[#This Row],[A]]*AA151</f>
        <v>#VALUE!</v>
      </c>
      <c r="AW151" s="3"/>
      <c r="AX151" s="3"/>
      <c r="AY151" t="s">
        <v>217</v>
      </c>
      <c r="AZ151" t="s">
        <v>216</v>
      </c>
      <c r="BA151" t="s">
        <v>68</v>
      </c>
      <c r="BB151">
        <v>3.7478639781271368</v>
      </c>
      <c r="BC151">
        <v>6.6499999999999995</v>
      </c>
      <c r="BD151">
        <v>10</v>
      </c>
      <c r="BE151">
        <v>6.6499999999999995</v>
      </c>
      <c r="BF151">
        <v>3.7813725490196082</v>
      </c>
      <c r="BG151" t="s">
        <v>205</v>
      </c>
      <c r="BI151" s="25">
        <v>45582</v>
      </c>
      <c r="BJ151">
        <v>45582</v>
      </c>
      <c r="BK151">
        <v>1.7743440100307757</v>
      </c>
      <c r="BL151">
        <v>1.7743440100307757</v>
      </c>
      <c r="BM151">
        <v>1.0089407115861275</v>
      </c>
      <c r="BN151">
        <v>0.56358856813941915</v>
      </c>
      <c r="BO151">
        <v>0.56358856813941915</v>
      </c>
      <c r="BP151">
        <v>0.56862745098039225</v>
      </c>
      <c r="BQ151">
        <v>1.7586206896551722</v>
      </c>
      <c r="BR151">
        <v>1.7586206896551722</v>
      </c>
      <c r="BS151">
        <v>0.99113851638311623</v>
      </c>
      <c r="BT151" t="s">
        <v>160</v>
      </c>
    </row>
    <row r="152" spans="1:72" x14ac:dyDescent="0.25">
      <c r="A152" s="31"/>
      <c r="B15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52" s="32">
        <f>IF(EffortOutcomesAG1_1DayShiftIN[[#This Row],[Iin]]=0,3,  IF(EffortOutcomesAG1_1DayShiftIN[[#This Row],[Iin]]&lt;INGoal,1,    IF(EffortOutcomesAG1_1DayShiftIN[[#This Row],[Iin]]&gt;=INGoal,2,   "???")))</f>
        <v>2</v>
      </c>
      <c r="D15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52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5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52" s="34" t="e">
        <f t="shared" si="4"/>
        <v>#VALUE!</v>
      </c>
      <c r="H152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52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52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52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52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52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52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52" s="36" t="e" cm="1">
        <f t="array" ref="O15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52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52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52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52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52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52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52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52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5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2" s="36" cm="1">
        <f t="array" ref="Z15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2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52" s="38" t="e">
        <f t="shared" si="5"/>
        <v>#VALUE!</v>
      </c>
      <c r="AC152" s="3" t="e">
        <f>EffortOutcomesAG1_1DayShiftIN[[#This Row],[A]]*H152</f>
        <v>#VALUE!</v>
      </c>
      <c r="AD152" s="3" t="e">
        <f>EffortOutcomesAG1_1DayShiftIN[[#This Row],[A]]*I152</f>
        <v>#VALUE!</v>
      </c>
      <c r="AE152" s="3" t="e">
        <f>EffortOutcomesAG1_1DayShiftIN[[#This Row],[A]]*J152</f>
        <v>#VALUE!</v>
      </c>
      <c r="AF152" s="3" t="e">
        <f>EffortOutcomesAG1_1DayShiftIN[[#This Row],[A]]*K152</f>
        <v>#VALUE!</v>
      </c>
      <c r="AG152" s="3" t="e">
        <f>EffortOutcomesAG1_1DayShiftIN[[#This Row],[A]]*L152</f>
        <v>#VALUE!</v>
      </c>
      <c r="AH152" s="3" t="e">
        <f>EffortOutcomesAG1_1DayShiftIN[[#This Row],[A]]*M152</f>
        <v>#VALUE!</v>
      </c>
      <c r="AI152" s="3" t="e">
        <f>EffortOutcomesAG1_1DayShiftIN[[#This Row],[A]]*N152</f>
        <v>#VALUE!</v>
      </c>
      <c r="AJ152" s="3" t="e">
        <f>EffortOutcomesAG1_1DayShiftIN[[#This Row],[A]]*O152</f>
        <v>#VALUE!</v>
      </c>
      <c r="AK152" s="3" t="e">
        <f>EffortOutcomesAG1_1DayShiftIN[[#This Row],[A]]*P152</f>
        <v>#VALUE!</v>
      </c>
      <c r="AL152" s="3" t="e">
        <f>EffortOutcomesAG1_1DayShiftIN[[#This Row],[A]]*Q152</f>
        <v>#VALUE!</v>
      </c>
      <c r="AM152" s="3" t="e">
        <f>EffortOutcomesAG1_1DayShiftIN[[#This Row],[A]]*R152</f>
        <v>#VALUE!</v>
      </c>
      <c r="AN152" s="3" t="e">
        <f>EffortOutcomesAG1_1DayShiftIN[[#This Row],[A]]*S152</f>
        <v>#VALUE!</v>
      </c>
      <c r="AO152" s="3" t="e">
        <f>EffortOutcomesAG1_1DayShiftIN[[#This Row],[A]]*T152</f>
        <v>#VALUE!</v>
      </c>
      <c r="AP152" s="3" t="e">
        <f>EffortOutcomesAG1_1DayShiftIN[[#This Row],[A]]*U152</f>
        <v>#VALUE!</v>
      </c>
      <c r="AQ152" s="3" t="e">
        <f>EffortOutcomesAG1_1DayShiftIN[[#This Row],[A]]*V152</f>
        <v>#VALUE!</v>
      </c>
      <c r="AR152" s="3" t="e">
        <f>EffortOutcomesAG1_1DayShiftIN[[#This Row],[A]]*W152</f>
        <v>#VALUE!</v>
      </c>
      <c r="AS152" s="3">
        <f>EffortOutcomesAG1_1DayShiftIN[[#This Row],[A]]*X152</f>
        <v>0</v>
      </c>
      <c r="AT152" s="3">
        <f>EffortOutcomesAG1_1DayShiftIN[[#This Row],[A]]*Y152</f>
        <v>0</v>
      </c>
      <c r="AU152" s="3">
        <f>EffortOutcomesAG1_1DayShiftIN[[#This Row],[A]]*Z152</f>
        <v>0</v>
      </c>
      <c r="AV152" s="44" t="e">
        <f>EffortOutcomesAG1_1DayShiftIN[[#This Row],[A]]*AA152</f>
        <v>#VALUE!</v>
      </c>
      <c r="AW152" s="3"/>
      <c r="AX152" s="3"/>
      <c r="AY152" t="s">
        <v>170</v>
      </c>
      <c r="AZ152" t="s">
        <v>216</v>
      </c>
      <c r="BA152" t="s">
        <v>68</v>
      </c>
      <c r="BB152">
        <v>3.1563909774436096</v>
      </c>
      <c r="BC152">
        <v>2.8499999999999996</v>
      </c>
      <c r="BD152">
        <v>10</v>
      </c>
      <c r="BE152">
        <v>2.8499999999999996</v>
      </c>
      <c r="BF152">
        <v>1.882352941176471</v>
      </c>
      <c r="BG152" t="s">
        <v>206</v>
      </c>
      <c r="BH152">
        <v>1</v>
      </c>
      <c r="BI152" s="25">
        <v>45583</v>
      </c>
      <c r="BJ152">
        <v>45583</v>
      </c>
      <c r="BK152">
        <v>0.90292996665078584</v>
      </c>
      <c r="BL152">
        <v>0.90292996665078584</v>
      </c>
      <c r="BM152">
        <v>0.59636241347420338</v>
      </c>
      <c r="BN152">
        <v>1.1075056061205648</v>
      </c>
      <c r="BO152">
        <v>1.1075056061205648</v>
      </c>
      <c r="BP152">
        <v>0.66047471620227061</v>
      </c>
      <c r="BQ152">
        <v>1.5140624999999994</v>
      </c>
      <c r="BR152">
        <v>1.5140624999999994</v>
      </c>
      <c r="BS152">
        <v>1.6768327067669173</v>
      </c>
      <c r="BT152" t="s">
        <v>160</v>
      </c>
    </row>
    <row r="153" spans="1:72" x14ac:dyDescent="0.25">
      <c r="A153" s="31"/>
      <c r="B15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53" s="32">
        <f>IF(EffortOutcomesAG1_1DayShiftIN[[#This Row],[Iin]]=0,3,  IF(EffortOutcomesAG1_1DayShiftIN[[#This Row],[Iin]]&lt;INGoal,1,    IF(EffortOutcomesAG1_1DayShiftIN[[#This Row],[Iin]]&gt;=INGoal,2,   "???")))</f>
        <v>2</v>
      </c>
      <c r="D15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5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5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53" s="34">
        <f t="shared" si="4"/>
        <v>12310</v>
      </c>
      <c r="H15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35.428571428571431</v>
      </c>
      <c r="I15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5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5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5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5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5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53" s="36" cm="1">
        <f t="array" ref="O15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5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5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5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5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5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5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5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5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5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3" s="36" cm="1">
        <f t="array" ref="Z15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53" s="38">
        <f t="shared" si="5"/>
        <v>0</v>
      </c>
      <c r="AC153" s="3">
        <f>EffortOutcomesAG1_1DayShiftIN[[#This Row],[A]]*H153</f>
        <v>0.97254901960784323</v>
      </c>
      <c r="AD153" s="3">
        <f>EffortOutcomesAG1_1DayShiftIN[[#This Row],[A]]*I153</f>
        <v>0</v>
      </c>
      <c r="AE153" s="3">
        <f>EffortOutcomesAG1_1DayShiftIN[[#This Row],[A]]*J153</f>
        <v>0</v>
      </c>
      <c r="AF153" s="3">
        <f>EffortOutcomesAG1_1DayShiftIN[[#This Row],[A]]*K153</f>
        <v>0</v>
      </c>
      <c r="AG153" s="3">
        <f>EffortOutcomesAG1_1DayShiftIN[[#This Row],[A]]*L153</f>
        <v>0</v>
      </c>
      <c r="AH153" s="3">
        <f>EffortOutcomesAG1_1DayShiftIN[[#This Row],[A]]*M153</f>
        <v>0</v>
      </c>
      <c r="AI153" s="3">
        <f>EffortOutcomesAG1_1DayShiftIN[[#This Row],[A]]*N153</f>
        <v>0</v>
      </c>
      <c r="AJ153" s="3">
        <f>EffortOutcomesAG1_1DayShiftIN[[#This Row],[A]]*O153</f>
        <v>0</v>
      </c>
      <c r="AK153" s="3">
        <f>EffortOutcomesAG1_1DayShiftIN[[#This Row],[A]]*P153</f>
        <v>0</v>
      </c>
      <c r="AL153" s="3">
        <f>EffortOutcomesAG1_1DayShiftIN[[#This Row],[A]]*Q153</f>
        <v>0</v>
      </c>
      <c r="AM153" s="3">
        <f>EffortOutcomesAG1_1DayShiftIN[[#This Row],[A]]*R153</f>
        <v>0</v>
      </c>
      <c r="AN153" s="3">
        <f>EffortOutcomesAG1_1DayShiftIN[[#This Row],[A]]*S153</f>
        <v>0</v>
      </c>
      <c r="AO153" s="3">
        <f>EffortOutcomesAG1_1DayShiftIN[[#This Row],[A]]*T153</f>
        <v>0</v>
      </c>
      <c r="AP153" s="3">
        <f>EffortOutcomesAG1_1DayShiftIN[[#This Row],[A]]*U153</f>
        <v>0</v>
      </c>
      <c r="AQ153" s="3">
        <f>EffortOutcomesAG1_1DayShiftIN[[#This Row],[A]]*V153</f>
        <v>0</v>
      </c>
      <c r="AR153" s="3">
        <f>EffortOutcomesAG1_1DayShiftIN[[#This Row],[A]]*W153</f>
        <v>0</v>
      </c>
      <c r="AS153" s="3">
        <f>EffortOutcomesAG1_1DayShiftIN[[#This Row],[A]]*X153</f>
        <v>0</v>
      </c>
      <c r="AT153" s="3">
        <f>EffortOutcomesAG1_1DayShiftIN[[#This Row],[A]]*Y153</f>
        <v>0</v>
      </c>
      <c r="AU153" s="3">
        <f>EffortOutcomesAG1_1DayShiftIN[[#This Row],[A]]*Z153</f>
        <v>0</v>
      </c>
      <c r="AV153" s="44">
        <f>EffortOutcomesAG1_1DayShiftIN[[#This Row],[A]]*AA153</f>
        <v>0</v>
      </c>
      <c r="AW153" s="3"/>
      <c r="AX153" s="3"/>
      <c r="AY153" t="s">
        <v>170</v>
      </c>
      <c r="AZ153" t="s">
        <v>216</v>
      </c>
      <c r="BA153" t="s">
        <v>69</v>
      </c>
      <c r="BB153">
        <v>1</v>
      </c>
      <c r="BC153">
        <v>0</v>
      </c>
      <c r="BD153">
        <v>10</v>
      </c>
      <c r="BE153">
        <v>0</v>
      </c>
      <c r="BF153">
        <v>2.7450980392156862E-2</v>
      </c>
      <c r="BG153" t="s">
        <v>207</v>
      </c>
      <c r="BH153">
        <v>1</v>
      </c>
      <c r="BI153" s="25">
        <v>45583</v>
      </c>
      <c r="BJ153">
        <v>45583</v>
      </c>
      <c r="BK153">
        <v>0</v>
      </c>
      <c r="BL153">
        <v>0</v>
      </c>
      <c r="BM153">
        <v>2.7450980392156862E-2</v>
      </c>
      <c r="BQ153">
        <v>0</v>
      </c>
      <c r="BR153">
        <v>0</v>
      </c>
      <c r="BS153">
        <v>36.428571428571431</v>
      </c>
      <c r="BT153" t="s">
        <v>160</v>
      </c>
    </row>
    <row r="154" spans="1:72" x14ac:dyDescent="0.25">
      <c r="A154" s="31"/>
      <c r="B15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54" s="32">
        <f>IF(EffortOutcomesAG1_1DayShiftIN[[#This Row],[Iin]]=0,3,  IF(EffortOutcomesAG1_1DayShiftIN[[#This Row],[Iin]]&lt;INGoal,1,    IF(EffortOutcomesAG1_1DayShiftIN[[#This Row],[Iin]]&gt;=INGoal,2,   "???")))</f>
        <v>2</v>
      </c>
      <c r="D15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5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5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54" s="34" t="e">
        <f t="shared" si="4"/>
        <v>#VALUE!</v>
      </c>
      <c r="H15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5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5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5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5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5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5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54" s="36" t="e" cm="1">
        <f t="array" ref="O15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5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5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5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5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5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5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5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5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5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4" s="36" cm="1">
        <f t="array" ref="Z15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54" s="38" t="e">
        <f t="shared" si="5"/>
        <v>#VALUE!</v>
      </c>
      <c r="AC154" s="3" t="e">
        <f>EffortOutcomesAG1_1DayShiftIN[[#This Row],[A]]*H154</f>
        <v>#VALUE!</v>
      </c>
      <c r="AD154" s="3" t="e">
        <f>EffortOutcomesAG1_1DayShiftIN[[#This Row],[A]]*I154</f>
        <v>#VALUE!</v>
      </c>
      <c r="AE154" s="3" t="e">
        <f>EffortOutcomesAG1_1DayShiftIN[[#This Row],[A]]*J154</f>
        <v>#VALUE!</v>
      </c>
      <c r="AF154" s="3" t="e">
        <f>EffortOutcomesAG1_1DayShiftIN[[#This Row],[A]]*K154</f>
        <v>#VALUE!</v>
      </c>
      <c r="AG154" s="3" t="e">
        <f>EffortOutcomesAG1_1DayShiftIN[[#This Row],[A]]*L154</f>
        <v>#VALUE!</v>
      </c>
      <c r="AH154" s="3" t="e">
        <f>EffortOutcomesAG1_1DayShiftIN[[#This Row],[A]]*M154</f>
        <v>#VALUE!</v>
      </c>
      <c r="AI154" s="3" t="e">
        <f>EffortOutcomesAG1_1DayShiftIN[[#This Row],[A]]*N154</f>
        <v>#VALUE!</v>
      </c>
      <c r="AJ154" s="3" t="e">
        <f>EffortOutcomesAG1_1DayShiftIN[[#This Row],[A]]*O154</f>
        <v>#VALUE!</v>
      </c>
      <c r="AK154" s="3" t="e">
        <f>EffortOutcomesAG1_1DayShiftIN[[#This Row],[A]]*P154</f>
        <v>#VALUE!</v>
      </c>
      <c r="AL154" s="3" t="e">
        <f>EffortOutcomesAG1_1DayShiftIN[[#This Row],[A]]*Q154</f>
        <v>#VALUE!</v>
      </c>
      <c r="AM154" s="3" t="e">
        <f>EffortOutcomesAG1_1DayShiftIN[[#This Row],[A]]*R154</f>
        <v>#VALUE!</v>
      </c>
      <c r="AN154" s="3" t="e">
        <f>EffortOutcomesAG1_1DayShiftIN[[#This Row],[A]]*S154</f>
        <v>#VALUE!</v>
      </c>
      <c r="AO154" s="3" t="e">
        <f>EffortOutcomesAG1_1DayShiftIN[[#This Row],[A]]*T154</f>
        <v>#VALUE!</v>
      </c>
      <c r="AP154" s="3" t="e">
        <f>EffortOutcomesAG1_1DayShiftIN[[#This Row],[A]]*U154</f>
        <v>#VALUE!</v>
      </c>
      <c r="AQ154" s="3" t="e">
        <f>EffortOutcomesAG1_1DayShiftIN[[#This Row],[A]]*V154</f>
        <v>#VALUE!</v>
      </c>
      <c r="AR154" s="3" t="e">
        <f>EffortOutcomesAG1_1DayShiftIN[[#This Row],[A]]*W154</f>
        <v>#VALUE!</v>
      </c>
      <c r="AS154" s="3">
        <f>EffortOutcomesAG1_1DayShiftIN[[#This Row],[A]]*X154</f>
        <v>0</v>
      </c>
      <c r="AT154" s="3">
        <f>EffortOutcomesAG1_1DayShiftIN[[#This Row],[A]]*Y154</f>
        <v>0</v>
      </c>
      <c r="AU154" s="3">
        <f>EffortOutcomesAG1_1DayShiftIN[[#This Row],[A]]*Z154</f>
        <v>0</v>
      </c>
      <c r="AV154" s="44" t="e">
        <f>EffortOutcomesAG1_1DayShiftIN[[#This Row],[A]]*AA154</f>
        <v>#VALUE!</v>
      </c>
      <c r="AW154" s="3"/>
      <c r="AX154" s="3"/>
      <c r="AY154" t="s">
        <v>170</v>
      </c>
      <c r="AZ154" t="s">
        <v>216</v>
      </c>
      <c r="BA154" t="s">
        <v>70</v>
      </c>
      <c r="BB154">
        <v>2.1042606516290729</v>
      </c>
      <c r="BC154">
        <v>2.8499999999999996</v>
      </c>
      <c r="BD154">
        <v>10</v>
      </c>
      <c r="BE154">
        <v>2.8499999999999996</v>
      </c>
      <c r="BF154">
        <v>1.7568627450980387</v>
      </c>
      <c r="BG154" t="s">
        <v>208</v>
      </c>
      <c r="BH154">
        <v>1</v>
      </c>
      <c r="BI154" s="25">
        <v>45583</v>
      </c>
      <c r="BJ154">
        <v>45583</v>
      </c>
      <c r="BK154">
        <v>1.3543949499761787</v>
      </c>
      <c r="BL154">
        <v>1.3543949499761787</v>
      </c>
      <c r="BM154">
        <v>0.83490737886388444</v>
      </c>
      <c r="BN154">
        <v>0.73833707074704324</v>
      </c>
      <c r="BO154">
        <v>0.73833707074704324</v>
      </c>
      <c r="BP154">
        <v>0.61644306845545227</v>
      </c>
      <c r="BQ154">
        <v>1.6222098214285716</v>
      </c>
      <c r="BR154">
        <v>1.6222098214285716</v>
      </c>
      <c r="BS154">
        <v>1.1977376476906556</v>
      </c>
      <c r="BT154" t="s">
        <v>160</v>
      </c>
    </row>
    <row r="155" spans="1:72" x14ac:dyDescent="0.25">
      <c r="A155" s="31"/>
      <c r="B15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55" s="32">
        <f>IF(EffortOutcomesAG1_1DayShiftIN[[#This Row],[Iin]]=0,3,  IF(EffortOutcomesAG1_1DayShiftIN[[#This Row],[Iin]]&lt;INGoal,1,    IF(EffortOutcomesAG1_1DayShiftIN[[#This Row],[Iin]]&gt;=INGoal,2,   "???")))</f>
        <v>1</v>
      </c>
      <c r="D15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55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5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55" s="34" t="e">
        <f t="shared" si="4"/>
        <v>#VALUE!</v>
      </c>
      <c r="H155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55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55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55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55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55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55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55" s="36" t="e" cm="1">
        <f t="array" ref="O15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55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55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55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55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55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55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55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55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5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5" s="36" cm="1">
        <f t="array" ref="Z15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5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55" s="38" t="e">
        <f t="shared" si="5"/>
        <v>#VALUE!</v>
      </c>
      <c r="AC155" s="3" t="e">
        <f>EffortOutcomesAG1_1DayShiftIN[[#This Row],[A]]*H155</f>
        <v>#VALUE!</v>
      </c>
      <c r="AD155" s="3" t="e">
        <f>EffortOutcomesAG1_1DayShiftIN[[#This Row],[A]]*I155</f>
        <v>#VALUE!</v>
      </c>
      <c r="AE155" s="3" t="e">
        <f>EffortOutcomesAG1_1DayShiftIN[[#This Row],[A]]*J155</f>
        <v>#VALUE!</v>
      </c>
      <c r="AF155" s="3" t="e">
        <f>EffortOutcomesAG1_1DayShiftIN[[#This Row],[A]]*K155</f>
        <v>#VALUE!</v>
      </c>
      <c r="AG155" s="3" t="e">
        <f>EffortOutcomesAG1_1DayShiftIN[[#This Row],[A]]*L155</f>
        <v>#VALUE!</v>
      </c>
      <c r="AH155" s="3" t="e">
        <f>EffortOutcomesAG1_1DayShiftIN[[#This Row],[A]]*M155</f>
        <v>#VALUE!</v>
      </c>
      <c r="AI155" s="3" t="e">
        <f>EffortOutcomesAG1_1DayShiftIN[[#This Row],[A]]*N155</f>
        <v>#VALUE!</v>
      </c>
      <c r="AJ155" s="3" t="e">
        <f>EffortOutcomesAG1_1DayShiftIN[[#This Row],[A]]*O155</f>
        <v>#VALUE!</v>
      </c>
      <c r="AK155" s="3" t="e">
        <f>EffortOutcomesAG1_1DayShiftIN[[#This Row],[A]]*P155</f>
        <v>#VALUE!</v>
      </c>
      <c r="AL155" s="3" t="e">
        <f>EffortOutcomesAG1_1DayShiftIN[[#This Row],[A]]*Q155</f>
        <v>#VALUE!</v>
      </c>
      <c r="AM155" s="3" t="e">
        <f>EffortOutcomesAG1_1DayShiftIN[[#This Row],[A]]*R155</f>
        <v>#VALUE!</v>
      </c>
      <c r="AN155" s="3" t="e">
        <f>EffortOutcomesAG1_1DayShiftIN[[#This Row],[A]]*S155</f>
        <v>#VALUE!</v>
      </c>
      <c r="AO155" s="3" t="e">
        <f>EffortOutcomesAG1_1DayShiftIN[[#This Row],[A]]*T155</f>
        <v>#VALUE!</v>
      </c>
      <c r="AP155" s="3" t="e">
        <f>EffortOutcomesAG1_1DayShiftIN[[#This Row],[A]]*U155</f>
        <v>#VALUE!</v>
      </c>
      <c r="AQ155" s="3" t="e">
        <f>EffortOutcomesAG1_1DayShiftIN[[#This Row],[A]]*V155</f>
        <v>#VALUE!</v>
      </c>
      <c r="AR155" s="3" t="e">
        <f>EffortOutcomesAG1_1DayShiftIN[[#This Row],[A]]*W155</f>
        <v>#VALUE!</v>
      </c>
      <c r="AS155" s="3">
        <f>EffortOutcomesAG1_1DayShiftIN[[#This Row],[A]]*X155</f>
        <v>0</v>
      </c>
      <c r="AT155" s="3">
        <f>EffortOutcomesAG1_1DayShiftIN[[#This Row],[A]]*Y155</f>
        <v>0</v>
      </c>
      <c r="AU155" s="3">
        <f>EffortOutcomesAG1_1DayShiftIN[[#This Row],[A]]*Z155</f>
        <v>0</v>
      </c>
      <c r="AV155" s="44" t="e">
        <f>EffortOutcomesAG1_1DayShiftIN[[#This Row],[A]]*AA155</f>
        <v>#VALUE!</v>
      </c>
      <c r="AW155" s="3"/>
      <c r="AX155" s="3"/>
      <c r="AY155" t="s">
        <v>217</v>
      </c>
      <c r="AZ155" t="s">
        <v>216</v>
      </c>
      <c r="BA155" t="s">
        <v>68</v>
      </c>
      <c r="BB155">
        <v>3.7478639781271368</v>
      </c>
      <c r="BC155">
        <v>6.6499999999999995</v>
      </c>
      <c r="BD155">
        <v>10</v>
      </c>
      <c r="BE155">
        <v>6.6499999999999995</v>
      </c>
      <c r="BF155">
        <v>3.75</v>
      </c>
      <c r="BG155" t="s">
        <v>206</v>
      </c>
      <c r="BI155" s="25">
        <v>45583</v>
      </c>
      <c r="BJ155">
        <v>45583</v>
      </c>
      <c r="BK155">
        <v>1.7743440100307757</v>
      </c>
      <c r="BL155">
        <v>1.7743440100307757</v>
      </c>
      <c r="BM155">
        <v>1.0005699304684827</v>
      </c>
      <c r="BN155">
        <v>0.56358856813941915</v>
      </c>
      <c r="BO155">
        <v>0.56358856813941915</v>
      </c>
      <c r="BP155">
        <v>0.56390977443609025</v>
      </c>
      <c r="BQ155">
        <v>1.7733333333333332</v>
      </c>
      <c r="BR155">
        <v>1.7733333333333332</v>
      </c>
      <c r="BS155">
        <v>0.99943039416723645</v>
      </c>
      <c r="BT155" t="s">
        <v>160</v>
      </c>
    </row>
    <row r="156" spans="1:72" x14ac:dyDescent="0.25">
      <c r="A156" s="31"/>
      <c r="B15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56" s="32">
        <f>IF(EffortOutcomesAG1_1DayShiftIN[[#This Row],[Iin]]=0,3,  IF(EffortOutcomesAG1_1DayShiftIN[[#This Row],[Iin]]&lt;INGoal,1,    IF(EffortOutcomesAG1_1DayShiftIN[[#This Row],[Iin]]&gt;=INGoal,2,   "???")))</f>
        <v>2</v>
      </c>
      <c r="D15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5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5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56" s="34">
        <f t="shared" si="4"/>
        <v>12310</v>
      </c>
      <c r="H15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9.1911764705887578E-4</v>
      </c>
      <c r="I15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5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5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5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5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5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56" s="36" cm="1">
        <f t="array" ref="O15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5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5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2.1212121212121349E-2</v>
      </c>
      <c r="R15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5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5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5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5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0.97968749999999993</v>
      </c>
      <c r="W15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5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6" s="36" cm="1">
        <f t="array" ref="Z15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56" s="38">
        <f t="shared" si="5"/>
        <v>1.0008996212121213</v>
      </c>
      <c r="AC156" s="3">
        <f>EffortOutcomesAG1_1DayShiftIN[[#This Row],[A]]*H156</f>
        <v>8.9126559714800078E-4</v>
      </c>
      <c r="AD156" s="3">
        <f>EffortOutcomesAG1_1DayShiftIN[[#This Row],[A]]*I156</f>
        <v>0</v>
      </c>
      <c r="AE156" s="3">
        <f>EffortOutcomesAG1_1DayShiftIN[[#This Row],[A]]*J156</f>
        <v>0</v>
      </c>
      <c r="AF156" s="3">
        <f>EffortOutcomesAG1_1DayShiftIN[[#This Row],[A]]*K156</f>
        <v>0</v>
      </c>
      <c r="AG156" s="3">
        <f>EffortOutcomesAG1_1DayShiftIN[[#This Row],[A]]*L156</f>
        <v>0</v>
      </c>
      <c r="AH156" s="3">
        <f>EffortOutcomesAG1_1DayShiftIN[[#This Row],[A]]*M156</f>
        <v>0</v>
      </c>
      <c r="AI156" s="3">
        <f>EffortOutcomesAG1_1DayShiftIN[[#This Row],[A]]*N156</f>
        <v>0</v>
      </c>
      <c r="AJ156" s="3">
        <f>EffortOutcomesAG1_1DayShiftIN[[#This Row],[A]]*O156</f>
        <v>0</v>
      </c>
      <c r="AK156" s="3">
        <f>EffortOutcomesAG1_1DayShiftIN[[#This Row],[A]]*P156</f>
        <v>0</v>
      </c>
      <c r="AL156" s="3">
        <f>EffortOutcomesAG1_1DayShiftIN[[#This Row],[A]]*Q156</f>
        <v>2.0569329660238885E-2</v>
      </c>
      <c r="AM156" s="3">
        <f>EffortOutcomesAG1_1DayShiftIN[[#This Row],[A]]*R156</f>
        <v>0</v>
      </c>
      <c r="AN156" s="3">
        <f>EffortOutcomesAG1_1DayShiftIN[[#This Row],[A]]*S156</f>
        <v>0</v>
      </c>
      <c r="AO156" s="3">
        <f>EffortOutcomesAG1_1DayShiftIN[[#This Row],[A]]*T156</f>
        <v>0</v>
      </c>
      <c r="AP156" s="3">
        <f>EffortOutcomesAG1_1DayShiftIN[[#This Row],[A]]*U156</f>
        <v>0</v>
      </c>
      <c r="AQ156" s="3">
        <f>EffortOutcomesAG1_1DayShiftIN[[#This Row],[A]]*V156</f>
        <v>0.95</v>
      </c>
      <c r="AR156" s="3">
        <f>EffortOutcomesAG1_1DayShiftIN[[#This Row],[A]]*W156</f>
        <v>0</v>
      </c>
      <c r="AS156" s="3">
        <f>EffortOutcomesAG1_1DayShiftIN[[#This Row],[A]]*X156</f>
        <v>0</v>
      </c>
      <c r="AT156" s="3">
        <f>EffortOutcomesAG1_1DayShiftIN[[#This Row],[A]]*Y156</f>
        <v>0</v>
      </c>
      <c r="AU156" s="3">
        <f>EffortOutcomesAG1_1DayShiftIN[[#This Row],[A]]*Z156</f>
        <v>0</v>
      </c>
      <c r="AV156" s="44">
        <f>EffortOutcomesAG1_1DayShiftIN[[#This Row],[A]]*AA156</f>
        <v>0</v>
      </c>
      <c r="AW156" s="3"/>
      <c r="AX156" s="3"/>
      <c r="AY156" t="s">
        <v>217</v>
      </c>
      <c r="AZ156" t="s">
        <v>216</v>
      </c>
      <c r="BA156" t="s">
        <v>69</v>
      </c>
      <c r="BB156">
        <v>0.97058823529411775</v>
      </c>
      <c r="BC156">
        <v>0.95</v>
      </c>
      <c r="BD156">
        <v>10</v>
      </c>
      <c r="BE156">
        <v>0.95</v>
      </c>
      <c r="BF156">
        <v>0.96969696969696972</v>
      </c>
      <c r="BG156" t="s">
        <v>207</v>
      </c>
      <c r="BI156" s="25">
        <v>45583</v>
      </c>
      <c r="BJ156">
        <v>45583</v>
      </c>
      <c r="BK156">
        <v>0.97878787878787865</v>
      </c>
      <c r="BL156">
        <v>0.97878787878787865</v>
      </c>
      <c r="BM156">
        <v>0.99908172635445358</v>
      </c>
      <c r="BN156">
        <v>1.0216718266253872</v>
      </c>
      <c r="BO156">
        <v>1.0216718266253872</v>
      </c>
      <c r="BP156">
        <v>1.0207336523125998</v>
      </c>
      <c r="BQ156">
        <v>0.97968749999999993</v>
      </c>
      <c r="BR156">
        <v>0.97968749999999993</v>
      </c>
      <c r="BS156">
        <v>1.0009191176470589</v>
      </c>
      <c r="BT156" t="s">
        <v>160</v>
      </c>
    </row>
    <row r="157" spans="1:72" x14ac:dyDescent="0.25">
      <c r="A157" s="31"/>
      <c r="B15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57" s="32">
        <f>IF(EffortOutcomesAG1_1DayShiftIN[[#This Row],[Iin]]=0,3,  IF(EffortOutcomesAG1_1DayShiftIN[[#This Row],[Iin]]&lt;INGoal,1,    IF(EffortOutcomesAG1_1DayShiftIN[[#This Row],[Iin]]&gt;=INGoal,2,   "???")))</f>
        <v>2</v>
      </c>
      <c r="D15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5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5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57" s="34">
        <f t="shared" si="4"/>
        <v>32312</v>
      </c>
      <c r="H15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0.66092937183198464</v>
      </c>
      <c r="I15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5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5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5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5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0.41345565749235469</v>
      </c>
      <c r="N15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8.6544342507645311E-2</v>
      </c>
      <c r="O157" s="36" cm="1">
        <f t="array" ref="O15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5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5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5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5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5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5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5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5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5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7" s="36" cm="1">
        <f t="array" ref="Z15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57" s="38">
        <f t="shared" si="5"/>
        <v>0</v>
      </c>
      <c r="AC157" s="3">
        <f>EffortOutcomesAG1_1DayShiftIN[[#This Row],[A]]*H157</f>
        <v>1.7336142079336279</v>
      </c>
      <c r="AD157" s="3">
        <f>EffortOutcomesAG1_1DayShiftIN[[#This Row],[A]]*I157</f>
        <v>0</v>
      </c>
      <c r="AE157" s="3">
        <f>EffortOutcomesAG1_1DayShiftIN[[#This Row],[A]]*J157</f>
        <v>0</v>
      </c>
      <c r="AF157" s="3">
        <f>EffortOutcomesAG1_1DayShiftIN[[#This Row],[A]]*K157</f>
        <v>0</v>
      </c>
      <c r="AG157" s="3">
        <f>EffortOutcomesAG1_1DayShiftIN[[#This Row],[A]]*L157</f>
        <v>0</v>
      </c>
      <c r="AH157" s="3">
        <f>EffortOutcomesAG1_1DayShiftIN[[#This Row],[A]]*M157</f>
        <v>1.0844919786096254</v>
      </c>
      <c r="AI157" s="3">
        <f>EffortOutcomesAG1_1DayShiftIN[[#This Row],[A]]*N157</f>
        <v>0.22700534759358298</v>
      </c>
      <c r="AJ157" s="3">
        <f>EffortOutcomesAG1_1DayShiftIN[[#This Row],[A]]*O157</f>
        <v>0</v>
      </c>
      <c r="AK157" s="3">
        <f>EffortOutcomesAG1_1DayShiftIN[[#This Row],[A]]*P157</f>
        <v>0</v>
      </c>
      <c r="AL157" s="3">
        <f>EffortOutcomesAG1_1DayShiftIN[[#This Row],[A]]*Q157</f>
        <v>0</v>
      </c>
      <c r="AM157" s="3">
        <f>EffortOutcomesAG1_1DayShiftIN[[#This Row],[A]]*R157</f>
        <v>0</v>
      </c>
      <c r="AN157" s="3">
        <f>EffortOutcomesAG1_1DayShiftIN[[#This Row],[A]]*S157</f>
        <v>0</v>
      </c>
      <c r="AO157" s="3">
        <f>EffortOutcomesAG1_1DayShiftIN[[#This Row],[A]]*T157</f>
        <v>0</v>
      </c>
      <c r="AP157" s="3">
        <f>EffortOutcomesAG1_1DayShiftIN[[#This Row],[A]]*U157</f>
        <v>0</v>
      </c>
      <c r="AQ157" s="3">
        <f>EffortOutcomesAG1_1DayShiftIN[[#This Row],[A]]*V157</f>
        <v>0</v>
      </c>
      <c r="AR157" s="3">
        <f>EffortOutcomesAG1_1DayShiftIN[[#This Row],[A]]*W157</f>
        <v>0</v>
      </c>
      <c r="AS157" s="3">
        <f>EffortOutcomesAG1_1DayShiftIN[[#This Row],[A]]*X157</f>
        <v>0</v>
      </c>
      <c r="AT157" s="3">
        <f>EffortOutcomesAG1_1DayShiftIN[[#This Row],[A]]*Y157</f>
        <v>0</v>
      </c>
      <c r="AU157" s="3">
        <f>EffortOutcomesAG1_1DayShiftIN[[#This Row],[A]]*Z157</f>
        <v>0</v>
      </c>
      <c r="AV157" s="44">
        <f>EffortOutcomesAG1_1DayShiftIN[[#This Row],[A]]*AA157</f>
        <v>0</v>
      </c>
      <c r="AW157" s="3"/>
      <c r="AX157" s="3"/>
      <c r="AY157" t="s">
        <v>217</v>
      </c>
      <c r="AZ157" t="s">
        <v>216</v>
      </c>
      <c r="BA157" t="s">
        <v>70</v>
      </c>
      <c r="BB157">
        <v>4.5836142079336275</v>
      </c>
      <c r="BC157">
        <v>2.8499999999999996</v>
      </c>
      <c r="BD157">
        <v>10</v>
      </c>
      <c r="BE157">
        <v>2.8499999999999996</v>
      </c>
      <c r="BF157">
        <v>2.6229946524064167</v>
      </c>
      <c r="BG157" t="s">
        <v>208</v>
      </c>
      <c r="BI157" s="25">
        <v>45583</v>
      </c>
      <c r="BJ157">
        <v>45583</v>
      </c>
      <c r="BK157">
        <v>0.6217800780587136</v>
      </c>
      <c r="BL157">
        <v>0.6217800780587136</v>
      </c>
      <c r="BM157">
        <v>0.57225467358626325</v>
      </c>
      <c r="BN157">
        <v>1.6082856869942554</v>
      </c>
      <c r="BO157">
        <v>1.6082856869942554</v>
      </c>
      <c r="BP157">
        <v>0.92034900084435689</v>
      </c>
      <c r="BQ157">
        <v>1.0865443425076453</v>
      </c>
      <c r="BR157">
        <v>1.0865443425076453</v>
      </c>
      <c r="BS157">
        <v>1.7474737143396299</v>
      </c>
      <c r="BT157" t="s">
        <v>160</v>
      </c>
    </row>
    <row r="158" spans="1:72" x14ac:dyDescent="0.25">
      <c r="A158" s="31"/>
      <c r="B15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58" s="32">
        <f>IF(EffortOutcomesAG1_1DayShiftIN[[#This Row],[Iin]]=0,3,  IF(EffortOutcomesAG1_1DayShiftIN[[#This Row],[Iin]]&lt;INGoal,1,    IF(EffortOutcomesAG1_1DayShiftIN[[#This Row],[Iin]]&gt;=INGoal,2,   "???")))</f>
        <v>3</v>
      </c>
      <c r="D15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5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5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58" s="34">
        <f t="shared" si="4"/>
        <v>13110</v>
      </c>
      <c r="H15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5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5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5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5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5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5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58" s="36" cm="1">
        <f t="array" ref="O15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Row],[Block]]=21222),INCap-M159:Z9INGoal,IF(OR(EffortOutcomesAG1_1DayShiftIN[[#This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5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5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5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</v>
      </c>
      <c r="S15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5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5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5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5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5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8" s="36" cm="1">
        <f t="array" ref="Z15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58" s="38">
        <f t="shared" si="5"/>
        <v>1</v>
      </c>
      <c r="AC158" s="3">
        <f>EffortOutcomesAG1_1DayShiftIN[[#This Row],[A]]*H158</f>
        <v>0</v>
      </c>
      <c r="AD158" s="3">
        <f>EffortOutcomesAG1_1DayShiftIN[[#This Row],[A]]*I158</f>
        <v>0</v>
      </c>
      <c r="AE158" s="3">
        <f>EffortOutcomesAG1_1DayShiftIN[[#This Row],[A]]*J158</f>
        <v>0</v>
      </c>
      <c r="AF158" s="3">
        <f>EffortOutcomesAG1_1DayShiftIN[[#This Row],[A]]*K158</f>
        <v>0</v>
      </c>
      <c r="AG158" s="3">
        <f>EffortOutcomesAG1_1DayShiftIN[[#This Row],[A]]*L158</f>
        <v>0</v>
      </c>
      <c r="AH158" s="3">
        <f>EffortOutcomesAG1_1DayShiftIN[[#This Row],[A]]*M158</f>
        <v>0</v>
      </c>
      <c r="AI158" s="3">
        <f>EffortOutcomesAG1_1DayShiftIN[[#This Row],[A]]*N158</f>
        <v>0</v>
      </c>
      <c r="AJ158" s="3">
        <f>EffortOutcomesAG1_1DayShiftIN[[#This Row],[A]]*O158</f>
        <v>0</v>
      </c>
      <c r="AK158" s="3">
        <f>EffortOutcomesAG1_1DayShiftIN[[#This Row],[A]]*P158</f>
        <v>0</v>
      </c>
      <c r="AL158" s="3">
        <f>EffortOutcomesAG1_1DayShiftIN[[#This Row],[A]]*Q158</f>
        <v>0</v>
      </c>
      <c r="AM158" s="3">
        <f>EffortOutcomesAG1_1DayShiftIN[[#This Row],[A]]*R158</f>
        <v>0</v>
      </c>
      <c r="AN158" s="3">
        <f>EffortOutcomesAG1_1DayShiftIN[[#This Row],[A]]*S158</f>
        <v>0</v>
      </c>
      <c r="AO158" s="3">
        <f>EffortOutcomesAG1_1DayShiftIN[[#This Row],[A]]*T158</f>
        <v>0</v>
      </c>
      <c r="AP158" s="3">
        <f>EffortOutcomesAG1_1DayShiftIN[[#This Row],[A]]*U158</f>
        <v>0</v>
      </c>
      <c r="AQ158" s="3">
        <f>EffortOutcomesAG1_1DayShiftIN[[#This Row],[A]]*V158</f>
        <v>0</v>
      </c>
      <c r="AR158" s="3">
        <f>EffortOutcomesAG1_1DayShiftIN[[#This Row],[A]]*W158</f>
        <v>0</v>
      </c>
      <c r="AS158" s="3">
        <f>EffortOutcomesAG1_1DayShiftIN[[#This Row],[A]]*X158</f>
        <v>0</v>
      </c>
      <c r="AT158" s="3">
        <f>EffortOutcomesAG1_1DayShiftIN[[#This Row],[A]]*Y158</f>
        <v>0</v>
      </c>
      <c r="AU158" s="3">
        <f>EffortOutcomesAG1_1DayShiftIN[[#This Row],[A]]*Z158</f>
        <v>0</v>
      </c>
      <c r="AV158" s="44">
        <f>EffortOutcomesAG1_1DayShiftIN[[#This Row],[A]]*AA158</f>
        <v>0</v>
      </c>
      <c r="AW158" s="3"/>
      <c r="AX158" s="3"/>
      <c r="AY158" t="s">
        <v>170</v>
      </c>
      <c r="AZ158" t="s">
        <v>216</v>
      </c>
      <c r="BA158" t="s">
        <v>69</v>
      </c>
      <c r="BB158">
        <v>1</v>
      </c>
      <c r="BC158">
        <v>0</v>
      </c>
      <c r="BD158">
        <v>10</v>
      </c>
      <c r="BE158">
        <v>0</v>
      </c>
      <c r="BF158">
        <v>0</v>
      </c>
      <c r="BG158" t="s">
        <v>210</v>
      </c>
      <c r="BH158">
        <v>1</v>
      </c>
      <c r="BI158" s="25">
        <v>45584</v>
      </c>
      <c r="BJ158">
        <v>45584</v>
      </c>
      <c r="BK158">
        <v>0</v>
      </c>
      <c r="BL158">
        <v>0</v>
      </c>
      <c r="BM158">
        <v>0</v>
      </c>
      <c r="BT158" t="s">
        <v>160</v>
      </c>
    </row>
    <row r="159" spans="1:72" x14ac:dyDescent="0.25">
      <c r="A159" s="31"/>
      <c r="B15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59" s="32">
        <f>IF(EffortOutcomesAG1_1DayShiftIN[[#This Row],[Iin]]=0,3,  IF(EffortOutcomesAG1_1DayShiftIN[[#This Row],[Iin]]&lt;INGoal,1,    IF(EffortOutcomesAG1_1DayShiftIN[[#This Row],[Iin]]&gt;=INGoal,2,   "???")))</f>
        <v>2</v>
      </c>
      <c r="D15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59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5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59" s="34" t="e">
        <f t="shared" si="4"/>
        <v>#VALUE!</v>
      </c>
      <c r="H159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59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59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59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59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59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59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59" s="36" t="e" cm="1">
        <f t="array" ref="O15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59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59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59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59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59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59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59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59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5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5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59" s="36" cm="1">
        <f t="array" ref="Z15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59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59" s="38" t="e">
        <f t="shared" si="5"/>
        <v>#VALUE!</v>
      </c>
      <c r="AC159" s="3" t="e">
        <f>EffortOutcomesAG1_1DayShiftIN[[#This Row],[A]]*H159</f>
        <v>#VALUE!</v>
      </c>
      <c r="AD159" s="3" t="e">
        <f>EffortOutcomesAG1_1DayShiftIN[[#This Row],[A]]*I159</f>
        <v>#VALUE!</v>
      </c>
      <c r="AE159" s="3" t="e">
        <f>EffortOutcomesAG1_1DayShiftIN[[#This Row],[A]]*J159</f>
        <v>#VALUE!</v>
      </c>
      <c r="AF159" s="3" t="e">
        <f>EffortOutcomesAG1_1DayShiftIN[[#This Row],[A]]*K159</f>
        <v>#VALUE!</v>
      </c>
      <c r="AG159" s="3" t="e">
        <f>EffortOutcomesAG1_1DayShiftIN[[#This Row],[A]]*L159</f>
        <v>#VALUE!</v>
      </c>
      <c r="AH159" s="3" t="e">
        <f>EffortOutcomesAG1_1DayShiftIN[[#This Row],[A]]*M159</f>
        <v>#VALUE!</v>
      </c>
      <c r="AI159" s="3" t="e">
        <f>EffortOutcomesAG1_1DayShiftIN[[#This Row],[A]]*N159</f>
        <v>#VALUE!</v>
      </c>
      <c r="AJ159" s="3" t="e">
        <f>EffortOutcomesAG1_1DayShiftIN[[#This Row],[A]]*O159</f>
        <v>#VALUE!</v>
      </c>
      <c r="AK159" s="3" t="e">
        <f>EffortOutcomesAG1_1DayShiftIN[[#This Row],[A]]*P159</f>
        <v>#VALUE!</v>
      </c>
      <c r="AL159" s="3" t="e">
        <f>EffortOutcomesAG1_1DayShiftIN[[#This Row],[A]]*Q159</f>
        <v>#VALUE!</v>
      </c>
      <c r="AM159" s="3" t="e">
        <f>EffortOutcomesAG1_1DayShiftIN[[#This Row],[A]]*R159</f>
        <v>#VALUE!</v>
      </c>
      <c r="AN159" s="3" t="e">
        <f>EffortOutcomesAG1_1DayShiftIN[[#This Row],[A]]*S159</f>
        <v>#VALUE!</v>
      </c>
      <c r="AO159" s="3" t="e">
        <f>EffortOutcomesAG1_1DayShiftIN[[#This Row],[A]]*T159</f>
        <v>#VALUE!</v>
      </c>
      <c r="AP159" s="3" t="e">
        <f>EffortOutcomesAG1_1DayShiftIN[[#This Row],[A]]*U159</f>
        <v>#VALUE!</v>
      </c>
      <c r="AQ159" s="3" t="e">
        <f>EffortOutcomesAG1_1DayShiftIN[[#This Row],[A]]*V159</f>
        <v>#VALUE!</v>
      </c>
      <c r="AR159" s="3" t="e">
        <f>EffortOutcomesAG1_1DayShiftIN[[#This Row],[A]]*W159</f>
        <v>#VALUE!</v>
      </c>
      <c r="AS159" s="3">
        <f>EffortOutcomesAG1_1DayShiftIN[[#This Row],[A]]*X159</f>
        <v>0</v>
      </c>
      <c r="AT159" s="3">
        <f>EffortOutcomesAG1_1DayShiftIN[[#This Row],[A]]*Y159</f>
        <v>0</v>
      </c>
      <c r="AU159" s="3">
        <f>EffortOutcomesAG1_1DayShiftIN[[#This Row],[A]]*Z159</f>
        <v>0</v>
      </c>
      <c r="AV159" s="44" t="e">
        <f>EffortOutcomesAG1_1DayShiftIN[[#This Row],[A]]*AA159</f>
        <v>#VALUE!</v>
      </c>
      <c r="AW159" s="3"/>
      <c r="AX159" s="3"/>
      <c r="AY159" t="s">
        <v>170</v>
      </c>
      <c r="AZ159" t="s">
        <v>216</v>
      </c>
      <c r="BA159" t="s">
        <v>70</v>
      </c>
      <c r="BB159">
        <v>2.1042606516290729</v>
      </c>
      <c r="BC159">
        <v>2.8499999999999996</v>
      </c>
      <c r="BD159">
        <v>10</v>
      </c>
      <c r="BE159">
        <v>2.8499999999999996</v>
      </c>
      <c r="BF159">
        <v>1.5821501014198782</v>
      </c>
      <c r="BG159" t="s">
        <v>209</v>
      </c>
      <c r="BH159">
        <v>1</v>
      </c>
      <c r="BI159" s="25">
        <v>45584</v>
      </c>
      <c r="BJ159">
        <v>45584</v>
      </c>
      <c r="BK159">
        <v>1.3543949499761787</v>
      </c>
      <c r="BL159">
        <v>1.3543949499761787</v>
      </c>
      <c r="BM159">
        <v>0.75187933595346756</v>
      </c>
      <c r="BN159">
        <v>0.73833707074704324</v>
      </c>
      <c r="BO159">
        <v>0.73833707074704324</v>
      </c>
      <c r="BP159">
        <v>0.55514038646311525</v>
      </c>
      <c r="BQ159">
        <v>1.8013461538461537</v>
      </c>
      <c r="BR159">
        <v>1.8013461538461537</v>
      </c>
      <c r="BS159">
        <v>1.3300006426322217</v>
      </c>
      <c r="BT159" t="s">
        <v>160</v>
      </c>
    </row>
    <row r="160" spans="1:72" x14ac:dyDescent="0.25">
      <c r="A160" s="31"/>
      <c r="B16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0" s="32">
        <f>IF(EffortOutcomesAG1_1DayShiftIN[[#This Row],[Iin]]=0,3,  IF(EffortOutcomesAG1_1DayShiftIN[[#This Row],[Iin]]&lt;INGoal,1,    IF(EffortOutcomesAG1_1DayShiftIN[[#This Row],[Iin]]&gt;=INGoal,2,   "???")))</f>
        <v>2</v>
      </c>
      <c r="D16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60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6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60" s="34" t="e">
        <f t="shared" si="4"/>
        <v>#VALUE!</v>
      </c>
      <c r="H160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60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60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60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60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60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60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60" s="36" t="e" cm="1">
        <f t="array" ref="O16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60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60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60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60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60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60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60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60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6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0" s="36" cm="1">
        <f t="array" ref="Z16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0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60" s="38" t="e">
        <f t="shared" si="5"/>
        <v>#VALUE!</v>
      </c>
      <c r="AC160" s="3" t="e">
        <f>EffortOutcomesAG1_1DayShiftIN[[#This Row],[A]]*H160</f>
        <v>#VALUE!</v>
      </c>
      <c r="AD160" s="3" t="e">
        <f>EffortOutcomesAG1_1DayShiftIN[[#This Row],[A]]*I160</f>
        <v>#VALUE!</v>
      </c>
      <c r="AE160" s="3" t="e">
        <f>EffortOutcomesAG1_1DayShiftIN[[#This Row],[A]]*J160</f>
        <v>#VALUE!</v>
      </c>
      <c r="AF160" s="3" t="e">
        <f>EffortOutcomesAG1_1DayShiftIN[[#This Row],[A]]*K160</f>
        <v>#VALUE!</v>
      </c>
      <c r="AG160" s="3" t="e">
        <f>EffortOutcomesAG1_1DayShiftIN[[#This Row],[A]]*L160</f>
        <v>#VALUE!</v>
      </c>
      <c r="AH160" s="3" t="e">
        <f>EffortOutcomesAG1_1DayShiftIN[[#This Row],[A]]*M160</f>
        <v>#VALUE!</v>
      </c>
      <c r="AI160" s="3" t="e">
        <f>EffortOutcomesAG1_1DayShiftIN[[#This Row],[A]]*N160</f>
        <v>#VALUE!</v>
      </c>
      <c r="AJ160" s="3" t="e">
        <f>EffortOutcomesAG1_1DayShiftIN[[#This Row],[A]]*O160</f>
        <v>#VALUE!</v>
      </c>
      <c r="AK160" s="3" t="e">
        <f>EffortOutcomesAG1_1DayShiftIN[[#This Row],[A]]*P160</f>
        <v>#VALUE!</v>
      </c>
      <c r="AL160" s="3" t="e">
        <f>EffortOutcomesAG1_1DayShiftIN[[#This Row],[A]]*Q160</f>
        <v>#VALUE!</v>
      </c>
      <c r="AM160" s="3" t="e">
        <f>EffortOutcomesAG1_1DayShiftIN[[#This Row],[A]]*R160</f>
        <v>#VALUE!</v>
      </c>
      <c r="AN160" s="3" t="e">
        <f>EffortOutcomesAG1_1DayShiftIN[[#This Row],[A]]*S160</f>
        <v>#VALUE!</v>
      </c>
      <c r="AO160" s="3" t="e">
        <f>EffortOutcomesAG1_1DayShiftIN[[#This Row],[A]]*T160</f>
        <v>#VALUE!</v>
      </c>
      <c r="AP160" s="3" t="e">
        <f>EffortOutcomesAG1_1DayShiftIN[[#This Row],[A]]*U160</f>
        <v>#VALUE!</v>
      </c>
      <c r="AQ160" s="3" t="e">
        <f>EffortOutcomesAG1_1DayShiftIN[[#This Row],[A]]*V160</f>
        <v>#VALUE!</v>
      </c>
      <c r="AR160" s="3" t="e">
        <f>EffortOutcomesAG1_1DayShiftIN[[#This Row],[A]]*W160</f>
        <v>#VALUE!</v>
      </c>
      <c r="AS160" s="3">
        <f>EffortOutcomesAG1_1DayShiftIN[[#This Row],[A]]*X160</f>
        <v>0</v>
      </c>
      <c r="AT160" s="3">
        <f>EffortOutcomesAG1_1DayShiftIN[[#This Row],[A]]*Y160</f>
        <v>0</v>
      </c>
      <c r="AU160" s="3">
        <f>EffortOutcomesAG1_1DayShiftIN[[#This Row],[A]]*Z160</f>
        <v>0</v>
      </c>
      <c r="AV160" s="44" t="e">
        <f>EffortOutcomesAG1_1DayShiftIN[[#This Row],[A]]*AA160</f>
        <v>#VALUE!</v>
      </c>
      <c r="AW160" s="3"/>
      <c r="AX160" s="3"/>
      <c r="AY160" t="s">
        <v>170</v>
      </c>
      <c r="AZ160" t="s">
        <v>216</v>
      </c>
      <c r="BA160" t="s">
        <v>68</v>
      </c>
      <c r="BB160">
        <v>3.1563909774436096</v>
      </c>
      <c r="BC160">
        <v>2.8499999999999996</v>
      </c>
      <c r="BD160">
        <v>10</v>
      </c>
      <c r="BE160">
        <v>2.8499999999999996</v>
      </c>
      <c r="BF160">
        <v>1.882352941176471</v>
      </c>
      <c r="BG160" t="s">
        <v>211</v>
      </c>
      <c r="BH160">
        <v>1</v>
      </c>
      <c r="BI160" s="25">
        <v>45584</v>
      </c>
      <c r="BJ160">
        <v>45584</v>
      </c>
      <c r="BK160">
        <v>0.90292996665078584</v>
      </c>
      <c r="BL160">
        <v>0.90292996665078584</v>
      </c>
      <c r="BM160">
        <v>0.59636241347420338</v>
      </c>
      <c r="BN160">
        <v>1.1075056061205648</v>
      </c>
      <c r="BO160">
        <v>1.1075056061205648</v>
      </c>
      <c r="BP160">
        <v>0.66047471620227061</v>
      </c>
      <c r="BQ160">
        <v>1.5140624999999994</v>
      </c>
      <c r="BR160">
        <v>1.5140624999999994</v>
      </c>
      <c r="BS160">
        <v>1.6768327067669173</v>
      </c>
      <c r="BT160" t="s">
        <v>160</v>
      </c>
    </row>
    <row r="161" spans="1:72" x14ac:dyDescent="0.25">
      <c r="A161" s="31"/>
      <c r="B16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61" s="32">
        <f>IF(EffortOutcomesAG1_1DayShiftIN[[#This Row],[Iin]]=0,3,  IF(EffortOutcomesAG1_1DayShiftIN[[#This Row],[Iin]]&lt;INGoal,1,    IF(EffortOutcomesAG1_1DayShiftIN[[#This Row],[Iin]]&gt;=INGoal,2,   "???")))</f>
        <v>2</v>
      </c>
      <c r="D16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6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61" s="34">
        <f t="shared" si="4"/>
        <v>12310</v>
      </c>
      <c r="H16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9.1911764705887578E-4</v>
      </c>
      <c r="I16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61" s="36" cm="1">
        <f t="array" ref="O16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6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2.1212121212121349E-2</v>
      </c>
      <c r="R16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6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6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0.97968749999999993</v>
      </c>
      <c r="W16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1" s="36" cm="1">
        <f t="array" ref="Z16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1" s="38">
        <f t="shared" si="5"/>
        <v>1.0008996212121213</v>
      </c>
      <c r="AC161" s="3">
        <f>EffortOutcomesAG1_1DayShiftIN[[#This Row],[A]]*H161</f>
        <v>8.9126559714800078E-4</v>
      </c>
      <c r="AD161" s="3">
        <f>EffortOutcomesAG1_1DayShiftIN[[#This Row],[A]]*I161</f>
        <v>0</v>
      </c>
      <c r="AE161" s="3">
        <f>EffortOutcomesAG1_1DayShiftIN[[#This Row],[A]]*J161</f>
        <v>0</v>
      </c>
      <c r="AF161" s="3">
        <f>EffortOutcomesAG1_1DayShiftIN[[#This Row],[A]]*K161</f>
        <v>0</v>
      </c>
      <c r="AG161" s="3">
        <f>EffortOutcomesAG1_1DayShiftIN[[#This Row],[A]]*L161</f>
        <v>0</v>
      </c>
      <c r="AH161" s="3">
        <f>EffortOutcomesAG1_1DayShiftIN[[#This Row],[A]]*M161</f>
        <v>0</v>
      </c>
      <c r="AI161" s="3">
        <f>EffortOutcomesAG1_1DayShiftIN[[#This Row],[A]]*N161</f>
        <v>0</v>
      </c>
      <c r="AJ161" s="3">
        <f>EffortOutcomesAG1_1DayShiftIN[[#This Row],[A]]*O161</f>
        <v>0</v>
      </c>
      <c r="AK161" s="3">
        <f>EffortOutcomesAG1_1DayShiftIN[[#This Row],[A]]*P161</f>
        <v>0</v>
      </c>
      <c r="AL161" s="3">
        <f>EffortOutcomesAG1_1DayShiftIN[[#This Row],[A]]*Q161</f>
        <v>2.0569329660238885E-2</v>
      </c>
      <c r="AM161" s="3">
        <f>EffortOutcomesAG1_1DayShiftIN[[#This Row],[A]]*R161</f>
        <v>0</v>
      </c>
      <c r="AN161" s="3">
        <f>EffortOutcomesAG1_1DayShiftIN[[#This Row],[A]]*S161</f>
        <v>0</v>
      </c>
      <c r="AO161" s="3">
        <f>EffortOutcomesAG1_1DayShiftIN[[#This Row],[A]]*T161</f>
        <v>0</v>
      </c>
      <c r="AP161" s="3">
        <f>EffortOutcomesAG1_1DayShiftIN[[#This Row],[A]]*U161</f>
        <v>0</v>
      </c>
      <c r="AQ161" s="3">
        <f>EffortOutcomesAG1_1DayShiftIN[[#This Row],[A]]*V161</f>
        <v>0.95</v>
      </c>
      <c r="AR161" s="3">
        <f>EffortOutcomesAG1_1DayShiftIN[[#This Row],[A]]*W161</f>
        <v>0</v>
      </c>
      <c r="AS161" s="3">
        <f>EffortOutcomesAG1_1DayShiftIN[[#This Row],[A]]*X161</f>
        <v>0</v>
      </c>
      <c r="AT161" s="3">
        <f>EffortOutcomesAG1_1DayShiftIN[[#This Row],[A]]*Y161</f>
        <v>0</v>
      </c>
      <c r="AU161" s="3">
        <f>EffortOutcomesAG1_1DayShiftIN[[#This Row],[A]]*Z161</f>
        <v>0</v>
      </c>
      <c r="AV161" s="44">
        <f>EffortOutcomesAG1_1DayShiftIN[[#This Row],[A]]*AA161</f>
        <v>0</v>
      </c>
      <c r="AW161" s="3"/>
      <c r="AX161" s="3"/>
      <c r="AY161" t="s">
        <v>217</v>
      </c>
      <c r="AZ161" t="s">
        <v>216</v>
      </c>
      <c r="BA161" t="s">
        <v>69</v>
      </c>
      <c r="BB161">
        <v>0.97058823529411775</v>
      </c>
      <c r="BC161">
        <v>0.95</v>
      </c>
      <c r="BD161">
        <v>10</v>
      </c>
      <c r="BE161">
        <v>0.95</v>
      </c>
      <c r="BF161">
        <v>0.96969696969696972</v>
      </c>
      <c r="BG161" t="s">
        <v>210</v>
      </c>
      <c r="BI161" s="25">
        <v>45584</v>
      </c>
      <c r="BJ161">
        <v>45584</v>
      </c>
      <c r="BK161">
        <v>0.97878787878787865</v>
      </c>
      <c r="BL161">
        <v>0.97878787878787865</v>
      </c>
      <c r="BM161">
        <v>0.99908172635445358</v>
      </c>
      <c r="BN161">
        <v>1.0216718266253872</v>
      </c>
      <c r="BO161">
        <v>1.0216718266253872</v>
      </c>
      <c r="BP161">
        <v>1.0207336523125998</v>
      </c>
      <c r="BQ161">
        <v>0.97968749999999993</v>
      </c>
      <c r="BR161">
        <v>0.97968749999999993</v>
      </c>
      <c r="BS161">
        <v>1.0009191176470589</v>
      </c>
      <c r="BT161" t="s">
        <v>160</v>
      </c>
    </row>
    <row r="162" spans="1:72" x14ac:dyDescent="0.25">
      <c r="A162" s="31"/>
      <c r="B16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2" s="32">
        <f>IF(EffortOutcomesAG1_1DayShiftIN[[#This Row],[Iin]]=0,3,  IF(EffortOutcomesAG1_1DayShiftIN[[#This Row],[Iin]]&lt;INGoal,1,    IF(EffortOutcomesAG1_1DayShiftIN[[#This Row],[Iin]]&gt;=INGoal,2,   "???")))</f>
        <v>2</v>
      </c>
      <c r="D16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6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62" s="34">
        <f t="shared" si="4"/>
        <v>32311</v>
      </c>
      <c r="H16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0.23389602056438674</v>
      </c>
      <c r="I16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0.13423782920989646</v>
      </c>
      <c r="O162" s="36" cm="1">
        <f t="array" ref="O16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6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6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6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6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2" s="36" cm="1">
        <f t="array" ref="Z16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2" s="38">
        <f t="shared" si="5"/>
        <v>1</v>
      </c>
      <c r="AC162" s="3">
        <f>EffortOutcomesAG1_1DayShiftIN[[#This Row],[A]]*H162</f>
        <v>0.78361420793362713</v>
      </c>
      <c r="AD162" s="3">
        <f>EffortOutcomesAG1_1DayShiftIN[[#This Row],[A]]*I162</f>
        <v>0</v>
      </c>
      <c r="AE162" s="3">
        <f>EffortOutcomesAG1_1DayShiftIN[[#This Row],[A]]*J162</f>
        <v>0</v>
      </c>
      <c r="AF162" s="3">
        <f>EffortOutcomesAG1_1DayShiftIN[[#This Row],[A]]*K162</f>
        <v>0</v>
      </c>
      <c r="AG162" s="3">
        <f>EffortOutcomesAG1_1DayShiftIN[[#This Row],[A]]*L162</f>
        <v>0</v>
      </c>
      <c r="AH162" s="3">
        <f>EffortOutcomesAG1_1DayShiftIN[[#This Row],[A]]*M162</f>
        <v>0</v>
      </c>
      <c r="AI162" s="3">
        <f>EffortOutcomesAG1_1DayShiftIN[[#This Row],[A]]*N162</f>
        <v>0.44973262032085626</v>
      </c>
      <c r="AJ162" s="3">
        <f>EffortOutcomesAG1_1DayShiftIN[[#This Row],[A]]*O162</f>
        <v>0</v>
      </c>
      <c r="AK162" s="3">
        <f>EffortOutcomesAG1_1DayShiftIN[[#This Row],[A]]*P162</f>
        <v>0</v>
      </c>
      <c r="AL162" s="3">
        <f>EffortOutcomesAG1_1DayShiftIN[[#This Row],[A]]*Q162</f>
        <v>0</v>
      </c>
      <c r="AM162" s="3">
        <f>EffortOutcomesAG1_1DayShiftIN[[#This Row],[A]]*R162</f>
        <v>0</v>
      </c>
      <c r="AN162" s="3">
        <f>EffortOutcomesAG1_1DayShiftIN[[#This Row],[A]]*S162</f>
        <v>0</v>
      </c>
      <c r="AO162" s="3">
        <f>EffortOutcomesAG1_1DayShiftIN[[#This Row],[A]]*T162</f>
        <v>0</v>
      </c>
      <c r="AP162" s="3">
        <f>EffortOutcomesAG1_1DayShiftIN[[#This Row],[A]]*U162</f>
        <v>0</v>
      </c>
      <c r="AQ162" s="3">
        <f>EffortOutcomesAG1_1DayShiftIN[[#This Row],[A]]*V162</f>
        <v>3.3502673796791438</v>
      </c>
      <c r="AR162" s="3">
        <f>EffortOutcomesAG1_1DayShiftIN[[#This Row],[A]]*W162</f>
        <v>0</v>
      </c>
      <c r="AS162" s="3">
        <f>EffortOutcomesAG1_1DayShiftIN[[#This Row],[A]]*X162</f>
        <v>0</v>
      </c>
      <c r="AT162" s="3">
        <f>EffortOutcomesAG1_1DayShiftIN[[#This Row],[A]]*Y162</f>
        <v>0</v>
      </c>
      <c r="AU162" s="3">
        <f>EffortOutcomesAG1_1DayShiftIN[[#This Row],[A]]*Z162</f>
        <v>0</v>
      </c>
      <c r="AV162" s="44">
        <f>EffortOutcomesAG1_1DayShiftIN[[#This Row],[A]]*AA162</f>
        <v>0</v>
      </c>
      <c r="AW162" s="3"/>
      <c r="AX162" s="3"/>
      <c r="AY162" t="s">
        <v>217</v>
      </c>
      <c r="AZ162" t="s">
        <v>216</v>
      </c>
      <c r="BA162" t="s">
        <v>70</v>
      </c>
      <c r="BB162">
        <v>4.5836142079336275</v>
      </c>
      <c r="BC162">
        <v>3.8</v>
      </c>
      <c r="BD162">
        <v>10</v>
      </c>
      <c r="BE162">
        <v>3.8</v>
      </c>
      <c r="BF162">
        <v>3.3502673796791438</v>
      </c>
      <c r="BG162" t="s">
        <v>209</v>
      </c>
      <c r="BI162" s="25">
        <v>45584</v>
      </c>
      <c r="BJ162">
        <v>45584</v>
      </c>
      <c r="BK162">
        <v>0.82904010407828488</v>
      </c>
      <c r="BL162">
        <v>0.82904010407828488</v>
      </c>
      <c r="BM162">
        <v>0.73092263608928432</v>
      </c>
      <c r="BN162">
        <v>1.2062142652456915</v>
      </c>
      <c r="BO162">
        <v>1.2062142652456915</v>
      </c>
      <c r="BP162">
        <v>0.88164931044188</v>
      </c>
      <c r="BQ162">
        <v>1.1342378292098965</v>
      </c>
      <c r="BR162">
        <v>1.1342378292098965</v>
      </c>
      <c r="BS162">
        <v>1.3681338497742832</v>
      </c>
      <c r="BT162" t="s">
        <v>160</v>
      </c>
    </row>
    <row r="163" spans="1:72" x14ac:dyDescent="0.25">
      <c r="A163" s="31"/>
      <c r="B16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3" s="32">
        <f>IF(EffortOutcomesAG1_1DayShiftIN[[#This Row],[Iin]]=0,3,  IF(EffortOutcomesAG1_1DayShiftIN[[#This Row],[Iin]]&lt;INGoal,1,    IF(EffortOutcomesAG1_1DayShiftIN[[#This Row],[Iin]]&gt;=INGoal,2,   "???")))</f>
        <v>1</v>
      </c>
      <c r="D16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6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63" s="34">
        <f t="shared" si="4"/>
        <v>31111</v>
      </c>
      <c r="H16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6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63" s="36" cm="1">
        <f t="array" ref="O16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4.9261083743841194E-3</v>
      </c>
      <c r="Q16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6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8.8614836168837696E-3</v>
      </c>
      <c r="U16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0.99113851638311623</v>
      </c>
      <c r="W16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3" s="36" cm="1">
        <f t="array" ref="Z16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3" s="38">
        <f t="shared" si="5"/>
        <v>1</v>
      </c>
      <c r="AC163" s="3">
        <f>EffortOutcomesAG1_1DayShiftIN[[#This Row],[A]]*H163</f>
        <v>0</v>
      </c>
      <c r="AD163" s="3">
        <f>EffortOutcomesAG1_1DayShiftIN[[#This Row],[A]]*I163</f>
        <v>0</v>
      </c>
      <c r="AE163" s="3">
        <f>EffortOutcomesAG1_1DayShiftIN[[#This Row],[A]]*J163</f>
        <v>0</v>
      </c>
      <c r="AF163" s="3">
        <f>EffortOutcomesAG1_1DayShiftIN[[#This Row],[A]]*K163</f>
        <v>0</v>
      </c>
      <c r="AG163" s="3">
        <f>EffortOutcomesAG1_1DayShiftIN[[#This Row],[A]]*L163</f>
        <v>0</v>
      </c>
      <c r="AH163" s="3">
        <f>EffortOutcomesAG1_1DayShiftIN[[#This Row],[A]]*M163</f>
        <v>0</v>
      </c>
      <c r="AI163" s="3">
        <f>EffortOutcomesAG1_1DayShiftIN[[#This Row],[A]]*N163</f>
        <v>0</v>
      </c>
      <c r="AJ163" s="3">
        <f>EffortOutcomesAG1_1DayShiftIN[[#This Row],[A]]*O163</f>
        <v>0</v>
      </c>
      <c r="AK163" s="3">
        <f>EffortOutcomesAG1_1DayShiftIN[[#This Row],[A]]*P163</f>
        <v>1.8627450980391716E-2</v>
      </c>
      <c r="AL163" s="3">
        <f>EffortOutcomesAG1_1DayShiftIN[[#This Row],[A]]*Q163</f>
        <v>0</v>
      </c>
      <c r="AM163" s="3">
        <f>EffortOutcomesAG1_1DayShiftIN[[#This Row],[A]]*R163</f>
        <v>0</v>
      </c>
      <c r="AN163" s="3">
        <f>EffortOutcomesAG1_1DayShiftIN[[#This Row],[A]]*S163</f>
        <v>0</v>
      </c>
      <c r="AO163" s="3">
        <f>EffortOutcomesAG1_1DayShiftIN[[#This Row],[A]]*T163</f>
        <v>3.3508570892471279E-2</v>
      </c>
      <c r="AP163" s="3">
        <f>EffortOutcomesAG1_1DayShiftIN[[#This Row],[A]]*U163</f>
        <v>0</v>
      </c>
      <c r="AQ163" s="3">
        <f>EffortOutcomesAG1_1DayShiftIN[[#This Row],[A]]*V163</f>
        <v>3.7478639781271368</v>
      </c>
      <c r="AR163" s="3">
        <f>EffortOutcomesAG1_1DayShiftIN[[#This Row],[A]]*W163</f>
        <v>0</v>
      </c>
      <c r="AS163" s="3">
        <f>EffortOutcomesAG1_1DayShiftIN[[#This Row],[A]]*X163</f>
        <v>0</v>
      </c>
      <c r="AT163" s="3">
        <f>EffortOutcomesAG1_1DayShiftIN[[#This Row],[A]]*Y163</f>
        <v>0</v>
      </c>
      <c r="AU163" s="3">
        <f>EffortOutcomesAG1_1DayShiftIN[[#This Row],[A]]*Z163</f>
        <v>0</v>
      </c>
      <c r="AV163" s="44">
        <f>EffortOutcomesAG1_1DayShiftIN[[#This Row],[A]]*AA163</f>
        <v>0</v>
      </c>
      <c r="AW163" s="3"/>
      <c r="AX163" s="3"/>
      <c r="AY163" t="s">
        <v>217</v>
      </c>
      <c r="AZ163" t="s">
        <v>216</v>
      </c>
      <c r="BA163" t="s">
        <v>68</v>
      </c>
      <c r="BB163">
        <v>3.7478639781271368</v>
      </c>
      <c r="BC163">
        <v>3.8</v>
      </c>
      <c r="BD163">
        <v>10</v>
      </c>
      <c r="BE163">
        <v>3.8</v>
      </c>
      <c r="BF163">
        <v>3.7813725490196082</v>
      </c>
      <c r="BG163" t="s">
        <v>211</v>
      </c>
      <c r="BI163" s="25">
        <v>45584</v>
      </c>
      <c r="BJ163">
        <v>45584</v>
      </c>
      <c r="BK163">
        <v>1.0139108628747291</v>
      </c>
      <c r="BL163">
        <v>1.0139108628747291</v>
      </c>
      <c r="BM163">
        <v>1.0089407115861275</v>
      </c>
      <c r="BN163">
        <v>0.98627999424398338</v>
      </c>
      <c r="BO163">
        <v>0.98627999424398338</v>
      </c>
      <c r="BP163">
        <v>0.9950980392156864</v>
      </c>
      <c r="BQ163">
        <v>1.0049261083743841</v>
      </c>
      <c r="BR163">
        <v>1.0049261083743841</v>
      </c>
      <c r="BS163">
        <v>0.99113851638311623</v>
      </c>
      <c r="BT163" t="s">
        <v>160</v>
      </c>
    </row>
    <row r="164" spans="1:72" x14ac:dyDescent="0.25">
      <c r="A164" s="31"/>
      <c r="B16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64" s="32">
        <f>IF(EffortOutcomesAG1_1DayShiftIN[[#This Row],[Iin]]=0,3,  IF(EffortOutcomesAG1_1DayShiftIN[[#This Row],[Iin]]&lt;INGoal,1,    IF(EffortOutcomesAG1_1DayShiftIN[[#This Row],[Iin]]&gt;=INGoal,2,   "???")))</f>
        <v>3</v>
      </c>
      <c r="D16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6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64" s="34">
        <f t="shared" si="4"/>
        <v>13110</v>
      </c>
      <c r="H16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6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64" s="36" cm="1">
        <f t="array" ref="O16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6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</v>
      </c>
      <c r="S16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6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6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4" s="36" cm="1">
        <f t="array" ref="Z16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4" s="38">
        <f t="shared" si="5"/>
        <v>1</v>
      </c>
      <c r="AC164" s="3">
        <f>EffortOutcomesAG1_1DayShiftIN[[#This Row],[A]]*H164</f>
        <v>0</v>
      </c>
      <c r="AD164" s="3">
        <f>EffortOutcomesAG1_1DayShiftIN[[#This Row],[A]]*I164</f>
        <v>0</v>
      </c>
      <c r="AE164" s="3">
        <f>EffortOutcomesAG1_1DayShiftIN[[#This Row],[A]]*J164</f>
        <v>0</v>
      </c>
      <c r="AF164" s="3">
        <f>EffortOutcomesAG1_1DayShiftIN[[#This Row],[A]]*K164</f>
        <v>0</v>
      </c>
      <c r="AG164" s="3">
        <f>EffortOutcomesAG1_1DayShiftIN[[#This Row],[A]]*L164</f>
        <v>0</v>
      </c>
      <c r="AH164" s="3">
        <f>EffortOutcomesAG1_1DayShiftIN[[#This Row],[A]]*M164</f>
        <v>0</v>
      </c>
      <c r="AI164" s="3">
        <f>EffortOutcomesAG1_1DayShiftIN[[#This Row],[A]]*N164</f>
        <v>0</v>
      </c>
      <c r="AJ164" s="3">
        <f>EffortOutcomesAG1_1DayShiftIN[[#This Row],[A]]*O164</f>
        <v>0</v>
      </c>
      <c r="AK164" s="3">
        <f>EffortOutcomesAG1_1DayShiftIN[[#This Row],[A]]*P164</f>
        <v>0</v>
      </c>
      <c r="AL164" s="3">
        <f>EffortOutcomesAG1_1DayShiftIN[[#This Row],[A]]*Q164</f>
        <v>0</v>
      </c>
      <c r="AM164" s="3">
        <f>EffortOutcomesAG1_1DayShiftIN[[#This Row],[A]]*R164</f>
        <v>0</v>
      </c>
      <c r="AN164" s="3">
        <f>EffortOutcomesAG1_1DayShiftIN[[#This Row],[A]]*S164</f>
        <v>0</v>
      </c>
      <c r="AO164" s="3">
        <f>EffortOutcomesAG1_1DayShiftIN[[#This Row],[A]]*T164</f>
        <v>0</v>
      </c>
      <c r="AP164" s="3">
        <f>EffortOutcomesAG1_1DayShiftIN[[#This Row],[A]]*U164</f>
        <v>0</v>
      </c>
      <c r="AQ164" s="3">
        <f>EffortOutcomesAG1_1DayShiftIN[[#This Row],[A]]*V164</f>
        <v>0</v>
      </c>
      <c r="AR164" s="3">
        <f>EffortOutcomesAG1_1DayShiftIN[[#This Row],[A]]*W164</f>
        <v>0</v>
      </c>
      <c r="AS164" s="3">
        <f>EffortOutcomesAG1_1DayShiftIN[[#This Row],[A]]*X164</f>
        <v>0</v>
      </c>
      <c r="AT164" s="3">
        <f>EffortOutcomesAG1_1DayShiftIN[[#This Row],[A]]*Y164</f>
        <v>0</v>
      </c>
      <c r="AU164" s="3">
        <f>EffortOutcomesAG1_1DayShiftIN[[#This Row],[A]]*Z164</f>
        <v>0</v>
      </c>
      <c r="AV164" s="44">
        <f>EffortOutcomesAG1_1DayShiftIN[[#This Row],[A]]*AA164</f>
        <v>0</v>
      </c>
      <c r="AW164" s="3"/>
      <c r="AX164" s="3"/>
      <c r="AY164" t="s">
        <v>170</v>
      </c>
      <c r="AZ164" t="s">
        <v>216</v>
      </c>
      <c r="BA164" t="s">
        <v>69</v>
      </c>
      <c r="BB164">
        <v>1</v>
      </c>
      <c r="BC164">
        <v>0</v>
      </c>
      <c r="BD164">
        <v>10</v>
      </c>
      <c r="BE164">
        <v>0</v>
      </c>
      <c r="BF164">
        <v>0</v>
      </c>
      <c r="BG164" t="s">
        <v>213</v>
      </c>
      <c r="BH164">
        <v>1</v>
      </c>
      <c r="BI164" s="25">
        <v>45585</v>
      </c>
      <c r="BJ164">
        <v>45585</v>
      </c>
      <c r="BK164">
        <v>0</v>
      </c>
      <c r="BL164">
        <v>0</v>
      </c>
      <c r="BM164">
        <v>0</v>
      </c>
      <c r="BT164" t="s">
        <v>160</v>
      </c>
    </row>
    <row r="165" spans="1:72" x14ac:dyDescent="0.25">
      <c r="A165" s="31"/>
      <c r="B16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5" s="32">
        <f>IF(EffortOutcomesAG1_1DayShiftIN[[#This Row],[Iin]]=0,3,  IF(EffortOutcomesAG1_1DayShiftIN[[#This Row],[Iin]]&lt;INGoal,1,    IF(EffortOutcomesAG1_1DayShiftIN[[#This Row],[Iin]]&gt;=INGoal,2,   "???")))</f>
        <v>2</v>
      </c>
      <c r="D16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65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6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65" s="34" t="e">
        <f t="shared" si="4"/>
        <v>#VALUE!</v>
      </c>
      <c r="H165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65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65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65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65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65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65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65" s="36" t="e" cm="1">
        <f t="array" ref="O16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65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65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65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65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65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65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65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65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6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5" s="36" cm="1">
        <f t="array" ref="Z16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5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65" s="38" t="e">
        <f t="shared" si="5"/>
        <v>#VALUE!</v>
      </c>
      <c r="AC165" s="3" t="e">
        <f>EffortOutcomesAG1_1DayShiftIN[[#This Row],[A]]*H165</f>
        <v>#VALUE!</v>
      </c>
      <c r="AD165" s="3" t="e">
        <f>EffortOutcomesAG1_1DayShiftIN[[#This Row],[A]]*I165</f>
        <v>#VALUE!</v>
      </c>
      <c r="AE165" s="3" t="e">
        <f>EffortOutcomesAG1_1DayShiftIN[[#This Row],[A]]*J165</f>
        <v>#VALUE!</v>
      </c>
      <c r="AF165" s="3" t="e">
        <f>EffortOutcomesAG1_1DayShiftIN[[#This Row],[A]]*K165</f>
        <v>#VALUE!</v>
      </c>
      <c r="AG165" s="3" t="e">
        <f>EffortOutcomesAG1_1DayShiftIN[[#This Row],[A]]*L165</f>
        <v>#VALUE!</v>
      </c>
      <c r="AH165" s="3" t="e">
        <f>EffortOutcomesAG1_1DayShiftIN[[#This Row],[A]]*M165</f>
        <v>#VALUE!</v>
      </c>
      <c r="AI165" s="3" t="e">
        <f>EffortOutcomesAG1_1DayShiftIN[[#This Row],[A]]*N165</f>
        <v>#VALUE!</v>
      </c>
      <c r="AJ165" s="3" t="e">
        <f>EffortOutcomesAG1_1DayShiftIN[[#This Row],[A]]*O165</f>
        <v>#VALUE!</v>
      </c>
      <c r="AK165" s="3" t="e">
        <f>EffortOutcomesAG1_1DayShiftIN[[#This Row],[A]]*P165</f>
        <v>#VALUE!</v>
      </c>
      <c r="AL165" s="3" t="e">
        <f>EffortOutcomesAG1_1DayShiftIN[[#This Row],[A]]*Q165</f>
        <v>#VALUE!</v>
      </c>
      <c r="AM165" s="3" t="e">
        <f>EffortOutcomesAG1_1DayShiftIN[[#This Row],[A]]*R165</f>
        <v>#VALUE!</v>
      </c>
      <c r="AN165" s="3" t="e">
        <f>EffortOutcomesAG1_1DayShiftIN[[#This Row],[A]]*S165</f>
        <v>#VALUE!</v>
      </c>
      <c r="AO165" s="3" t="e">
        <f>EffortOutcomesAG1_1DayShiftIN[[#This Row],[A]]*T165</f>
        <v>#VALUE!</v>
      </c>
      <c r="AP165" s="3" t="e">
        <f>EffortOutcomesAG1_1DayShiftIN[[#This Row],[A]]*U165</f>
        <v>#VALUE!</v>
      </c>
      <c r="AQ165" s="3" t="e">
        <f>EffortOutcomesAG1_1DayShiftIN[[#This Row],[A]]*V165</f>
        <v>#VALUE!</v>
      </c>
      <c r="AR165" s="3" t="e">
        <f>EffortOutcomesAG1_1DayShiftIN[[#This Row],[A]]*W165</f>
        <v>#VALUE!</v>
      </c>
      <c r="AS165" s="3">
        <f>EffortOutcomesAG1_1DayShiftIN[[#This Row],[A]]*X165</f>
        <v>0</v>
      </c>
      <c r="AT165" s="3">
        <f>EffortOutcomesAG1_1DayShiftIN[[#This Row],[A]]*Y165</f>
        <v>0</v>
      </c>
      <c r="AU165" s="3">
        <f>EffortOutcomesAG1_1DayShiftIN[[#This Row],[A]]*Z165</f>
        <v>0</v>
      </c>
      <c r="AV165" s="44" t="e">
        <f>EffortOutcomesAG1_1DayShiftIN[[#This Row],[A]]*AA165</f>
        <v>#VALUE!</v>
      </c>
      <c r="AW165" s="3"/>
      <c r="AX165" s="3"/>
      <c r="AY165" t="s">
        <v>170</v>
      </c>
      <c r="AZ165" t="s">
        <v>216</v>
      </c>
      <c r="BA165" t="s">
        <v>70</v>
      </c>
      <c r="BB165">
        <v>2.1042606516290729</v>
      </c>
      <c r="BC165">
        <v>2.8499999999999996</v>
      </c>
      <c r="BD165">
        <v>10</v>
      </c>
      <c r="BE165">
        <v>2.8499999999999996</v>
      </c>
      <c r="BF165">
        <v>1.5930393936158855</v>
      </c>
      <c r="BG165" t="s">
        <v>212</v>
      </c>
      <c r="BH165">
        <v>1</v>
      </c>
      <c r="BI165" s="25">
        <v>45585</v>
      </c>
      <c r="BJ165">
        <v>45585</v>
      </c>
      <c r="BK165">
        <v>1.3543949499761787</v>
      </c>
      <c r="BL165">
        <v>1.3543949499761787</v>
      </c>
      <c r="BM165">
        <v>0.75705421397419992</v>
      </c>
      <c r="BN165">
        <v>0.73833707074704324</v>
      </c>
      <c r="BO165">
        <v>0.73833707074704324</v>
      </c>
      <c r="BP165">
        <v>0.55896119074241601</v>
      </c>
      <c r="BQ165">
        <v>1.7890329714515478</v>
      </c>
      <c r="BR165">
        <v>1.7890329714515478</v>
      </c>
      <c r="BS165">
        <v>1.3209093636114144</v>
      </c>
      <c r="BT165" t="s">
        <v>160</v>
      </c>
    </row>
    <row r="166" spans="1:72" x14ac:dyDescent="0.25">
      <c r="A166" s="31"/>
      <c r="B16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6" s="32">
        <f>IF(EffortOutcomesAG1_1DayShiftIN[[#This Row],[Iin]]=0,3,  IF(EffortOutcomesAG1_1DayShiftIN[[#This Row],[Iin]]&lt;INGoal,1,    IF(EffortOutcomesAG1_1DayShiftIN[[#This Row],[Iin]]&gt;=INGoal,2,   "???")))</f>
        <v>2</v>
      </c>
      <c r="D16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6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66" s="34">
        <f t="shared" si="4"/>
        <v>32111</v>
      </c>
      <c r="H16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6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0.12240104849279154</v>
      </c>
      <c r="O166" s="36" cm="1">
        <f t="array" ref="O16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0.22886500655307995</v>
      </c>
      <c r="Q16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6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6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6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6" s="36" cm="1">
        <f t="array" ref="Z16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6" s="38">
        <f t="shared" si="5"/>
        <v>1</v>
      </c>
      <c r="AC166" s="3">
        <f>EffortOutcomesAG1_1DayShiftIN[[#This Row],[A]]*H166</f>
        <v>0</v>
      </c>
      <c r="AD166" s="3">
        <f>EffortOutcomesAG1_1DayShiftIN[[#This Row],[A]]*I166</f>
        <v>0</v>
      </c>
      <c r="AE166" s="3">
        <f>EffortOutcomesAG1_1DayShiftIN[[#This Row],[A]]*J166</f>
        <v>0</v>
      </c>
      <c r="AF166" s="3">
        <f>EffortOutcomesAG1_1DayShiftIN[[#This Row],[A]]*K166</f>
        <v>0</v>
      </c>
      <c r="AG166" s="3">
        <f>EffortOutcomesAG1_1DayShiftIN[[#This Row],[A]]*L166</f>
        <v>0</v>
      </c>
      <c r="AH166" s="3">
        <f>EffortOutcomesAG1_1DayShiftIN[[#This Row],[A]]*M166</f>
        <v>0</v>
      </c>
      <c r="AI166" s="3">
        <f>EffortOutcomesAG1_1DayShiftIN[[#This Row],[A]]*N166</f>
        <v>0.34421347486362946</v>
      </c>
      <c r="AJ166" s="3">
        <f>EffortOutcomesAG1_1DayShiftIN[[#This Row],[A]]*O166</f>
        <v>0</v>
      </c>
      <c r="AK166" s="3">
        <f>EffortOutcomesAG1_1DayShiftIN[[#This Row],[A]]*P166</f>
        <v>0.64360902255639107</v>
      </c>
      <c r="AL166" s="3">
        <f>EffortOutcomesAG1_1DayShiftIN[[#This Row],[A]]*Q166</f>
        <v>0</v>
      </c>
      <c r="AM166" s="3">
        <f>EffortOutcomesAG1_1DayShiftIN[[#This Row],[A]]*R166</f>
        <v>0</v>
      </c>
      <c r="AN166" s="3">
        <f>EffortOutcomesAG1_1DayShiftIN[[#This Row],[A]]*S166</f>
        <v>0</v>
      </c>
      <c r="AO166" s="3">
        <f>EffortOutcomesAG1_1DayShiftIN[[#This Row],[A]]*T166</f>
        <v>0</v>
      </c>
      <c r="AP166" s="3">
        <f>EffortOutcomesAG1_1DayShiftIN[[#This Row],[A]]*U166</f>
        <v>0</v>
      </c>
      <c r="AQ166" s="3">
        <f>EffortOutcomesAG1_1DayShiftIN[[#This Row],[A]]*V166</f>
        <v>2.8121775025799796</v>
      </c>
      <c r="AR166" s="3">
        <f>EffortOutcomesAG1_1DayShiftIN[[#This Row],[A]]*W166</f>
        <v>0</v>
      </c>
      <c r="AS166" s="3">
        <f>EffortOutcomesAG1_1DayShiftIN[[#This Row],[A]]*X166</f>
        <v>0</v>
      </c>
      <c r="AT166" s="3">
        <f>EffortOutcomesAG1_1DayShiftIN[[#This Row],[A]]*Y166</f>
        <v>0</v>
      </c>
      <c r="AU166" s="3">
        <f>EffortOutcomesAG1_1DayShiftIN[[#This Row],[A]]*Z166</f>
        <v>0</v>
      </c>
      <c r="AV166" s="44">
        <f>EffortOutcomesAG1_1DayShiftIN[[#This Row],[A]]*AA166</f>
        <v>0</v>
      </c>
      <c r="AW166" s="3"/>
      <c r="AX166" s="3"/>
      <c r="AY166" t="s">
        <v>170</v>
      </c>
      <c r="AZ166" t="s">
        <v>216</v>
      </c>
      <c r="BA166" t="s">
        <v>68</v>
      </c>
      <c r="BB166">
        <v>3.1563909774436087</v>
      </c>
      <c r="BC166">
        <v>3.8</v>
      </c>
      <c r="BD166">
        <v>10</v>
      </c>
      <c r="BE166">
        <v>3.8</v>
      </c>
      <c r="BF166">
        <v>2.8121775025799796</v>
      </c>
      <c r="BG166" t="s">
        <v>214</v>
      </c>
      <c r="BH166">
        <v>1</v>
      </c>
      <c r="BI166" s="25">
        <v>45585</v>
      </c>
      <c r="BJ166">
        <v>45585</v>
      </c>
      <c r="BK166">
        <v>1.2039066222010482</v>
      </c>
      <c r="BL166">
        <v>1.2039066222010482</v>
      </c>
      <c r="BM166">
        <v>0.89094713635811651</v>
      </c>
      <c r="BN166">
        <v>0.83062920459042344</v>
      </c>
      <c r="BO166">
        <v>0.83062920459042344</v>
      </c>
      <c r="BP166">
        <v>0.74004671120525778</v>
      </c>
      <c r="BQ166">
        <v>1.3512660550458715</v>
      </c>
      <c r="BR166">
        <v>1.3512660550458715</v>
      </c>
      <c r="BS166">
        <v>1.1224010484927915</v>
      </c>
      <c r="BT166" t="s">
        <v>160</v>
      </c>
    </row>
    <row r="167" spans="1:72" x14ac:dyDescent="0.25">
      <c r="A167" s="31"/>
      <c r="B16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67" s="32">
        <f>IF(EffortOutcomesAG1_1DayShiftIN[[#This Row],[Iin]]=0,3,  IF(EffortOutcomesAG1_1DayShiftIN[[#This Row],[Iin]]&lt;INGoal,1,    IF(EffortOutcomesAG1_1DayShiftIN[[#This Row],[Iin]]&gt;=INGoal,2,   "???")))</f>
        <v>1</v>
      </c>
      <c r="D16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6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67" s="34">
        <f t="shared" si="4"/>
        <v>11310</v>
      </c>
      <c r="H16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6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67" s="36" cm="1">
        <f t="array" ref="O16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6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2.7678571428571219E-2</v>
      </c>
      <c r="S16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6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0.95169642857142867</v>
      </c>
      <c r="W16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7" s="36" cm="1">
        <f t="array" ref="Z16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7" s="38">
        <f t="shared" si="5"/>
        <v>0.97937499999999988</v>
      </c>
      <c r="AC167" s="3">
        <f>EffortOutcomesAG1_1DayShiftIN[[#This Row],[A]]*H167</f>
        <v>0</v>
      </c>
      <c r="AD167" s="3">
        <f>EffortOutcomesAG1_1DayShiftIN[[#This Row],[A]]*I167</f>
        <v>0</v>
      </c>
      <c r="AE167" s="3">
        <f>EffortOutcomesAG1_1DayShiftIN[[#This Row],[A]]*J167</f>
        <v>0</v>
      </c>
      <c r="AF167" s="3">
        <f>EffortOutcomesAG1_1DayShiftIN[[#This Row],[A]]*K167</f>
        <v>0</v>
      </c>
      <c r="AG167" s="3">
        <f>EffortOutcomesAG1_1DayShiftIN[[#This Row],[A]]*L167</f>
        <v>0</v>
      </c>
      <c r="AH167" s="3">
        <f>EffortOutcomesAG1_1DayShiftIN[[#This Row],[A]]*M167</f>
        <v>0</v>
      </c>
      <c r="AI167" s="3">
        <f>EffortOutcomesAG1_1DayShiftIN[[#This Row],[A]]*N167</f>
        <v>0</v>
      </c>
      <c r="AJ167" s="3">
        <f>EffortOutcomesAG1_1DayShiftIN[[#This Row],[A]]*O167</f>
        <v>0</v>
      </c>
      <c r="AK167" s="3">
        <f>EffortOutcomesAG1_1DayShiftIN[[#This Row],[A]]*P167</f>
        <v>0</v>
      </c>
      <c r="AL167" s="3">
        <f>EffortOutcomesAG1_1DayShiftIN[[#This Row],[A]]*Q167</f>
        <v>0</v>
      </c>
      <c r="AM167" s="3">
        <f>EffortOutcomesAG1_1DayShiftIN[[#This Row],[A]]*R167</f>
        <v>2.7629233511586238E-2</v>
      </c>
      <c r="AN167" s="3">
        <f>EffortOutcomesAG1_1DayShiftIN[[#This Row],[A]]*S167</f>
        <v>0</v>
      </c>
      <c r="AO167" s="3">
        <f>EffortOutcomesAG1_1DayShiftIN[[#This Row],[A]]*T167</f>
        <v>0</v>
      </c>
      <c r="AP167" s="3">
        <f>EffortOutcomesAG1_1DayShiftIN[[#This Row],[A]]*U167</f>
        <v>0</v>
      </c>
      <c r="AQ167" s="3">
        <f>EffortOutcomesAG1_1DayShiftIN[[#This Row],[A]]*V167</f>
        <v>0.95</v>
      </c>
      <c r="AR167" s="3">
        <f>EffortOutcomesAG1_1DayShiftIN[[#This Row],[A]]*W167</f>
        <v>0</v>
      </c>
      <c r="AS167" s="3">
        <f>EffortOutcomesAG1_1DayShiftIN[[#This Row],[A]]*X167</f>
        <v>0</v>
      </c>
      <c r="AT167" s="3">
        <f>EffortOutcomesAG1_1DayShiftIN[[#This Row],[A]]*Y167</f>
        <v>0</v>
      </c>
      <c r="AU167" s="3">
        <f>EffortOutcomesAG1_1DayShiftIN[[#This Row],[A]]*Z167</f>
        <v>0</v>
      </c>
      <c r="AV167" s="44">
        <f>EffortOutcomesAG1_1DayShiftIN[[#This Row],[A]]*AA167</f>
        <v>0</v>
      </c>
      <c r="AW167" s="3"/>
      <c r="AX167" s="3"/>
      <c r="AY167" t="s">
        <v>217</v>
      </c>
      <c r="AZ167" t="s">
        <v>216</v>
      </c>
      <c r="BA167" t="s">
        <v>69</v>
      </c>
      <c r="BB167">
        <v>0.97058823529411775</v>
      </c>
      <c r="BC167">
        <v>0.95</v>
      </c>
      <c r="BD167">
        <v>10</v>
      </c>
      <c r="BE167">
        <v>0.95</v>
      </c>
      <c r="BF167">
        <v>0.99821746880570394</v>
      </c>
      <c r="BG167" t="s">
        <v>213</v>
      </c>
      <c r="BI167" s="25">
        <v>45585</v>
      </c>
      <c r="BJ167">
        <v>45585</v>
      </c>
      <c r="BK167">
        <v>0.97878787878787865</v>
      </c>
      <c r="BL167">
        <v>0.97878787878787865</v>
      </c>
      <c r="BM167">
        <v>1.0284664830119372</v>
      </c>
      <c r="BN167">
        <v>1.0216718266253872</v>
      </c>
      <c r="BO167">
        <v>1.0216718266253872</v>
      </c>
      <c r="BP167">
        <v>1.0507552303217937</v>
      </c>
      <c r="BQ167">
        <v>0.95169642857142867</v>
      </c>
      <c r="BR167">
        <v>0.95169642857142867</v>
      </c>
      <c r="BS167">
        <v>0.97232142857142878</v>
      </c>
      <c r="BT167" t="s">
        <v>160</v>
      </c>
    </row>
    <row r="168" spans="1:72" x14ac:dyDescent="0.25">
      <c r="A168" s="31"/>
      <c r="B16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8" s="32">
        <f>IF(EffortOutcomesAG1_1DayShiftIN[[#This Row],[Iin]]=0,3,  IF(EffortOutcomesAG1_1DayShiftIN[[#This Row],[Iin]]&lt;INGoal,1,    IF(EffortOutcomesAG1_1DayShiftIN[[#This Row],[Iin]]&gt;=INGoal,2,   "???")))</f>
        <v>2</v>
      </c>
      <c r="D16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6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68" s="34">
        <f t="shared" si="4"/>
        <v>32311</v>
      </c>
      <c r="H16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0.21985875001288568</v>
      </c>
      <c r="I16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6.6166541635408915E-2</v>
      </c>
      <c r="O168" s="36" cm="1">
        <f t="array" ref="O16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Row],[Block]]=21222),INCap-M169:Z9INGoal,IF(OR(EffortOutcomesAG1_1DayShiftIN[[#This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6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6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6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6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8" s="36" cm="1">
        <f t="array" ref="Z16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8" s="38">
        <f t="shared" si="5"/>
        <v>1</v>
      </c>
      <c r="AC168" s="3">
        <f>EffortOutcomesAG1_1DayShiftIN[[#This Row],[A]]*H168</f>
        <v>0.78361420793362724</v>
      </c>
      <c r="AD168" s="3">
        <f>EffortOutcomesAG1_1DayShiftIN[[#This Row],[A]]*I168</f>
        <v>0</v>
      </c>
      <c r="AE168" s="3">
        <f>EffortOutcomesAG1_1DayShiftIN[[#This Row],[A]]*J168</f>
        <v>0</v>
      </c>
      <c r="AF168" s="3">
        <f>EffortOutcomesAG1_1DayShiftIN[[#This Row],[A]]*K168</f>
        <v>0</v>
      </c>
      <c r="AG168" s="3">
        <f>EffortOutcomesAG1_1DayShiftIN[[#This Row],[A]]*L168</f>
        <v>0</v>
      </c>
      <c r="AH168" s="3">
        <f>EffortOutcomesAG1_1DayShiftIN[[#This Row],[A]]*M168</f>
        <v>0</v>
      </c>
      <c r="AI168" s="3">
        <f>EffortOutcomesAG1_1DayShiftIN[[#This Row],[A]]*N168</f>
        <v>0.2358288770053478</v>
      </c>
      <c r="AJ168" s="3">
        <f>EffortOutcomesAG1_1DayShiftIN[[#This Row],[A]]*O168</f>
        <v>0</v>
      </c>
      <c r="AK168" s="3">
        <f>EffortOutcomesAG1_1DayShiftIN[[#This Row],[A]]*P168</f>
        <v>0</v>
      </c>
      <c r="AL168" s="3">
        <f>EffortOutcomesAG1_1DayShiftIN[[#This Row],[A]]*Q168</f>
        <v>0</v>
      </c>
      <c r="AM168" s="3">
        <f>EffortOutcomesAG1_1DayShiftIN[[#This Row],[A]]*R168</f>
        <v>0</v>
      </c>
      <c r="AN168" s="3">
        <f>EffortOutcomesAG1_1DayShiftIN[[#This Row],[A]]*S168</f>
        <v>0</v>
      </c>
      <c r="AO168" s="3">
        <f>EffortOutcomesAG1_1DayShiftIN[[#This Row],[A]]*T168</f>
        <v>0</v>
      </c>
      <c r="AP168" s="3">
        <f>EffortOutcomesAG1_1DayShiftIN[[#This Row],[A]]*U168</f>
        <v>0</v>
      </c>
      <c r="AQ168" s="3">
        <f>EffortOutcomesAG1_1DayShiftIN[[#This Row],[A]]*V168</f>
        <v>3.5641711229946522</v>
      </c>
      <c r="AR168" s="3">
        <f>EffortOutcomesAG1_1DayShiftIN[[#This Row],[A]]*W168</f>
        <v>0</v>
      </c>
      <c r="AS168" s="3">
        <f>EffortOutcomesAG1_1DayShiftIN[[#This Row],[A]]*X168</f>
        <v>0</v>
      </c>
      <c r="AT168" s="3">
        <f>EffortOutcomesAG1_1DayShiftIN[[#This Row],[A]]*Y168</f>
        <v>0</v>
      </c>
      <c r="AU168" s="3">
        <f>EffortOutcomesAG1_1DayShiftIN[[#This Row],[A]]*Z168</f>
        <v>0</v>
      </c>
      <c r="AV168" s="44">
        <f>EffortOutcomesAG1_1DayShiftIN[[#This Row],[A]]*AA168</f>
        <v>0</v>
      </c>
      <c r="AW168" s="3"/>
      <c r="AX168" s="3"/>
      <c r="AY168" t="s">
        <v>217</v>
      </c>
      <c r="AZ168" t="s">
        <v>216</v>
      </c>
      <c r="BA168" t="s">
        <v>70</v>
      </c>
      <c r="BB168">
        <v>4.5836142079336275</v>
      </c>
      <c r="BC168">
        <v>3.8</v>
      </c>
      <c r="BD168">
        <v>10</v>
      </c>
      <c r="BE168">
        <v>3.8</v>
      </c>
      <c r="BF168">
        <v>3.5641711229946522</v>
      </c>
      <c r="BG168" t="s">
        <v>212</v>
      </c>
      <c r="BI168" s="25">
        <v>45585</v>
      </c>
      <c r="BJ168">
        <v>45585</v>
      </c>
      <c r="BK168">
        <v>0.82904010407828488</v>
      </c>
      <c r="BL168">
        <v>0.82904010407828488</v>
      </c>
      <c r="BM168">
        <v>0.77758968388429051</v>
      </c>
      <c r="BN168">
        <v>1.2062142652456915</v>
      </c>
      <c r="BO168">
        <v>1.2062142652456915</v>
      </c>
      <c r="BP168">
        <v>0.93793976920911903</v>
      </c>
      <c r="BQ168">
        <v>1.0661665416354089</v>
      </c>
      <c r="BR168">
        <v>1.0661665416354089</v>
      </c>
      <c r="BS168">
        <v>1.2860252916482946</v>
      </c>
      <c r="BT168" t="s">
        <v>160</v>
      </c>
    </row>
    <row r="169" spans="1:72" x14ac:dyDescent="0.25">
      <c r="A169" s="31"/>
      <c r="B16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69" s="32">
        <f>IF(EffortOutcomesAG1_1DayShiftIN[[#This Row],[Iin]]=0,3,  IF(EffortOutcomesAG1_1DayShiftIN[[#This Row],[Iin]]&lt;INGoal,1,    IF(EffortOutcomesAG1_1DayShiftIN[[#This Row],[Iin]]&gt;=INGoal,2,   "???")))</f>
        <v>1</v>
      </c>
      <c r="D16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6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6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69" s="34">
        <f t="shared" si="4"/>
        <v>31111</v>
      </c>
      <c r="H16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6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6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6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6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6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6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69" s="36" cm="1">
        <f t="array" ref="O16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6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0.2561576354679802</v>
      </c>
      <c r="Q16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6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6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6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8.8614836168837696E-3</v>
      </c>
      <c r="U16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6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0.99113851638311623</v>
      </c>
      <c r="W16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6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6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69" s="36" cm="1">
        <f t="array" ref="Z16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6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69" s="38">
        <f t="shared" si="5"/>
        <v>1</v>
      </c>
      <c r="AC169" s="3">
        <f>EffortOutcomesAG1_1DayShiftIN[[#This Row],[A]]*H169</f>
        <v>0</v>
      </c>
      <c r="AD169" s="3">
        <f>EffortOutcomesAG1_1DayShiftIN[[#This Row],[A]]*I169</f>
        <v>0</v>
      </c>
      <c r="AE169" s="3">
        <f>EffortOutcomesAG1_1DayShiftIN[[#This Row],[A]]*J169</f>
        <v>0</v>
      </c>
      <c r="AF169" s="3">
        <f>EffortOutcomesAG1_1DayShiftIN[[#This Row],[A]]*K169</f>
        <v>0</v>
      </c>
      <c r="AG169" s="3">
        <f>EffortOutcomesAG1_1DayShiftIN[[#This Row],[A]]*L169</f>
        <v>0</v>
      </c>
      <c r="AH169" s="3">
        <f>EffortOutcomesAG1_1DayShiftIN[[#This Row],[A]]*M169</f>
        <v>0</v>
      </c>
      <c r="AI169" s="3">
        <f>EffortOutcomesAG1_1DayShiftIN[[#This Row],[A]]*N169</f>
        <v>0</v>
      </c>
      <c r="AJ169" s="3">
        <f>EffortOutcomesAG1_1DayShiftIN[[#This Row],[A]]*O169</f>
        <v>0</v>
      </c>
      <c r="AK169" s="3">
        <f>EffortOutcomesAG1_1DayShiftIN[[#This Row],[A]]*P169</f>
        <v>0.96862745098039194</v>
      </c>
      <c r="AL169" s="3">
        <f>EffortOutcomesAG1_1DayShiftIN[[#This Row],[A]]*Q169</f>
        <v>0</v>
      </c>
      <c r="AM169" s="3">
        <f>EffortOutcomesAG1_1DayShiftIN[[#This Row],[A]]*R169</f>
        <v>0</v>
      </c>
      <c r="AN169" s="3">
        <f>EffortOutcomesAG1_1DayShiftIN[[#This Row],[A]]*S169</f>
        <v>0</v>
      </c>
      <c r="AO169" s="3">
        <f>EffortOutcomesAG1_1DayShiftIN[[#This Row],[A]]*T169</f>
        <v>3.3508570892471279E-2</v>
      </c>
      <c r="AP169" s="3">
        <f>EffortOutcomesAG1_1DayShiftIN[[#This Row],[A]]*U169</f>
        <v>0</v>
      </c>
      <c r="AQ169" s="3">
        <f>EffortOutcomesAG1_1DayShiftIN[[#This Row],[A]]*V169</f>
        <v>3.7478639781271368</v>
      </c>
      <c r="AR169" s="3">
        <f>EffortOutcomesAG1_1DayShiftIN[[#This Row],[A]]*W169</f>
        <v>0</v>
      </c>
      <c r="AS169" s="3">
        <f>EffortOutcomesAG1_1DayShiftIN[[#This Row],[A]]*X169</f>
        <v>0</v>
      </c>
      <c r="AT169" s="3">
        <f>EffortOutcomesAG1_1DayShiftIN[[#This Row],[A]]*Y169</f>
        <v>0</v>
      </c>
      <c r="AU169" s="3">
        <f>EffortOutcomesAG1_1DayShiftIN[[#This Row],[A]]*Z169</f>
        <v>0</v>
      </c>
      <c r="AV169" s="44">
        <f>EffortOutcomesAG1_1DayShiftIN[[#This Row],[A]]*AA169</f>
        <v>0</v>
      </c>
      <c r="AW169" s="3"/>
      <c r="AX169" s="3"/>
      <c r="AY169" t="s">
        <v>217</v>
      </c>
      <c r="AZ169" t="s">
        <v>216</v>
      </c>
      <c r="BA169" t="s">
        <v>68</v>
      </c>
      <c r="BB169">
        <v>3.7478639781271368</v>
      </c>
      <c r="BC169">
        <v>4.75</v>
      </c>
      <c r="BD169">
        <v>10</v>
      </c>
      <c r="BE169">
        <v>4.75</v>
      </c>
      <c r="BF169">
        <v>3.7813725490196082</v>
      </c>
      <c r="BG169" t="s">
        <v>214</v>
      </c>
      <c r="BI169" s="25">
        <v>45585</v>
      </c>
      <c r="BJ169">
        <v>45585</v>
      </c>
      <c r="BK169">
        <v>1.2673885785934114</v>
      </c>
      <c r="BL169">
        <v>1.2673885785934114</v>
      </c>
      <c r="BM169">
        <v>1.0089407115861275</v>
      </c>
      <c r="BN169">
        <v>0.78902399539518664</v>
      </c>
      <c r="BO169">
        <v>0.78902399539518664</v>
      </c>
      <c r="BP169">
        <v>0.79607843137254908</v>
      </c>
      <c r="BQ169">
        <v>1.2561576354679802</v>
      </c>
      <c r="BR169">
        <v>1.2561576354679802</v>
      </c>
      <c r="BS169">
        <v>0.99113851638311623</v>
      </c>
      <c r="BT169" t="s">
        <v>160</v>
      </c>
    </row>
    <row r="170" spans="1:72" x14ac:dyDescent="0.25">
      <c r="A170" s="31"/>
      <c r="B17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70" s="32">
        <f>IF(EffortOutcomesAG1_1DayShiftIN[[#This Row],[Iin]]=0,3,  IF(EffortOutcomesAG1_1DayShiftIN[[#This Row],[Iin]]&lt;INGoal,1,    IF(EffortOutcomesAG1_1DayShiftIN[[#This Row],[Iin]]&gt;=INGoal,2,   "???")))</f>
        <v>2</v>
      </c>
      <c r="D17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70" s="34">
        <f t="shared" si="4"/>
        <v>32312</v>
      </c>
      <c r="H17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0.27424297043979817</v>
      </c>
      <c r="I17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0.20947488584474838</v>
      </c>
      <c r="N17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0.29052511415525162</v>
      </c>
      <c r="O170" s="36" cm="1">
        <f t="array" ref="O17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7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7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0" s="36" cm="1">
        <f t="array" ref="Z17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0" s="38">
        <f t="shared" si="5"/>
        <v>0</v>
      </c>
      <c r="AC170" s="3">
        <f>EffortOutcomesAG1_1DayShiftIN[[#This Row],[A]]*H170</f>
        <v>1.0093984962406013</v>
      </c>
      <c r="AD170" s="3">
        <f>EffortOutcomesAG1_1DayShiftIN[[#This Row],[A]]*I170</f>
        <v>0</v>
      </c>
      <c r="AE170" s="3">
        <f>EffortOutcomesAG1_1DayShiftIN[[#This Row],[A]]*J170</f>
        <v>0</v>
      </c>
      <c r="AF170" s="3">
        <f>EffortOutcomesAG1_1DayShiftIN[[#This Row],[A]]*K170</f>
        <v>0</v>
      </c>
      <c r="AG170" s="3">
        <f>EffortOutcomesAG1_1DayShiftIN[[#This Row],[A]]*L170</f>
        <v>0</v>
      </c>
      <c r="AH170" s="3">
        <f>EffortOutcomesAG1_1DayShiftIN[[#This Row],[A]]*M170</f>
        <v>0.77100840336134246</v>
      </c>
      <c r="AI170" s="3">
        <f>EffortOutcomesAG1_1DayShiftIN[[#This Row],[A]]*N170</f>
        <v>1.0693277310924383</v>
      </c>
      <c r="AJ170" s="3">
        <f>EffortOutcomesAG1_1DayShiftIN[[#This Row],[A]]*O170</f>
        <v>0</v>
      </c>
      <c r="AK170" s="3">
        <f>EffortOutcomesAG1_1DayShiftIN[[#This Row],[A]]*P170</f>
        <v>0</v>
      </c>
      <c r="AL170" s="3">
        <f>EffortOutcomesAG1_1DayShiftIN[[#This Row],[A]]*Q170</f>
        <v>0</v>
      </c>
      <c r="AM170" s="3">
        <f>EffortOutcomesAG1_1DayShiftIN[[#This Row],[A]]*R170</f>
        <v>0</v>
      </c>
      <c r="AN170" s="3">
        <f>EffortOutcomesAG1_1DayShiftIN[[#This Row],[A]]*S170</f>
        <v>0</v>
      </c>
      <c r="AO170" s="3">
        <f>EffortOutcomesAG1_1DayShiftIN[[#This Row],[A]]*T170</f>
        <v>0</v>
      </c>
      <c r="AP170" s="3">
        <f>EffortOutcomesAG1_1DayShiftIN[[#This Row],[A]]*U170</f>
        <v>0</v>
      </c>
      <c r="AQ170" s="3">
        <f>EffortOutcomesAG1_1DayShiftIN[[#This Row],[A]]*V170</f>
        <v>0</v>
      </c>
      <c r="AR170" s="3">
        <f>EffortOutcomesAG1_1DayShiftIN[[#This Row],[A]]*W170</f>
        <v>0</v>
      </c>
      <c r="AS170" s="3">
        <f>EffortOutcomesAG1_1DayShiftIN[[#This Row],[A]]*X170</f>
        <v>0</v>
      </c>
      <c r="AT170" s="3">
        <f>EffortOutcomesAG1_1DayShiftIN[[#This Row],[A]]*Y170</f>
        <v>0</v>
      </c>
      <c r="AU170" s="3">
        <f>EffortOutcomesAG1_1DayShiftIN[[#This Row],[A]]*Z170</f>
        <v>0</v>
      </c>
      <c r="AV170" s="44">
        <f>EffortOutcomesAG1_1DayShiftIN[[#This Row],[A]]*AA170</f>
        <v>0</v>
      </c>
      <c r="AW170" s="3"/>
      <c r="AX170" s="3"/>
      <c r="AY170" t="s">
        <v>170</v>
      </c>
      <c r="AZ170" t="s">
        <v>215</v>
      </c>
      <c r="BA170" t="s">
        <v>68</v>
      </c>
      <c r="BB170">
        <v>5.7593984962406006</v>
      </c>
      <c r="BC170">
        <v>4.75</v>
      </c>
      <c r="BD170">
        <v>10</v>
      </c>
      <c r="BE170">
        <v>4.75</v>
      </c>
      <c r="BF170">
        <v>3.6806722689075615</v>
      </c>
      <c r="BG170" t="s">
        <v>175</v>
      </c>
      <c r="BH170">
        <v>1</v>
      </c>
      <c r="BI170" s="25">
        <v>45572</v>
      </c>
      <c r="BJ170">
        <v>45572</v>
      </c>
      <c r="BK170">
        <v>0.82473890339425604</v>
      </c>
      <c r="BL170">
        <v>0.82473890339425604</v>
      </c>
      <c r="BM170">
        <v>0.63907233911841477</v>
      </c>
      <c r="BN170">
        <v>1.2125049465769686</v>
      </c>
      <c r="BO170">
        <v>1.2125049465769686</v>
      </c>
      <c r="BP170">
        <v>0.77487837240159185</v>
      </c>
      <c r="BQ170">
        <v>1.2905251141552516</v>
      </c>
      <c r="BR170">
        <v>1.2905251141552516</v>
      </c>
      <c r="BS170">
        <v>1.5647680845950498</v>
      </c>
      <c r="BT170" t="s">
        <v>160</v>
      </c>
    </row>
    <row r="171" spans="1:72" x14ac:dyDescent="0.25">
      <c r="A171" s="31"/>
      <c r="B17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71" s="32">
        <f>IF(EffortOutcomesAG1_1DayShiftIN[[#This Row],[Iin]]=0,3,  IF(EffortOutcomesAG1_1DayShiftIN[[#This Row],[Iin]]&lt;INGoal,1,    IF(EffortOutcomesAG1_1DayShiftIN[[#This Row],[Iin]]&gt;=INGoal,2,   "???")))</f>
        <v>1</v>
      </c>
      <c r="D17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71" s="34">
        <f t="shared" si="4"/>
        <v>11310</v>
      </c>
      <c r="H17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7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7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71" s="36" cm="1">
        <f t="array" ref="O17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0.20683792973177206</v>
      </c>
      <c r="S17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7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1" s="36" cm="1">
        <f t="array" ref="Z17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0.79316207026822794</v>
      </c>
      <c r="AA17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1" s="38">
        <f t="shared" si="5"/>
        <v>1</v>
      </c>
      <c r="AC171" s="3">
        <f>EffortOutcomesAG1_1DayShiftIN[[#This Row],[A]]*H171</f>
        <v>0</v>
      </c>
      <c r="AD171" s="3">
        <f>EffortOutcomesAG1_1DayShiftIN[[#This Row],[A]]*I171</f>
        <v>0</v>
      </c>
      <c r="AE171" s="3">
        <f>EffortOutcomesAG1_1DayShiftIN[[#This Row],[A]]*J171</f>
        <v>0</v>
      </c>
      <c r="AF171" s="3">
        <f>EffortOutcomesAG1_1DayShiftIN[[#This Row],[A]]*K171</f>
        <v>0</v>
      </c>
      <c r="AG171" s="3">
        <f>EffortOutcomesAG1_1DayShiftIN[[#This Row],[A]]*L171</f>
        <v>0</v>
      </c>
      <c r="AH171" s="3">
        <f>EffortOutcomesAG1_1DayShiftIN[[#This Row],[A]]*M171</f>
        <v>0</v>
      </c>
      <c r="AI171" s="3">
        <f>EffortOutcomesAG1_1DayShiftIN[[#This Row],[A]]*N171</f>
        <v>0</v>
      </c>
      <c r="AJ171" s="3">
        <f>EffortOutcomesAG1_1DayShiftIN[[#This Row],[A]]*O171</f>
        <v>0</v>
      </c>
      <c r="AK171" s="3">
        <f>EffortOutcomesAG1_1DayShiftIN[[#This Row],[A]]*P171</f>
        <v>0</v>
      </c>
      <c r="AL171" s="3">
        <f>EffortOutcomesAG1_1DayShiftIN[[#This Row],[A]]*Q171</f>
        <v>0</v>
      </c>
      <c r="AM171" s="3">
        <f>EffortOutcomesAG1_1DayShiftIN[[#This Row],[A]]*R171</f>
        <v>0.26077637532745929</v>
      </c>
      <c r="AN171" s="3">
        <f>EffortOutcomesAG1_1DayShiftIN[[#This Row],[A]]*S171</f>
        <v>0</v>
      </c>
      <c r="AO171" s="3">
        <f>EffortOutcomesAG1_1DayShiftIN[[#This Row],[A]]*T171</f>
        <v>0</v>
      </c>
      <c r="AP171" s="3">
        <f>EffortOutcomesAG1_1DayShiftIN[[#This Row],[A]]*U171</f>
        <v>0</v>
      </c>
      <c r="AQ171" s="3">
        <f>EffortOutcomesAG1_1DayShiftIN[[#This Row],[A]]*V171</f>
        <v>0</v>
      </c>
      <c r="AR171" s="3">
        <f>EffortOutcomesAG1_1DayShiftIN[[#This Row],[A]]*W171</f>
        <v>0</v>
      </c>
      <c r="AS171" s="3">
        <f>EffortOutcomesAG1_1DayShiftIN[[#This Row],[A]]*X171</f>
        <v>0</v>
      </c>
      <c r="AT171" s="3">
        <f>EffortOutcomesAG1_1DayShiftIN[[#This Row],[A]]*Y171</f>
        <v>0</v>
      </c>
      <c r="AU171" s="3">
        <f>EffortOutcomesAG1_1DayShiftIN[[#This Row],[A]]*Z171</f>
        <v>0.99999999999999989</v>
      </c>
      <c r="AV171" s="44">
        <f>EffortOutcomesAG1_1DayShiftIN[[#This Row],[A]]*AA171</f>
        <v>0</v>
      </c>
      <c r="AW171" s="3"/>
      <c r="AX171" s="3"/>
      <c r="AY171" t="s">
        <v>170</v>
      </c>
      <c r="AZ171" t="s">
        <v>215</v>
      </c>
      <c r="BA171" t="s">
        <v>69</v>
      </c>
      <c r="BB171">
        <v>1</v>
      </c>
      <c r="BC171">
        <v>0</v>
      </c>
      <c r="BD171">
        <v>10</v>
      </c>
      <c r="BE171">
        <v>0</v>
      </c>
      <c r="BF171">
        <v>1.2607763753274592</v>
      </c>
      <c r="BG171" t="s">
        <v>174</v>
      </c>
      <c r="BH171">
        <v>1</v>
      </c>
      <c r="BI171" s="25">
        <v>45572</v>
      </c>
      <c r="BJ171">
        <v>45572</v>
      </c>
      <c r="BK171">
        <v>0</v>
      </c>
      <c r="BL171">
        <v>0</v>
      </c>
      <c r="BM171">
        <v>1.2607763753274592</v>
      </c>
      <c r="BQ171">
        <v>0</v>
      </c>
      <c r="BR171">
        <v>0</v>
      </c>
      <c r="BS171">
        <v>0.79316207026822794</v>
      </c>
      <c r="BT171" t="s">
        <v>160</v>
      </c>
    </row>
    <row r="172" spans="1:72" x14ac:dyDescent="0.25">
      <c r="A172" s="31"/>
      <c r="B17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72" s="32">
        <f>IF(EffortOutcomesAG1_1DayShiftIN[[#This Row],[Iin]]=0,3,  IF(EffortOutcomesAG1_1DayShiftIN[[#This Row],[Iin]]&lt;INGoal,1,    IF(EffortOutcomesAG1_1DayShiftIN[[#This Row],[Iin]]&gt;=INGoal,2,   "???")))</f>
        <v>1</v>
      </c>
      <c r="D17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7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72" s="34">
        <f t="shared" si="4"/>
        <v>31111</v>
      </c>
      <c r="H17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7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7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72" s="36" cm="1">
        <f t="array" ref="O17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0.11511904761904734</v>
      </c>
      <c r="Q17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7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0.15494539921231676</v>
      </c>
      <c r="U17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0.84505460078768324</v>
      </c>
      <c r="W17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2" s="36" cm="1">
        <f t="array" ref="Z17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2" s="38">
        <f t="shared" si="5"/>
        <v>1</v>
      </c>
      <c r="AC172" s="3">
        <f>EffortOutcomesAG1_1DayShiftIN[[#This Row],[A]]*H172</f>
        <v>0</v>
      </c>
      <c r="AD172" s="3">
        <f>EffortOutcomesAG1_1DayShiftIN[[#This Row],[A]]*I172</f>
        <v>0</v>
      </c>
      <c r="AE172" s="3">
        <f>EffortOutcomesAG1_1DayShiftIN[[#This Row],[A]]*J172</f>
        <v>0</v>
      </c>
      <c r="AF172" s="3">
        <f>EffortOutcomesAG1_1DayShiftIN[[#This Row],[A]]*K172</f>
        <v>0</v>
      </c>
      <c r="AG172" s="3">
        <f>EffortOutcomesAG1_1DayShiftIN[[#This Row],[A]]*L172</f>
        <v>0</v>
      </c>
      <c r="AH172" s="3">
        <f>EffortOutcomesAG1_1DayShiftIN[[#This Row],[A]]*M172</f>
        <v>0</v>
      </c>
      <c r="AI172" s="3">
        <f>EffortOutcomesAG1_1DayShiftIN[[#This Row],[A]]*N172</f>
        <v>0</v>
      </c>
      <c r="AJ172" s="3">
        <f>EffortOutcomesAG1_1DayShiftIN[[#This Row],[A]]*O172</f>
        <v>0</v>
      </c>
      <c r="AK172" s="3">
        <f>EffortOutcomesAG1_1DayShiftIN[[#This Row],[A]]*P172</f>
        <v>0.39229208924949205</v>
      </c>
      <c r="AL172" s="3">
        <f>EffortOutcomesAG1_1DayShiftIN[[#This Row],[A]]*Q172</f>
        <v>0</v>
      </c>
      <c r="AM172" s="3">
        <f>EffortOutcomesAG1_1DayShiftIN[[#This Row],[A]]*R172</f>
        <v>0</v>
      </c>
      <c r="AN172" s="3">
        <f>EffortOutcomesAG1_1DayShiftIN[[#This Row],[A]]*S172</f>
        <v>0</v>
      </c>
      <c r="AO172" s="3">
        <f>EffortOutcomesAG1_1DayShiftIN[[#This Row],[A]]*T172</f>
        <v>0.52800866263020729</v>
      </c>
      <c r="AP172" s="3">
        <f>EffortOutcomesAG1_1DayShiftIN[[#This Row],[A]]*U172</f>
        <v>0</v>
      </c>
      <c r="AQ172" s="3">
        <f>EffortOutcomesAG1_1DayShiftIN[[#This Row],[A]]*V172</f>
        <v>2.8796992481203003</v>
      </c>
      <c r="AR172" s="3">
        <f>EffortOutcomesAG1_1DayShiftIN[[#This Row],[A]]*W172</f>
        <v>0</v>
      </c>
      <c r="AS172" s="3">
        <f>EffortOutcomesAG1_1DayShiftIN[[#This Row],[A]]*X172</f>
        <v>0</v>
      </c>
      <c r="AT172" s="3">
        <f>EffortOutcomesAG1_1DayShiftIN[[#This Row],[A]]*Y172</f>
        <v>0</v>
      </c>
      <c r="AU172" s="3">
        <f>EffortOutcomesAG1_1DayShiftIN[[#This Row],[A]]*Z172</f>
        <v>0</v>
      </c>
      <c r="AV172" s="44">
        <f>EffortOutcomesAG1_1DayShiftIN[[#This Row],[A]]*AA172</f>
        <v>0</v>
      </c>
      <c r="AW172" s="3"/>
      <c r="AX172" s="3"/>
      <c r="AY172" t="s">
        <v>170</v>
      </c>
      <c r="AZ172" t="s">
        <v>215</v>
      </c>
      <c r="BA172" t="s">
        <v>70</v>
      </c>
      <c r="BB172">
        <v>2.8796992481203003</v>
      </c>
      <c r="BC172">
        <v>3.8</v>
      </c>
      <c r="BD172">
        <v>10</v>
      </c>
      <c r="BE172">
        <v>3.8</v>
      </c>
      <c r="BF172">
        <v>3.4077079107505077</v>
      </c>
      <c r="BG172" t="s">
        <v>173</v>
      </c>
      <c r="BH172">
        <v>1</v>
      </c>
      <c r="BI172" s="25">
        <v>45572</v>
      </c>
      <c r="BJ172">
        <v>45572</v>
      </c>
      <c r="BK172">
        <v>1.3195822454308095</v>
      </c>
      <c r="BL172">
        <v>1.3195822454308095</v>
      </c>
      <c r="BM172">
        <v>1.183355488589602</v>
      </c>
      <c r="BN172">
        <v>0.75781559161060541</v>
      </c>
      <c r="BO172">
        <v>0.75781559161060541</v>
      </c>
      <c r="BP172">
        <v>0.89676523967118627</v>
      </c>
      <c r="BQ172">
        <v>1.1151190476190473</v>
      </c>
      <c r="BR172">
        <v>1.1151190476190473</v>
      </c>
      <c r="BS172">
        <v>0.84505460078768324</v>
      </c>
      <c r="BT172" t="s">
        <v>160</v>
      </c>
    </row>
    <row r="173" spans="1:72" x14ac:dyDescent="0.25">
      <c r="A173" s="31"/>
      <c r="B17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73" s="32">
        <f>IF(EffortOutcomesAG1_1DayShiftIN[[#This Row],[Iin]]=0,3,  IF(EffortOutcomesAG1_1DayShiftIN[[#This Row],[Iin]]&lt;INGoal,1,    IF(EffortOutcomesAG1_1DayShiftIN[[#This Row],[Iin]]&gt;=INGoal,2,   "???")))</f>
        <v>2</v>
      </c>
      <c r="D17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73" s="34">
        <f t="shared" si="4"/>
        <v>32312</v>
      </c>
      <c r="H17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0.81256257526934239</v>
      </c>
      <c r="I17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0.4866666666666668</v>
      </c>
      <c r="N17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1.3333333333333197E-2</v>
      </c>
      <c r="O173" s="36" cm="1">
        <f t="array" ref="O17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7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7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3" s="36" cm="1">
        <f t="array" ref="Z17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3" s="38">
        <f t="shared" si="5"/>
        <v>0</v>
      </c>
      <c r="AC173" s="3">
        <f>EffortOutcomesAG1_1DayShiftIN[[#This Row],[A]]*H173</f>
        <v>3.0471096572600338</v>
      </c>
      <c r="AD173" s="3">
        <f>EffortOutcomesAG1_1DayShiftIN[[#This Row],[A]]*I173</f>
        <v>0</v>
      </c>
      <c r="AE173" s="3">
        <f>EffortOutcomesAG1_1DayShiftIN[[#This Row],[A]]*J173</f>
        <v>0</v>
      </c>
      <c r="AF173" s="3">
        <f>EffortOutcomesAG1_1DayShiftIN[[#This Row],[A]]*K173</f>
        <v>0</v>
      </c>
      <c r="AG173" s="3">
        <f>EffortOutcomesAG1_1DayShiftIN[[#This Row],[A]]*L173</f>
        <v>0</v>
      </c>
      <c r="AH173" s="3">
        <f>EffortOutcomesAG1_1DayShiftIN[[#This Row],[A]]*M173</f>
        <v>1.8250000000000006</v>
      </c>
      <c r="AI173" s="3">
        <f>EffortOutcomesAG1_1DayShiftIN[[#This Row],[A]]*N173</f>
        <v>4.9999999999999489E-2</v>
      </c>
      <c r="AJ173" s="3">
        <f>EffortOutcomesAG1_1DayShiftIN[[#This Row],[A]]*O173</f>
        <v>0</v>
      </c>
      <c r="AK173" s="3">
        <f>EffortOutcomesAG1_1DayShiftIN[[#This Row],[A]]*P173</f>
        <v>0</v>
      </c>
      <c r="AL173" s="3">
        <f>EffortOutcomesAG1_1DayShiftIN[[#This Row],[A]]*Q173</f>
        <v>0</v>
      </c>
      <c r="AM173" s="3">
        <f>EffortOutcomesAG1_1DayShiftIN[[#This Row],[A]]*R173</f>
        <v>0</v>
      </c>
      <c r="AN173" s="3">
        <f>EffortOutcomesAG1_1DayShiftIN[[#This Row],[A]]*S173</f>
        <v>0</v>
      </c>
      <c r="AO173" s="3">
        <f>EffortOutcomesAG1_1DayShiftIN[[#This Row],[A]]*T173</f>
        <v>0</v>
      </c>
      <c r="AP173" s="3">
        <f>EffortOutcomesAG1_1DayShiftIN[[#This Row],[A]]*U173</f>
        <v>0</v>
      </c>
      <c r="AQ173" s="3">
        <f>EffortOutcomesAG1_1DayShiftIN[[#This Row],[A]]*V173</f>
        <v>0</v>
      </c>
      <c r="AR173" s="3">
        <f>EffortOutcomesAG1_1DayShiftIN[[#This Row],[A]]*W173</f>
        <v>0</v>
      </c>
      <c r="AS173" s="3">
        <f>EffortOutcomesAG1_1DayShiftIN[[#This Row],[A]]*X173</f>
        <v>0</v>
      </c>
      <c r="AT173" s="3">
        <f>EffortOutcomesAG1_1DayShiftIN[[#This Row],[A]]*Y173</f>
        <v>0</v>
      </c>
      <c r="AU173" s="3">
        <f>EffortOutcomesAG1_1DayShiftIN[[#This Row],[A]]*Z173</f>
        <v>0</v>
      </c>
      <c r="AV173" s="44">
        <f>EffortOutcomesAG1_1DayShiftIN[[#This Row],[A]]*AA173</f>
        <v>0</v>
      </c>
      <c r="AW173" s="3"/>
      <c r="AX173" s="3"/>
      <c r="AY173" t="s">
        <v>217</v>
      </c>
      <c r="AZ173" t="s">
        <v>215</v>
      </c>
      <c r="BA173" t="s">
        <v>68</v>
      </c>
      <c r="BB173">
        <v>6.8471096572600336</v>
      </c>
      <c r="BC173">
        <v>3.8</v>
      </c>
      <c r="BD173">
        <v>10</v>
      </c>
      <c r="BE173">
        <v>3.8</v>
      </c>
      <c r="BF173">
        <v>3.75</v>
      </c>
      <c r="BG173" t="s">
        <v>175</v>
      </c>
      <c r="BI173" s="25">
        <v>45572</v>
      </c>
      <c r="BJ173">
        <v>45572</v>
      </c>
      <c r="BK173">
        <v>0.55497869761306307</v>
      </c>
      <c r="BL173">
        <v>0.55497869761306307</v>
      </c>
      <c r="BM173">
        <v>0.54767634632868067</v>
      </c>
      <c r="BN173">
        <v>1.801870962436851</v>
      </c>
      <c r="BO173">
        <v>1.801870962436851</v>
      </c>
      <c r="BP173">
        <v>0.98684210526315796</v>
      </c>
      <c r="BQ173">
        <v>1.0133333333333332</v>
      </c>
      <c r="BR173">
        <v>1.0133333333333332</v>
      </c>
      <c r="BS173">
        <v>1.8258959086026756</v>
      </c>
      <c r="BT173" t="s">
        <v>160</v>
      </c>
    </row>
    <row r="174" spans="1:72" x14ac:dyDescent="0.25">
      <c r="A174" s="31"/>
      <c r="B17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74" s="32">
        <f>IF(EffortOutcomesAG1_1DayShiftIN[[#This Row],[Iin]]=0,3,  IF(EffortOutcomesAG1_1DayShiftIN[[#This Row],[Iin]]&lt;INGoal,1,    IF(EffortOutcomesAG1_1DayShiftIN[[#This Row],[Iin]]&gt;=INGoal,2,   "???")))</f>
        <v>1</v>
      </c>
      <c r="D17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7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74" s="34">
        <f t="shared" si="4"/>
        <v>11110</v>
      </c>
      <c r="H17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7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7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74" s="36" cm="1">
        <f t="array" ref="O17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4.822133248840621E-2</v>
      </c>
      <c r="S17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0.52790962529995289</v>
      </c>
      <c r="U17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0.4238690422116409</v>
      </c>
      <c r="W17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4" s="36" cm="1">
        <f t="array" ref="Z17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4" s="38">
        <f t="shared" si="5"/>
        <v>1</v>
      </c>
      <c r="AC174" s="3">
        <f>EffortOutcomesAG1_1DayShiftIN[[#This Row],[A]]*H174</f>
        <v>0</v>
      </c>
      <c r="AD174" s="3">
        <f>EffortOutcomesAG1_1DayShiftIN[[#This Row],[A]]*I174</f>
        <v>0</v>
      </c>
      <c r="AE174" s="3">
        <f>EffortOutcomesAG1_1DayShiftIN[[#This Row],[A]]*J174</f>
        <v>0</v>
      </c>
      <c r="AF174" s="3">
        <f>EffortOutcomesAG1_1DayShiftIN[[#This Row],[A]]*K174</f>
        <v>0</v>
      </c>
      <c r="AG174" s="3">
        <f>EffortOutcomesAG1_1DayShiftIN[[#This Row],[A]]*L174</f>
        <v>0</v>
      </c>
      <c r="AH174" s="3">
        <f>EffortOutcomesAG1_1DayShiftIN[[#This Row],[A]]*M174</f>
        <v>0</v>
      </c>
      <c r="AI174" s="3">
        <f>EffortOutcomesAG1_1DayShiftIN[[#This Row],[A]]*N174</f>
        <v>0</v>
      </c>
      <c r="AJ174" s="3">
        <f>EffortOutcomesAG1_1DayShiftIN[[#This Row],[A]]*O174</f>
        <v>0</v>
      </c>
      <c r="AK174" s="3">
        <f>EffortOutcomesAG1_1DayShiftIN[[#This Row],[A]]*P174</f>
        <v>0</v>
      </c>
      <c r="AL174" s="3">
        <f>EffortOutcomesAG1_1DayShiftIN[[#This Row],[A]]*Q174</f>
        <v>0</v>
      </c>
      <c r="AM174" s="3">
        <f>EffortOutcomesAG1_1DayShiftIN[[#This Row],[A]]*R174</f>
        <v>9.6262434592605264E-2</v>
      </c>
      <c r="AN174" s="3">
        <f>EffortOutcomesAG1_1DayShiftIN[[#This Row],[A]]*S174</f>
        <v>0</v>
      </c>
      <c r="AO174" s="3">
        <f>EffortOutcomesAG1_1DayShiftIN[[#This Row],[A]]*T174</f>
        <v>1.0538461538461539</v>
      </c>
      <c r="AP174" s="3">
        <f>EffortOutcomesAG1_1DayShiftIN[[#This Row],[A]]*U174</f>
        <v>0</v>
      </c>
      <c r="AQ174" s="3">
        <f>EffortOutcomesAG1_1DayShiftIN[[#This Row],[A]]*V174</f>
        <v>0.84615384615384603</v>
      </c>
      <c r="AR174" s="3">
        <f>EffortOutcomesAG1_1DayShiftIN[[#This Row],[A]]*W174</f>
        <v>0</v>
      </c>
      <c r="AS174" s="3">
        <f>EffortOutcomesAG1_1DayShiftIN[[#This Row],[A]]*X174</f>
        <v>0</v>
      </c>
      <c r="AT174" s="3">
        <f>EffortOutcomesAG1_1DayShiftIN[[#This Row],[A]]*Y174</f>
        <v>0</v>
      </c>
      <c r="AU174" s="3">
        <f>EffortOutcomesAG1_1DayShiftIN[[#This Row],[A]]*Z174</f>
        <v>0</v>
      </c>
      <c r="AV174" s="44">
        <f>EffortOutcomesAG1_1DayShiftIN[[#This Row],[A]]*AA174</f>
        <v>0</v>
      </c>
      <c r="AW174" s="3"/>
      <c r="AX174" s="3"/>
      <c r="AY174" t="s">
        <v>217</v>
      </c>
      <c r="AZ174" t="s">
        <v>215</v>
      </c>
      <c r="BA174" t="s">
        <v>69</v>
      </c>
      <c r="BB174">
        <v>0.84615384615384603</v>
      </c>
      <c r="BC174">
        <v>1.9</v>
      </c>
      <c r="BD174">
        <v>10</v>
      </c>
      <c r="BE174">
        <v>1.9</v>
      </c>
      <c r="BF174">
        <v>1.9962624345926052</v>
      </c>
      <c r="BG174" t="s">
        <v>174</v>
      </c>
      <c r="BI174" s="25">
        <v>45572</v>
      </c>
      <c r="BJ174">
        <v>45572</v>
      </c>
      <c r="BK174">
        <v>2.2454545454545456</v>
      </c>
      <c r="BL174">
        <v>2.2454545454545456</v>
      </c>
      <c r="BM174">
        <v>2.3592192408821702</v>
      </c>
      <c r="BN174">
        <v>0.44534412955465585</v>
      </c>
      <c r="BO174">
        <v>0.44534412955465585</v>
      </c>
      <c r="BP174">
        <v>1.0506644392592659</v>
      </c>
      <c r="BQ174">
        <v>0.95177866751159379</v>
      </c>
      <c r="BR174">
        <v>0.95177866751159379</v>
      </c>
      <c r="BS174">
        <v>0.4238690422116409</v>
      </c>
      <c r="BT174" t="s">
        <v>160</v>
      </c>
    </row>
    <row r="175" spans="1:72" x14ac:dyDescent="0.25">
      <c r="A175" s="31"/>
      <c r="B17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75" s="32">
        <f>IF(EffortOutcomesAG1_1DayShiftIN[[#This Row],[Iin]]=0,3,  IF(EffortOutcomesAG1_1DayShiftIN[[#This Row],[Iin]]&lt;INGoal,1,    IF(EffortOutcomesAG1_1DayShiftIN[[#This Row],[Iin]]&gt;=INGoal,2,   "???")))</f>
        <v>1</v>
      </c>
      <c r="D17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7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75" s="34">
        <f t="shared" si="4"/>
        <v>11110</v>
      </c>
      <c r="H17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7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7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75" s="36" cm="1">
        <f t="array" ref="O17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2.5951228139992621E-2</v>
      </c>
      <c r="S17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0.32422516909381471</v>
      </c>
      <c r="U17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0.64982360276619267</v>
      </c>
      <c r="W17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5" s="36" cm="1">
        <f t="array" ref="Z17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5" s="38">
        <f t="shared" si="5"/>
        <v>1</v>
      </c>
      <c r="AC175" s="3">
        <f>EffortOutcomesAG1_1DayShiftIN[[#This Row],[A]]*H175</f>
        <v>0</v>
      </c>
      <c r="AD175" s="3">
        <f>EffortOutcomesAG1_1DayShiftIN[[#This Row],[A]]*I175</f>
        <v>0</v>
      </c>
      <c r="AE175" s="3">
        <f>EffortOutcomesAG1_1DayShiftIN[[#This Row],[A]]*J175</f>
        <v>0</v>
      </c>
      <c r="AF175" s="3">
        <f>EffortOutcomesAG1_1DayShiftIN[[#This Row],[A]]*K175</f>
        <v>0</v>
      </c>
      <c r="AG175" s="3">
        <f>EffortOutcomesAG1_1DayShiftIN[[#This Row],[A]]*L175</f>
        <v>0</v>
      </c>
      <c r="AH175" s="3">
        <f>EffortOutcomesAG1_1DayShiftIN[[#This Row],[A]]*M175</f>
        <v>0</v>
      </c>
      <c r="AI175" s="3">
        <f>EffortOutcomesAG1_1DayShiftIN[[#This Row],[A]]*N175</f>
        <v>0</v>
      </c>
      <c r="AJ175" s="3">
        <f>EffortOutcomesAG1_1DayShiftIN[[#This Row],[A]]*O175</f>
        <v>0</v>
      </c>
      <c r="AK175" s="3">
        <f>EffortOutcomesAG1_1DayShiftIN[[#This Row],[A]]*P175</f>
        <v>0</v>
      </c>
      <c r="AL175" s="3">
        <f>EffortOutcomesAG1_1DayShiftIN[[#This Row],[A]]*Q175</f>
        <v>0</v>
      </c>
      <c r="AM175" s="3">
        <f>EffortOutcomesAG1_1DayShiftIN[[#This Row],[A]]*R175</f>
        <v>0.10124202173538092</v>
      </c>
      <c r="AN175" s="3">
        <f>EffortOutcomesAG1_1DayShiftIN[[#This Row],[A]]*S175</f>
        <v>0</v>
      </c>
      <c r="AO175" s="3">
        <f>EffortOutcomesAG1_1DayShiftIN[[#This Row],[A]]*T175</f>
        <v>1.2648808541730494</v>
      </c>
      <c r="AP175" s="3">
        <f>EffortOutcomesAG1_1DayShiftIN[[#This Row],[A]]*U175</f>
        <v>0</v>
      </c>
      <c r="AQ175" s="3">
        <f>EffortOutcomesAG1_1DayShiftIN[[#This Row],[A]]*V175</f>
        <v>2.5351191458269504</v>
      </c>
      <c r="AR175" s="3">
        <f>EffortOutcomesAG1_1DayShiftIN[[#This Row],[A]]*W175</f>
        <v>0</v>
      </c>
      <c r="AS175" s="3">
        <f>EffortOutcomesAG1_1DayShiftIN[[#This Row],[A]]*X175</f>
        <v>0</v>
      </c>
      <c r="AT175" s="3">
        <f>EffortOutcomesAG1_1DayShiftIN[[#This Row],[A]]*Y175</f>
        <v>0</v>
      </c>
      <c r="AU175" s="3">
        <f>EffortOutcomesAG1_1DayShiftIN[[#This Row],[A]]*Z175</f>
        <v>0</v>
      </c>
      <c r="AV175" s="44">
        <f>EffortOutcomesAG1_1DayShiftIN[[#This Row],[A]]*AA175</f>
        <v>0</v>
      </c>
      <c r="AW175" s="3"/>
      <c r="AX175" s="3"/>
      <c r="AY175" t="s">
        <v>217</v>
      </c>
      <c r="AZ175" t="s">
        <v>215</v>
      </c>
      <c r="BA175" t="s">
        <v>70</v>
      </c>
      <c r="BB175">
        <v>2.5351191458269504</v>
      </c>
      <c r="BC175">
        <v>3.8</v>
      </c>
      <c r="BD175">
        <v>10</v>
      </c>
      <c r="BE175">
        <v>3.8</v>
      </c>
      <c r="BF175">
        <v>3.9012420217353809</v>
      </c>
      <c r="BG175" t="s">
        <v>173</v>
      </c>
      <c r="BI175" s="25">
        <v>45572</v>
      </c>
      <c r="BJ175">
        <v>45572</v>
      </c>
      <c r="BK175">
        <v>1.498943355879413</v>
      </c>
      <c r="BL175">
        <v>1.498943355879413</v>
      </c>
      <c r="BM175">
        <v>1.538879160041531</v>
      </c>
      <c r="BN175">
        <v>0.66713661732288176</v>
      </c>
      <c r="BO175">
        <v>0.66713661732288176</v>
      </c>
      <c r="BP175">
        <v>1.0266426372987845</v>
      </c>
      <c r="BQ175">
        <v>0.97404877186000738</v>
      </c>
      <c r="BR175">
        <v>0.97404877186000738</v>
      </c>
      <c r="BS175">
        <v>0.64982360276619267</v>
      </c>
      <c r="BT175" t="s">
        <v>160</v>
      </c>
    </row>
    <row r="176" spans="1:72" x14ac:dyDescent="0.25">
      <c r="A176" s="31"/>
      <c r="B17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76" s="32">
        <f>IF(EffortOutcomesAG1_1DayShiftIN[[#This Row],[Iin]]=0,3,  IF(EffortOutcomesAG1_1DayShiftIN[[#This Row],[Iin]]&lt;INGoal,1,    IF(EffortOutcomesAG1_1DayShiftIN[[#This Row],[Iin]]&gt;=INGoal,2,   "???")))</f>
        <v>2</v>
      </c>
      <c r="D17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76" s="34">
        <f t="shared" si="4"/>
        <v>32312</v>
      </c>
      <c r="H17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0.54921452631435796</v>
      </c>
      <c r="I17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0.4348694489667051</v>
      </c>
      <c r="N17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6.5130551033294903E-2</v>
      </c>
      <c r="O176" s="36" cm="1">
        <f t="array" ref="O17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7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7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6" s="36" cm="1">
        <f t="array" ref="Z17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6" s="38">
        <f t="shared" si="5"/>
        <v>0</v>
      </c>
      <c r="AC176" s="3">
        <f>EffortOutcomesAG1_1DayShiftIN[[#This Row],[A]]*H176</f>
        <v>1.9593984962406004</v>
      </c>
      <c r="AD176" s="3">
        <f>EffortOutcomesAG1_1DayShiftIN[[#This Row],[A]]*I176</f>
        <v>0</v>
      </c>
      <c r="AE176" s="3">
        <f>EffortOutcomesAG1_1DayShiftIN[[#This Row],[A]]*J176</f>
        <v>0</v>
      </c>
      <c r="AF176" s="3">
        <f>EffortOutcomesAG1_1DayShiftIN[[#This Row],[A]]*K176</f>
        <v>0</v>
      </c>
      <c r="AG176" s="3">
        <f>EffortOutcomesAG1_1DayShiftIN[[#This Row],[A]]*L176</f>
        <v>0</v>
      </c>
      <c r="AH176" s="3">
        <f>EffortOutcomesAG1_1DayShiftIN[[#This Row],[A]]*M176</f>
        <v>1.5514566777474996</v>
      </c>
      <c r="AI176" s="3">
        <f>EffortOutcomesAG1_1DayShiftIN[[#This Row],[A]]*N176</f>
        <v>0.23236221483500022</v>
      </c>
      <c r="AJ176" s="3">
        <f>EffortOutcomesAG1_1DayShiftIN[[#This Row],[A]]*O176</f>
        <v>0</v>
      </c>
      <c r="AK176" s="3">
        <f>EffortOutcomesAG1_1DayShiftIN[[#This Row],[A]]*P176</f>
        <v>0</v>
      </c>
      <c r="AL176" s="3">
        <f>EffortOutcomesAG1_1DayShiftIN[[#This Row],[A]]*Q176</f>
        <v>0</v>
      </c>
      <c r="AM176" s="3">
        <f>EffortOutcomesAG1_1DayShiftIN[[#This Row],[A]]*R176</f>
        <v>0</v>
      </c>
      <c r="AN176" s="3">
        <f>EffortOutcomesAG1_1DayShiftIN[[#This Row],[A]]*S176</f>
        <v>0</v>
      </c>
      <c r="AO176" s="3">
        <f>EffortOutcomesAG1_1DayShiftIN[[#This Row],[A]]*T176</f>
        <v>0</v>
      </c>
      <c r="AP176" s="3">
        <f>EffortOutcomesAG1_1DayShiftIN[[#This Row],[A]]*U176</f>
        <v>0</v>
      </c>
      <c r="AQ176" s="3">
        <f>EffortOutcomesAG1_1DayShiftIN[[#This Row],[A]]*V176</f>
        <v>0</v>
      </c>
      <c r="AR176" s="3">
        <f>EffortOutcomesAG1_1DayShiftIN[[#This Row],[A]]*W176</f>
        <v>0</v>
      </c>
      <c r="AS176" s="3">
        <f>EffortOutcomesAG1_1DayShiftIN[[#This Row],[A]]*X176</f>
        <v>0</v>
      </c>
      <c r="AT176" s="3">
        <f>EffortOutcomesAG1_1DayShiftIN[[#This Row],[A]]*Y176</f>
        <v>0</v>
      </c>
      <c r="AU176" s="3">
        <f>EffortOutcomesAG1_1DayShiftIN[[#This Row],[A]]*Z176</f>
        <v>0</v>
      </c>
      <c r="AV176" s="44">
        <f>EffortOutcomesAG1_1DayShiftIN[[#This Row],[A]]*AA176</f>
        <v>0</v>
      </c>
      <c r="AW176" s="3"/>
      <c r="AX176" s="3"/>
      <c r="AY176" t="s">
        <v>170</v>
      </c>
      <c r="AZ176" t="s">
        <v>215</v>
      </c>
      <c r="BA176" t="s">
        <v>68</v>
      </c>
      <c r="BB176">
        <v>5.7593984962406006</v>
      </c>
      <c r="BC176">
        <v>3.8</v>
      </c>
      <c r="BD176">
        <v>10</v>
      </c>
      <c r="BE176">
        <v>3.8</v>
      </c>
      <c r="BF176">
        <v>3.5676377851649996</v>
      </c>
      <c r="BG176" t="s">
        <v>177</v>
      </c>
      <c r="BH176">
        <v>1</v>
      </c>
      <c r="BI176" s="25">
        <v>45573</v>
      </c>
      <c r="BJ176">
        <v>45573</v>
      </c>
      <c r="BK176">
        <v>0.65979112271540474</v>
      </c>
      <c r="BL176">
        <v>0.65979112271540474</v>
      </c>
      <c r="BM176">
        <v>0.61944624729366193</v>
      </c>
      <c r="BN176">
        <v>1.5156311832212108</v>
      </c>
      <c r="BO176">
        <v>1.5156311832212108</v>
      </c>
      <c r="BP176">
        <v>0.93885204872763151</v>
      </c>
      <c r="BQ176">
        <v>1.0651305510332949</v>
      </c>
      <c r="BR176">
        <v>1.0651305510332949</v>
      </c>
      <c r="BS176">
        <v>1.6143450773476529</v>
      </c>
      <c r="BT176" t="s">
        <v>160</v>
      </c>
    </row>
    <row r="177" spans="1:72" x14ac:dyDescent="0.25">
      <c r="A177" s="31"/>
      <c r="B17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77" s="32">
        <f>IF(EffortOutcomesAG1_1DayShiftIN[[#This Row],[Iin]]=0,3,  IF(EffortOutcomesAG1_1DayShiftIN[[#This Row],[Iin]]&lt;INGoal,1,    IF(EffortOutcomesAG1_1DayShiftIN[[#This Row],[Iin]]&gt;=INGoal,2,   "???")))</f>
        <v>1</v>
      </c>
      <c r="D17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77" s="34">
        <f t="shared" si="4"/>
        <v>11310</v>
      </c>
      <c r="H17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7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7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77" s="36" cm="1">
        <f t="array" ref="O17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0.10168468431663513</v>
      </c>
      <c r="S17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0.88905070603075587</v>
      </c>
      <c r="W17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7" s="36" cm="1">
        <f t="array" ref="Z17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7" s="38">
        <f t="shared" si="5"/>
        <v>0.990735390347391</v>
      </c>
      <c r="AC177" s="3">
        <f>EffortOutcomesAG1_1DayShiftIN[[#This Row],[A]]*H177</f>
        <v>0</v>
      </c>
      <c r="AD177" s="3">
        <f>EffortOutcomesAG1_1DayShiftIN[[#This Row],[A]]*I177</f>
        <v>0</v>
      </c>
      <c r="AE177" s="3">
        <f>EffortOutcomesAG1_1DayShiftIN[[#This Row],[A]]*J177</f>
        <v>0</v>
      </c>
      <c r="AF177" s="3">
        <f>EffortOutcomesAG1_1DayShiftIN[[#This Row],[A]]*K177</f>
        <v>0</v>
      </c>
      <c r="AG177" s="3">
        <f>EffortOutcomesAG1_1DayShiftIN[[#This Row],[A]]*L177</f>
        <v>0</v>
      </c>
      <c r="AH177" s="3">
        <f>EffortOutcomesAG1_1DayShiftIN[[#This Row],[A]]*M177</f>
        <v>0</v>
      </c>
      <c r="AI177" s="3">
        <f>EffortOutcomesAG1_1DayShiftIN[[#This Row],[A]]*N177</f>
        <v>0</v>
      </c>
      <c r="AJ177" s="3">
        <f>EffortOutcomesAG1_1DayShiftIN[[#This Row],[A]]*O177</f>
        <v>0</v>
      </c>
      <c r="AK177" s="3">
        <f>EffortOutcomesAG1_1DayShiftIN[[#This Row],[A]]*P177</f>
        <v>0</v>
      </c>
      <c r="AL177" s="3">
        <f>EffortOutcomesAG1_1DayShiftIN[[#This Row],[A]]*Q177</f>
        <v>0</v>
      </c>
      <c r="AM177" s="3">
        <f>EffortOutcomesAG1_1DayShiftIN[[#This Row],[A]]*R177</f>
        <v>0.32596717862837477</v>
      </c>
      <c r="AN177" s="3">
        <f>EffortOutcomesAG1_1DayShiftIN[[#This Row],[A]]*S177</f>
        <v>0</v>
      </c>
      <c r="AO177" s="3">
        <f>EffortOutcomesAG1_1DayShiftIN[[#This Row],[A]]*T177</f>
        <v>0</v>
      </c>
      <c r="AP177" s="3">
        <f>EffortOutcomesAG1_1DayShiftIN[[#This Row],[A]]*U177</f>
        <v>0</v>
      </c>
      <c r="AQ177" s="3">
        <f>EffortOutcomesAG1_1DayShiftIN[[#This Row],[A]]*V177</f>
        <v>2.8499999999999996</v>
      </c>
      <c r="AR177" s="3">
        <f>EffortOutcomesAG1_1DayShiftIN[[#This Row],[A]]*W177</f>
        <v>0</v>
      </c>
      <c r="AS177" s="3">
        <f>EffortOutcomesAG1_1DayShiftIN[[#This Row],[A]]*X177</f>
        <v>0</v>
      </c>
      <c r="AT177" s="3">
        <f>EffortOutcomesAG1_1DayShiftIN[[#This Row],[A]]*Y177</f>
        <v>0</v>
      </c>
      <c r="AU177" s="3">
        <f>EffortOutcomesAG1_1DayShiftIN[[#This Row],[A]]*Z177</f>
        <v>0</v>
      </c>
      <c r="AV177" s="44">
        <f>EffortOutcomesAG1_1DayShiftIN[[#This Row],[A]]*AA177</f>
        <v>0</v>
      </c>
      <c r="AW177" s="3"/>
      <c r="AX177" s="3"/>
      <c r="AY177" t="s">
        <v>170</v>
      </c>
      <c r="AZ177" t="s">
        <v>215</v>
      </c>
      <c r="BA177" t="s">
        <v>70</v>
      </c>
      <c r="BB177">
        <v>2.8796992481203003</v>
      </c>
      <c r="BC177">
        <v>2.8499999999999996</v>
      </c>
      <c r="BD177">
        <v>10</v>
      </c>
      <c r="BE177">
        <v>2.8499999999999996</v>
      </c>
      <c r="BF177">
        <v>3.205666426748675</v>
      </c>
      <c r="BG177" t="s">
        <v>178</v>
      </c>
      <c r="BH177">
        <v>1</v>
      </c>
      <c r="BI177" s="25">
        <v>45573</v>
      </c>
      <c r="BJ177">
        <v>45573</v>
      </c>
      <c r="BK177">
        <v>0.98968668407310711</v>
      </c>
      <c r="BL177">
        <v>0.98968668407310711</v>
      </c>
      <c r="BM177">
        <v>1.1131948688187305</v>
      </c>
      <c r="BN177">
        <v>1.0104207888141405</v>
      </c>
      <c r="BO177">
        <v>1.0104207888141405</v>
      </c>
      <c r="BP177">
        <v>1.1247952374556756</v>
      </c>
      <c r="BQ177">
        <v>0.88905070603075587</v>
      </c>
      <c r="BR177">
        <v>0.88905070603075587</v>
      </c>
      <c r="BS177">
        <v>0.89831531568336487</v>
      </c>
      <c r="BT177" t="s">
        <v>160</v>
      </c>
    </row>
    <row r="178" spans="1:72" x14ac:dyDescent="0.25">
      <c r="A178" s="31"/>
      <c r="B17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78" s="32">
        <f>IF(EffortOutcomesAG1_1DayShiftIN[[#This Row],[Iin]]=0,3,  IF(EffortOutcomesAG1_1DayShiftIN[[#This Row],[Iin]]&lt;INGoal,1,    IF(EffortOutcomesAG1_1DayShiftIN[[#This Row],[Iin]]&gt;=INGoal,2,   "???")))</f>
        <v>1</v>
      </c>
      <c r="D17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78" s="34">
        <f t="shared" si="4"/>
        <v>11310</v>
      </c>
      <c r="H17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7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7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78" s="36" cm="1">
        <f t="array" ref="O17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Row],[Block]]=21222),INCap-M179:Z9INGoal,IF(OR(EffortOutcomesAG1_1DayShiftIN[[#This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0.23737539586684409</v>
      </c>
      <c r="S17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7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8" s="36" cm="1">
        <f t="array" ref="Z17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0.76262460413315591</v>
      </c>
      <c r="AA17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8" s="38">
        <f t="shared" si="5"/>
        <v>1</v>
      </c>
      <c r="AC178" s="3">
        <f>EffortOutcomesAG1_1DayShiftIN[[#This Row],[A]]*H178</f>
        <v>0</v>
      </c>
      <c r="AD178" s="3">
        <f>EffortOutcomesAG1_1DayShiftIN[[#This Row],[A]]*I178</f>
        <v>0</v>
      </c>
      <c r="AE178" s="3">
        <f>EffortOutcomesAG1_1DayShiftIN[[#This Row],[A]]*J178</f>
        <v>0</v>
      </c>
      <c r="AF178" s="3">
        <f>EffortOutcomesAG1_1DayShiftIN[[#This Row],[A]]*K178</f>
        <v>0</v>
      </c>
      <c r="AG178" s="3">
        <f>EffortOutcomesAG1_1DayShiftIN[[#This Row],[A]]*L178</f>
        <v>0</v>
      </c>
      <c r="AH178" s="3">
        <f>EffortOutcomesAG1_1DayShiftIN[[#This Row],[A]]*M178</f>
        <v>0</v>
      </c>
      <c r="AI178" s="3">
        <f>EffortOutcomesAG1_1DayShiftIN[[#This Row],[A]]*N178</f>
        <v>0</v>
      </c>
      <c r="AJ178" s="3">
        <f>EffortOutcomesAG1_1DayShiftIN[[#This Row],[A]]*O178</f>
        <v>0</v>
      </c>
      <c r="AK178" s="3">
        <f>EffortOutcomesAG1_1DayShiftIN[[#This Row],[A]]*P178</f>
        <v>0</v>
      </c>
      <c r="AL178" s="3">
        <f>EffortOutcomesAG1_1DayShiftIN[[#This Row],[A]]*Q178</f>
        <v>0</v>
      </c>
      <c r="AM178" s="3">
        <f>EffortOutcomesAG1_1DayShiftIN[[#This Row],[A]]*R178</f>
        <v>0.31126112976207865</v>
      </c>
      <c r="AN178" s="3">
        <f>EffortOutcomesAG1_1DayShiftIN[[#This Row],[A]]*S178</f>
        <v>0</v>
      </c>
      <c r="AO178" s="3">
        <f>EffortOutcomesAG1_1DayShiftIN[[#This Row],[A]]*T178</f>
        <v>0</v>
      </c>
      <c r="AP178" s="3">
        <f>EffortOutcomesAG1_1DayShiftIN[[#This Row],[A]]*U178</f>
        <v>0</v>
      </c>
      <c r="AQ178" s="3">
        <f>EffortOutcomesAG1_1DayShiftIN[[#This Row],[A]]*V178</f>
        <v>0</v>
      </c>
      <c r="AR178" s="3">
        <f>EffortOutcomesAG1_1DayShiftIN[[#This Row],[A]]*W178</f>
        <v>0</v>
      </c>
      <c r="AS178" s="3">
        <f>EffortOutcomesAG1_1DayShiftIN[[#This Row],[A]]*X178</f>
        <v>0</v>
      </c>
      <c r="AT178" s="3">
        <f>EffortOutcomesAG1_1DayShiftIN[[#This Row],[A]]*Y178</f>
        <v>0</v>
      </c>
      <c r="AU178" s="3">
        <f>EffortOutcomesAG1_1DayShiftIN[[#This Row],[A]]*Z178</f>
        <v>1</v>
      </c>
      <c r="AV178" s="44">
        <f>EffortOutcomesAG1_1DayShiftIN[[#This Row],[A]]*AA178</f>
        <v>0</v>
      </c>
      <c r="AW178" s="3"/>
      <c r="AX178" s="3"/>
      <c r="AY178" t="s">
        <v>170</v>
      </c>
      <c r="AZ178" t="s">
        <v>215</v>
      </c>
      <c r="BA178" t="s">
        <v>69</v>
      </c>
      <c r="BB178">
        <v>1</v>
      </c>
      <c r="BC178">
        <v>0</v>
      </c>
      <c r="BD178">
        <v>10</v>
      </c>
      <c r="BE178">
        <v>0</v>
      </c>
      <c r="BF178">
        <v>1.3112611297620786</v>
      </c>
      <c r="BG178" t="s">
        <v>176</v>
      </c>
      <c r="BH178">
        <v>1</v>
      </c>
      <c r="BI178" s="25">
        <v>45573</v>
      </c>
      <c r="BJ178">
        <v>45573</v>
      </c>
      <c r="BK178">
        <v>0</v>
      </c>
      <c r="BL178">
        <v>0</v>
      </c>
      <c r="BM178">
        <v>1.3112611297620786</v>
      </c>
      <c r="BQ178">
        <v>0</v>
      </c>
      <c r="BR178">
        <v>0</v>
      </c>
      <c r="BS178">
        <v>0.76262460413315591</v>
      </c>
      <c r="BT178" t="s">
        <v>160</v>
      </c>
    </row>
    <row r="179" spans="1:72" x14ac:dyDescent="0.25">
      <c r="A179" s="31"/>
      <c r="B17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79" s="32">
        <f>IF(EffortOutcomesAG1_1DayShiftIN[[#This Row],[Iin]]=0,3,  IF(EffortOutcomesAG1_1DayShiftIN[[#This Row],[Iin]]&lt;INGoal,1,    IF(EffortOutcomesAG1_1DayShiftIN[[#This Row],[Iin]]&gt;=INGoal,2,   "???")))</f>
        <v>2</v>
      </c>
      <c r="D17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7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7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79" s="34">
        <f t="shared" si="4"/>
        <v>32312</v>
      </c>
      <c r="H17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1.0597738813077264</v>
      </c>
      <c r="I17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7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7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7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7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0.17837354019265184</v>
      </c>
      <c r="N17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0.32162645980734816</v>
      </c>
      <c r="O179" s="36" cm="1">
        <f t="array" ref="O17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7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7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7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7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7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7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7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7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7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7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79" s="36" cm="1">
        <f t="array" ref="Z17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7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79" s="38">
        <f t="shared" si="5"/>
        <v>0</v>
      </c>
      <c r="AC179" s="3">
        <f>EffortOutcomesAG1_1DayShiftIN[[#This Row],[A]]*H179</f>
        <v>3.0471096572600338</v>
      </c>
      <c r="AD179" s="3">
        <f>EffortOutcomesAG1_1DayShiftIN[[#This Row],[A]]*I179</f>
        <v>0</v>
      </c>
      <c r="AE179" s="3">
        <f>EffortOutcomesAG1_1DayShiftIN[[#This Row],[A]]*J179</f>
        <v>0</v>
      </c>
      <c r="AF179" s="3">
        <f>EffortOutcomesAG1_1DayShiftIN[[#This Row],[A]]*K179</f>
        <v>0</v>
      </c>
      <c r="AG179" s="3">
        <f>EffortOutcomesAG1_1DayShiftIN[[#This Row],[A]]*L179</f>
        <v>0</v>
      </c>
      <c r="AH179" s="3">
        <f>EffortOutcomesAG1_1DayShiftIN[[#This Row],[A]]*M179</f>
        <v>0.51286764705882315</v>
      </c>
      <c r="AI179" s="3">
        <f>EffortOutcomesAG1_1DayShiftIN[[#This Row],[A]]*N179</f>
        <v>0.92475490196078458</v>
      </c>
      <c r="AJ179" s="3">
        <f>EffortOutcomesAG1_1DayShiftIN[[#This Row],[A]]*O179</f>
        <v>0</v>
      </c>
      <c r="AK179" s="3">
        <f>EffortOutcomesAG1_1DayShiftIN[[#This Row],[A]]*P179</f>
        <v>0</v>
      </c>
      <c r="AL179" s="3">
        <f>EffortOutcomesAG1_1DayShiftIN[[#This Row],[A]]*Q179</f>
        <v>0</v>
      </c>
      <c r="AM179" s="3">
        <f>EffortOutcomesAG1_1DayShiftIN[[#This Row],[A]]*R179</f>
        <v>0</v>
      </c>
      <c r="AN179" s="3">
        <f>EffortOutcomesAG1_1DayShiftIN[[#This Row],[A]]*S179</f>
        <v>0</v>
      </c>
      <c r="AO179" s="3">
        <f>EffortOutcomesAG1_1DayShiftIN[[#This Row],[A]]*T179</f>
        <v>0</v>
      </c>
      <c r="AP179" s="3">
        <f>EffortOutcomesAG1_1DayShiftIN[[#This Row],[A]]*U179</f>
        <v>0</v>
      </c>
      <c r="AQ179" s="3">
        <f>EffortOutcomesAG1_1DayShiftIN[[#This Row],[A]]*V179</f>
        <v>0</v>
      </c>
      <c r="AR179" s="3">
        <f>EffortOutcomesAG1_1DayShiftIN[[#This Row],[A]]*W179</f>
        <v>0</v>
      </c>
      <c r="AS179" s="3">
        <f>EffortOutcomesAG1_1DayShiftIN[[#This Row],[A]]*X179</f>
        <v>0</v>
      </c>
      <c r="AT179" s="3">
        <f>EffortOutcomesAG1_1DayShiftIN[[#This Row],[A]]*Y179</f>
        <v>0</v>
      </c>
      <c r="AU179" s="3">
        <f>EffortOutcomesAG1_1DayShiftIN[[#This Row],[A]]*Z179</f>
        <v>0</v>
      </c>
      <c r="AV179" s="44">
        <f>EffortOutcomesAG1_1DayShiftIN[[#This Row],[A]]*AA179</f>
        <v>0</v>
      </c>
      <c r="AW179" s="3"/>
      <c r="AX179" s="3"/>
      <c r="AY179" t="s">
        <v>217</v>
      </c>
      <c r="AZ179" t="s">
        <v>215</v>
      </c>
      <c r="BA179" t="s">
        <v>68</v>
      </c>
      <c r="BB179">
        <v>6.8471096572600336</v>
      </c>
      <c r="BC179">
        <v>3.8</v>
      </c>
      <c r="BD179">
        <v>10</v>
      </c>
      <c r="BE179">
        <v>3.8</v>
      </c>
      <c r="BF179">
        <v>2.8752450980392155</v>
      </c>
      <c r="BG179" t="s">
        <v>177</v>
      </c>
      <c r="BI179" s="25">
        <v>45573</v>
      </c>
      <c r="BJ179">
        <v>45573</v>
      </c>
      <c r="BK179">
        <v>0.55497869761306307</v>
      </c>
      <c r="BL179">
        <v>0.55497869761306307</v>
      </c>
      <c r="BM179">
        <v>0.41992099469161781</v>
      </c>
      <c r="BN179">
        <v>1.801870962436851</v>
      </c>
      <c r="BO179">
        <v>1.801870962436851</v>
      </c>
      <c r="BP179">
        <v>0.75664344685242513</v>
      </c>
      <c r="BQ179">
        <v>1.3216264598073482</v>
      </c>
      <c r="BR179">
        <v>1.3216264598073482</v>
      </c>
      <c r="BS179">
        <v>2.3814003411150746</v>
      </c>
      <c r="BT179" t="s">
        <v>160</v>
      </c>
    </row>
    <row r="180" spans="1:72" x14ac:dyDescent="0.25">
      <c r="A180" s="31"/>
      <c r="B18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0" s="32">
        <f>IF(EffortOutcomesAG1_1DayShiftIN[[#This Row],[Iin]]=0,3,  IF(EffortOutcomesAG1_1DayShiftIN[[#This Row],[Iin]]&lt;INGoal,1,    IF(EffortOutcomesAG1_1DayShiftIN[[#This Row],[Iin]]&gt;=INGoal,2,   "???")))</f>
        <v>1</v>
      </c>
      <c r="D18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8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0" s="34">
        <f t="shared" si="4"/>
        <v>11110</v>
      </c>
      <c r="H18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8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0" s="36" cm="1">
        <f t="array" ref="O18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8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3.4346865975879104E-2</v>
      </c>
      <c r="S18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0.32143056868402953</v>
      </c>
      <c r="U18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0.64422256534009137</v>
      </c>
      <c r="W18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0" s="36" cm="1">
        <f t="array" ref="Z18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0" s="38">
        <f t="shared" si="5"/>
        <v>1</v>
      </c>
      <c r="AC180" s="3">
        <f>EffortOutcomesAG1_1DayShiftIN[[#This Row],[A]]*H180</f>
        <v>0</v>
      </c>
      <c r="AD180" s="3">
        <f>EffortOutcomesAG1_1DayShiftIN[[#This Row],[A]]*I180</f>
        <v>0</v>
      </c>
      <c r="AE180" s="3">
        <f>EffortOutcomesAG1_1DayShiftIN[[#This Row],[A]]*J180</f>
        <v>0</v>
      </c>
      <c r="AF180" s="3">
        <f>EffortOutcomesAG1_1DayShiftIN[[#This Row],[A]]*K180</f>
        <v>0</v>
      </c>
      <c r="AG180" s="3">
        <f>EffortOutcomesAG1_1DayShiftIN[[#This Row],[A]]*L180</f>
        <v>0</v>
      </c>
      <c r="AH180" s="3">
        <f>EffortOutcomesAG1_1DayShiftIN[[#This Row],[A]]*M180</f>
        <v>0</v>
      </c>
      <c r="AI180" s="3">
        <f>EffortOutcomesAG1_1DayShiftIN[[#This Row],[A]]*N180</f>
        <v>0</v>
      </c>
      <c r="AJ180" s="3">
        <f>EffortOutcomesAG1_1DayShiftIN[[#This Row],[A]]*O180</f>
        <v>0</v>
      </c>
      <c r="AK180" s="3">
        <f>EffortOutcomesAG1_1DayShiftIN[[#This Row],[A]]*P180</f>
        <v>0</v>
      </c>
      <c r="AL180" s="3">
        <f>EffortOutcomesAG1_1DayShiftIN[[#This Row],[A]]*Q180</f>
        <v>0</v>
      </c>
      <c r="AM180" s="3">
        <f>EffortOutcomesAG1_1DayShiftIN[[#This Row],[A]]*R180</f>
        <v>0.13516042780748683</v>
      </c>
      <c r="AN180" s="3">
        <f>EffortOutcomesAG1_1DayShiftIN[[#This Row],[A]]*S180</f>
        <v>0</v>
      </c>
      <c r="AO180" s="3">
        <f>EffortOutcomesAG1_1DayShiftIN[[#This Row],[A]]*T180</f>
        <v>1.2648808541730494</v>
      </c>
      <c r="AP180" s="3">
        <f>EffortOutcomesAG1_1DayShiftIN[[#This Row],[A]]*U180</f>
        <v>0</v>
      </c>
      <c r="AQ180" s="3">
        <f>EffortOutcomesAG1_1DayShiftIN[[#This Row],[A]]*V180</f>
        <v>2.5351191458269504</v>
      </c>
      <c r="AR180" s="3">
        <f>EffortOutcomesAG1_1DayShiftIN[[#This Row],[A]]*W180</f>
        <v>0</v>
      </c>
      <c r="AS180" s="3">
        <f>EffortOutcomesAG1_1DayShiftIN[[#This Row],[A]]*X180</f>
        <v>0</v>
      </c>
      <c r="AT180" s="3">
        <f>EffortOutcomesAG1_1DayShiftIN[[#This Row],[A]]*Y180</f>
        <v>0</v>
      </c>
      <c r="AU180" s="3">
        <f>EffortOutcomesAG1_1DayShiftIN[[#This Row],[A]]*Z180</f>
        <v>0</v>
      </c>
      <c r="AV180" s="44">
        <f>EffortOutcomesAG1_1DayShiftIN[[#This Row],[A]]*AA180</f>
        <v>0</v>
      </c>
      <c r="AW180" s="3"/>
      <c r="AX180" s="3"/>
      <c r="AY180" t="s">
        <v>217</v>
      </c>
      <c r="AZ180" t="s">
        <v>215</v>
      </c>
      <c r="BA180" t="s">
        <v>70</v>
      </c>
      <c r="BB180">
        <v>2.5351191458269504</v>
      </c>
      <c r="BC180">
        <v>3.8</v>
      </c>
      <c r="BD180">
        <v>10</v>
      </c>
      <c r="BE180">
        <v>3.8</v>
      </c>
      <c r="BF180">
        <v>3.9351604278074865</v>
      </c>
      <c r="BG180" t="s">
        <v>178</v>
      </c>
      <c r="BI180" s="25">
        <v>45573</v>
      </c>
      <c r="BJ180">
        <v>45573</v>
      </c>
      <c r="BK180">
        <v>1.498943355879413</v>
      </c>
      <c r="BL180">
        <v>1.498943355879413</v>
      </c>
      <c r="BM180">
        <v>1.5522585730477949</v>
      </c>
      <c r="BN180">
        <v>0.66713661732288176</v>
      </c>
      <c r="BO180">
        <v>0.66713661732288176</v>
      </c>
      <c r="BP180">
        <v>1.0355685336335492</v>
      </c>
      <c r="BQ180">
        <v>0.9656531340241209</v>
      </c>
      <c r="BR180">
        <v>0.9656531340241209</v>
      </c>
      <c r="BS180">
        <v>0.64422256534009137</v>
      </c>
      <c r="BT180" t="s">
        <v>160</v>
      </c>
    </row>
    <row r="181" spans="1:72" x14ac:dyDescent="0.25">
      <c r="A181" s="31"/>
      <c r="B18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1" s="32">
        <f>IF(EffortOutcomesAG1_1DayShiftIN[[#This Row],[Iin]]=0,3,  IF(EffortOutcomesAG1_1DayShiftIN[[#This Row],[Iin]]&lt;INGoal,1,    IF(EffortOutcomesAG1_1DayShiftIN[[#This Row],[Iin]]&gt;=INGoal,2,   "???")))</f>
        <v>1</v>
      </c>
      <c r="D18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8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1" s="34">
        <f t="shared" si="4"/>
        <v>11110</v>
      </c>
      <c r="H18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8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1" s="36" cm="1">
        <f t="array" ref="O18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8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4.8303571428571335E-2</v>
      </c>
      <c r="S18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0.52786401098901115</v>
      </c>
      <c r="U18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0.42383241758241758</v>
      </c>
      <c r="W18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1" s="36" cm="1">
        <f t="array" ref="Z18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1" s="38">
        <f t="shared" si="5"/>
        <v>1</v>
      </c>
      <c r="AC181" s="3">
        <f>EffortOutcomesAG1_1DayShiftIN[[#This Row],[A]]*H181</f>
        <v>0</v>
      </c>
      <c r="AD181" s="3">
        <f>EffortOutcomesAG1_1DayShiftIN[[#This Row],[A]]*I181</f>
        <v>0</v>
      </c>
      <c r="AE181" s="3">
        <f>EffortOutcomesAG1_1DayShiftIN[[#This Row],[A]]*J181</f>
        <v>0</v>
      </c>
      <c r="AF181" s="3">
        <f>EffortOutcomesAG1_1DayShiftIN[[#This Row],[A]]*K181</f>
        <v>0</v>
      </c>
      <c r="AG181" s="3">
        <f>EffortOutcomesAG1_1DayShiftIN[[#This Row],[A]]*L181</f>
        <v>0</v>
      </c>
      <c r="AH181" s="3">
        <f>EffortOutcomesAG1_1DayShiftIN[[#This Row],[A]]*M181</f>
        <v>0</v>
      </c>
      <c r="AI181" s="3">
        <f>EffortOutcomesAG1_1DayShiftIN[[#This Row],[A]]*N181</f>
        <v>0</v>
      </c>
      <c r="AJ181" s="3">
        <f>EffortOutcomesAG1_1DayShiftIN[[#This Row],[A]]*O181</f>
        <v>0</v>
      </c>
      <c r="AK181" s="3">
        <f>EffortOutcomesAG1_1DayShiftIN[[#This Row],[A]]*P181</f>
        <v>0</v>
      </c>
      <c r="AL181" s="3">
        <f>EffortOutcomesAG1_1DayShiftIN[[#This Row],[A]]*Q181</f>
        <v>0</v>
      </c>
      <c r="AM181" s="3">
        <f>EffortOutcomesAG1_1DayShiftIN[[#This Row],[A]]*R181</f>
        <v>9.6434937611407992E-2</v>
      </c>
      <c r="AN181" s="3">
        <f>EffortOutcomesAG1_1DayShiftIN[[#This Row],[A]]*S181</f>
        <v>0</v>
      </c>
      <c r="AO181" s="3">
        <f>EffortOutcomesAG1_1DayShiftIN[[#This Row],[A]]*T181</f>
        <v>1.0538461538461541</v>
      </c>
      <c r="AP181" s="3">
        <f>EffortOutcomesAG1_1DayShiftIN[[#This Row],[A]]*U181</f>
        <v>0</v>
      </c>
      <c r="AQ181" s="3">
        <f>EffortOutcomesAG1_1DayShiftIN[[#This Row],[A]]*V181</f>
        <v>0.84615384615384603</v>
      </c>
      <c r="AR181" s="3">
        <f>EffortOutcomesAG1_1DayShiftIN[[#This Row],[A]]*W181</f>
        <v>0</v>
      </c>
      <c r="AS181" s="3">
        <f>EffortOutcomesAG1_1DayShiftIN[[#This Row],[A]]*X181</f>
        <v>0</v>
      </c>
      <c r="AT181" s="3">
        <f>EffortOutcomesAG1_1DayShiftIN[[#This Row],[A]]*Y181</f>
        <v>0</v>
      </c>
      <c r="AU181" s="3">
        <f>EffortOutcomesAG1_1DayShiftIN[[#This Row],[A]]*Z181</f>
        <v>0</v>
      </c>
      <c r="AV181" s="44">
        <f>EffortOutcomesAG1_1DayShiftIN[[#This Row],[A]]*AA181</f>
        <v>0</v>
      </c>
      <c r="AW181" s="3"/>
      <c r="AX181" s="3"/>
      <c r="AY181" t="s">
        <v>217</v>
      </c>
      <c r="AZ181" t="s">
        <v>215</v>
      </c>
      <c r="BA181" t="s">
        <v>69</v>
      </c>
      <c r="BB181">
        <v>0.84615384615384603</v>
      </c>
      <c r="BC181">
        <v>1.9</v>
      </c>
      <c r="BD181">
        <v>10</v>
      </c>
      <c r="BE181">
        <v>1.9</v>
      </c>
      <c r="BF181">
        <v>1.9964349376114079</v>
      </c>
      <c r="BG181" t="s">
        <v>176</v>
      </c>
      <c r="BI181" s="25">
        <v>45573</v>
      </c>
      <c r="BJ181">
        <v>45573</v>
      </c>
      <c r="BK181">
        <v>2.2454545454545456</v>
      </c>
      <c r="BL181">
        <v>2.2454545454545456</v>
      </c>
      <c r="BM181">
        <v>2.3594231080862098</v>
      </c>
      <c r="BN181">
        <v>0.44534412955465585</v>
      </c>
      <c r="BO181">
        <v>0.44534412955465585</v>
      </c>
      <c r="BP181">
        <v>1.0507552303217937</v>
      </c>
      <c r="BQ181">
        <v>0.95169642857142867</v>
      </c>
      <c r="BR181">
        <v>0.95169642857142867</v>
      </c>
      <c r="BS181">
        <v>0.42383241758241758</v>
      </c>
      <c r="BT181" t="s">
        <v>160</v>
      </c>
    </row>
    <row r="182" spans="1:72" x14ac:dyDescent="0.25">
      <c r="A182" s="31"/>
      <c r="B18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82" s="32">
        <f>IF(EffortOutcomesAG1_1DayShiftIN[[#This Row],[Iin]]=0,3,  IF(EffortOutcomesAG1_1DayShiftIN[[#This Row],[Iin]]&lt;INGoal,1,    IF(EffortOutcomesAG1_1DayShiftIN[[#This Row],[Iin]]&gt;=INGoal,2,   "???")))</f>
        <v>2</v>
      </c>
      <c r="D18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8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82" s="34">
        <f t="shared" si="4"/>
        <v>32312</v>
      </c>
      <c r="H18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0.53782757213074195</v>
      </c>
      <c r="I18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0.45695297407951996</v>
      </c>
      <c r="N18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4.3047025920480042E-2</v>
      </c>
      <c r="O182" s="36" cm="1">
        <f t="array" ref="O18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8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8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8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8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2" s="36" cm="1">
        <f t="array" ref="Z18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2" s="38">
        <f t="shared" si="5"/>
        <v>0</v>
      </c>
      <c r="AC182" s="3">
        <f>EffortOutcomesAG1_1DayShiftIN[[#This Row],[A]]*H182</f>
        <v>1.9593984962406008</v>
      </c>
      <c r="AD182" s="3">
        <f>EffortOutcomesAG1_1DayShiftIN[[#This Row],[A]]*I182</f>
        <v>0</v>
      </c>
      <c r="AE182" s="3">
        <f>EffortOutcomesAG1_1DayShiftIN[[#This Row],[A]]*J182</f>
        <v>0</v>
      </c>
      <c r="AF182" s="3">
        <f>EffortOutcomesAG1_1DayShiftIN[[#This Row],[A]]*K182</f>
        <v>0</v>
      </c>
      <c r="AG182" s="3">
        <f>EffortOutcomesAG1_1DayShiftIN[[#This Row],[A]]*L182</f>
        <v>0</v>
      </c>
      <c r="AH182" s="3">
        <f>EffortOutcomesAG1_1DayShiftIN[[#This Row],[A]]*M182</f>
        <v>1.6647584033613432</v>
      </c>
      <c r="AI182" s="3">
        <f>EffortOutcomesAG1_1DayShiftIN[[#This Row],[A]]*N182</f>
        <v>0.15682773109243792</v>
      </c>
      <c r="AJ182" s="3">
        <f>EffortOutcomesAG1_1DayShiftIN[[#This Row],[A]]*O182</f>
        <v>0</v>
      </c>
      <c r="AK182" s="3">
        <f>EffortOutcomesAG1_1DayShiftIN[[#This Row],[A]]*P182</f>
        <v>0</v>
      </c>
      <c r="AL182" s="3">
        <f>EffortOutcomesAG1_1DayShiftIN[[#This Row],[A]]*Q182</f>
        <v>0</v>
      </c>
      <c r="AM182" s="3">
        <f>EffortOutcomesAG1_1DayShiftIN[[#This Row],[A]]*R182</f>
        <v>0</v>
      </c>
      <c r="AN182" s="3">
        <f>EffortOutcomesAG1_1DayShiftIN[[#This Row],[A]]*S182</f>
        <v>0</v>
      </c>
      <c r="AO182" s="3">
        <f>EffortOutcomesAG1_1DayShiftIN[[#This Row],[A]]*T182</f>
        <v>0</v>
      </c>
      <c r="AP182" s="3">
        <f>EffortOutcomesAG1_1DayShiftIN[[#This Row],[A]]*U182</f>
        <v>0</v>
      </c>
      <c r="AQ182" s="3">
        <f>EffortOutcomesAG1_1DayShiftIN[[#This Row],[A]]*V182</f>
        <v>0</v>
      </c>
      <c r="AR182" s="3">
        <f>EffortOutcomesAG1_1DayShiftIN[[#This Row],[A]]*W182</f>
        <v>0</v>
      </c>
      <c r="AS182" s="3">
        <f>EffortOutcomesAG1_1DayShiftIN[[#This Row],[A]]*X182</f>
        <v>0</v>
      </c>
      <c r="AT182" s="3">
        <f>EffortOutcomesAG1_1DayShiftIN[[#This Row],[A]]*Y182</f>
        <v>0</v>
      </c>
      <c r="AU182" s="3">
        <f>EffortOutcomesAG1_1DayShiftIN[[#This Row],[A]]*Z182</f>
        <v>0</v>
      </c>
      <c r="AV182" s="44">
        <f>EffortOutcomesAG1_1DayShiftIN[[#This Row],[A]]*AA182</f>
        <v>0</v>
      </c>
      <c r="AW182" s="3"/>
      <c r="AX182" s="3"/>
      <c r="AY182" t="s">
        <v>170</v>
      </c>
      <c r="AZ182" t="s">
        <v>215</v>
      </c>
      <c r="BA182" t="s">
        <v>68</v>
      </c>
      <c r="BB182">
        <v>5.7593984962406006</v>
      </c>
      <c r="BC182">
        <v>3.8</v>
      </c>
      <c r="BD182">
        <v>10</v>
      </c>
      <c r="BE182">
        <v>3.8</v>
      </c>
      <c r="BF182">
        <v>3.6431722689075623</v>
      </c>
      <c r="BG182" t="s">
        <v>180</v>
      </c>
      <c r="BH182">
        <v>1</v>
      </c>
      <c r="BI182" s="25">
        <v>45574</v>
      </c>
      <c r="BJ182">
        <v>45574</v>
      </c>
      <c r="BK182">
        <v>0.65979112271540474</v>
      </c>
      <c r="BL182">
        <v>0.65979112271540474</v>
      </c>
      <c r="BM182">
        <v>0.63256124251267087</v>
      </c>
      <c r="BN182">
        <v>1.5156311832212108</v>
      </c>
      <c r="BO182">
        <v>1.5156311832212108</v>
      </c>
      <c r="BP182">
        <v>0.95872954444935854</v>
      </c>
      <c r="BQ182">
        <v>1.04304702592048</v>
      </c>
      <c r="BR182">
        <v>1.04304702592048</v>
      </c>
      <c r="BS182">
        <v>1.580874598051222</v>
      </c>
      <c r="BT182" t="s">
        <v>160</v>
      </c>
    </row>
    <row r="183" spans="1:72" x14ac:dyDescent="0.25">
      <c r="A183" s="31"/>
      <c r="B18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3" s="32">
        <f>IF(EffortOutcomesAG1_1DayShiftIN[[#This Row],[Iin]]=0,3,  IF(EffortOutcomesAG1_1DayShiftIN[[#This Row],[Iin]]&lt;INGoal,1,    IF(EffortOutcomesAG1_1DayShiftIN[[#This Row],[Iin]]&gt;=INGoal,2,   "???")))</f>
        <v>1</v>
      </c>
      <c r="D18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8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3" s="34">
        <f t="shared" si="4"/>
        <v>11310</v>
      </c>
      <c r="H18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8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3" s="36" cm="1">
        <f t="array" ref="O18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8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0.16060011394568607</v>
      </c>
      <c r="S18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8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8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3" s="36" cm="1">
        <f t="array" ref="Z18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0.83939988605431393</v>
      </c>
      <c r="AA18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3" s="38">
        <f t="shared" si="5"/>
        <v>1</v>
      </c>
      <c r="AC183" s="3">
        <f>EffortOutcomesAG1_1DayShiftIN[[#This Row],[A]]*H183</f>
        <v>0</v>
      </c>
      <c r="AD183" s="3">
        <f>EffortOutcomesAG1_1DayShiftIN[[#This Row],[A]]*I183</f>
        <v>0</v>
      </c>
      <c r="AE183" s="3">
        <f>EffortOutcomesAG1_1DayShiftIN[[#This Row],[A]]*J183</f>
        <v>0</v>
      </c>
      <c r="AF183" s="3">
        <f>EffortOutcomesAG1_1DayShiftIN[[#This Row],[A]]*K183</f>
        <v>0</v>
      </c>
      <c r="AG183" s="3">
        <f>EffortOutcomesAG1_1DayShiftIN[[#This Row],[A]]*L183</f>
        <v>0</v>
      </c>
      <c r="AH183" s="3">
        <f>EffortOutcomesAG1_1DayShiftIN[[#This Row],[A]]*M183</f>
        <v>0</v>
      </c>
      <c r="AI183" s="3">
        <f>EffortOutcomesAG1_1DayShiftIN[[#This Row],[A]]*N183</f>
        <v>0</v>
      </c>
      <c r="AJ183" s="3">
        <f>EffortOutcomesAG1_1DayShiftIN[[#This Row],[A]]*O183</f>
        <v>0</v>
      </c>
      <c r="AK183" s="3">
        <f>EffortOutcomesAG1_1DayShiftIN[[#This Row],[A]]*P183</f>
        <v>0</v>
      </c>
      <c r="AL183" s="3">
        <f>EffortOutcomesAG1_1DayShiftIN[[#This Row],[A]]*Q183</f>
        <v>0</v>
      </c>
      <c r="AM183" s="3">
        <f>EffortOutcomesAG1_1DayShiftIN[[#This Row],[A]]*R183</f>
        <v>0.19132730015082983</v>
      </c>
      <c r="AN183" s="3">
        <f>EffortOutcomesAG1_1DayShiftIN[[#This Row],[A]]*S183</f>
        <v>0</v>
      </c>
      <c r="AO183" s="3">
        <f>EffortOutcomesAG1_1DayShiftIN[[#This Row],[A]]*T183</f>
        <v>0</v>
      </c>
      <c r="AP183" s="3">
        <f>EffortOutcomesAG1_1DayShiftIN[[#This Row],[A]]*U183</f>
        <v>0</v>
      </c>
      <c r="AQ183" s="3">
        <f>EffortOutcomesAG1_1DayShiftIN[[#This Row],[A]]*V183</f>
        <v>0</v>
      </c>
      <c r="AR183" s="3">
        <f>EffortOutcomesAG1_1DayShiftIN[[#This Row],[A]]*W183</f>
        <v>0</v>
      </c>
      <c r="AS183" s="3">
        <f>EffortOutcomesAG1_1DayShiftIN[[#This Row],[A]]*X183</f>
        <v>0</v>
      </c>
      <c r="AT183" s="3">
        <f>EffortOutcomesAG1_1DayShiftIN[[#This Row],[A]]*Y183</f>
        <v>0</v>
      </c>
      <c r="AU183" s="3">
        <f>EffortOutcomesAG1_1DayShiftIN[[#This Row],[A]]*Z183</f>
        <v>1</v>
      </c>
      <c r="AV183" s="44">
        <f>EffortOutcomesAG1_1DayShiftIN[[#This Row],[A]]*AA183</f>
        <v>0</v>
      </c>
      <c r="AW183" s="3"/>
      <c r="AX183" s="3"/>
      <c r="AY183" t="s">
        <v>170</v>
      </c>
      <c r="AZ183" t="s">
        <v>215</v>
      </c>
      <c r="BA183" t="s">
        <v>69</v>
      </c>
      <c r="BB183">
        <v>1</v>
      </c>
      <c r="BC183">
        <v>0</v>
      </c>
      <c r="BD183">
        <v>10</v>
      </c>
      <c r="BE183">
        <v>0</v>
      </c>
      <c r="BF183">
        <v>1.1913273001508298</v>
      </c>
      <c r="BG183" t="s">
        <v>181</v>
      </c>
      <c r="BH183">
        <v>1</v>
      </c>
      <c r="BI183" s="25">
        <v>45574</v>
      </c>
      <c r="BJ183">
        <v>45574</v>
      </c>
      <c r="BK183">
        <v>0</v>
      </c>
      <c r="BL183">
        <v>0</v>
      </c>
      <c r="BM183">
        <v>1.1913273001508298</v>
      </c>
      <c r="BQ183">
        <v>0</v>
      </c>
      <c r="BR183">
        <v>0</v>
      </c>
      <c r="BS183">
        <v>0.83939988605431393</v>
      </c>
      <c r="BT183" t="s">
        <v>160</v>
      </c>
    </row>
    <row r="184" spans="1:72" x14ac:dyDescent="0.25">
      <c r="A184" s="31"/>
      <c r="B18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84" s="32">
        <f>IF(EffortOutcomesAG1_1DayShiftIN[[#This Row],[Iin]]=0,3,  IF(EffortOutcomesAG1_1DayShiftIN[[#This Row],[Iin]]&lt;INGoal,1,    IF(EffortOutcomesAG1_1DayShiftIN[[#This Row],[Iin]]&gt;=INGoal,2,   "???")))</f>
        <v>2</v>
      </c>
      <c r="D18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8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8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84" s="34" t="e">
        <f t="shared" si="4"/>
        <v>#VALUE!</v>
      </c>
      <c r="H18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8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8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8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8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8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8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84" s="36" t="e" cm="1">
        <f t="array" ref="O18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8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8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8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8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8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8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8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8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8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4" s="36" cm="1">
        <f t="array" ref="Z18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84" s="38" t="e">
        <f t="shared" si="5"/>
        <v>#VALUE!</v>
      </c>
      <c r="AC184" s="3" t="e">
        <f>EffortOutcomesAG1_1DayShiftIN[[#This Row],[A]]*H184</f>
        <v>#VALUE!</v>
      </c>
      <c r="AD184" s="3" t="e">
        <f>EffortOutcomesAG1_1DayShiftIN[[#This Row],[A]]*I184</f>
        <v>#VALUE!</v>
      </c>
      <c r="AE184" s="3" t="e">
        <f>EffortOutcomesAG1_1DayShiftIN[[#This Row],[A]]*J184</f>
        <v>#VALUE!</v>
      </c>
      <c r="AF184" s="3" t="e">
        <f>EffortOutcomesAG1_1DayShiftIN[[#This Row],[A]]*K184</f>
        <v>#VALUE!</v>
      </c>
      <c r="AG184" s="3" t="e">
        <f>EffortOutcomesAG1_1DayShiftIN[[#This Row],[A]]*L184</f>
        <v>#VALUE!</v>
      </c>
      <c r="AH184" s="3" t="e">
        <f>EffortOutcomesAG1_1DayShiftIN[[#This Row],[A]]*M184</f>
        <v>#VALUE!</v>
      </c>
      <c r="AI184" s="3" t="e">
        <f>EffortOutcomesAG1_1DayShiftIN[[#This Row],[A]]*N184</f>
        <v>#VALUE!</v>
      </c>
      <c r="AJ184" s="3" t="e">
        <f>EffortOutcomesAG1_1DayShiftIN[[#This Row],[A]]*O184</f>
        <v>#VALUE!</v>
      </c>
      <c r="AK184" s="3" t="e">
        <f>EffortOutcomesAG1_1DayShiftIN[[#This Row],[A]]*P184</f>
        <v>#VALUE!</v>
      </c>
      <c r="AL184" s="3" t="e">
        <f>EffortOutcomesAG1_1DayShiftIN[[#This Row],[A]]*Q184</f>
        <v>#VALUE!</v>
      </c>
      <c r="AM184" s="3" t="e">
        <f>EffortOutcomesAG1_1DayShiftIN[[#This Row],[A]]*R184</f>
        <v>#VALUE!</v>
      </c>
      <c r="AN184" s="3" t="e">
        <f>EffortOutcomesAG1_1DayShiftIN[[#This Row],[A]]*S184</f>
        <v>#VALUE!</v>
      </c>
      <c r="AO184" s="3" t="e">
        <f>EffortOutcomesAG1_1DayShiftIN[[#This Row],[A]]*T184</f>
        <v>#VALUE!</v>
      </c>
      <c r="AP184" s="3" t="e">
        <f>EffortOutcomesAG1_1DayShiftIN[[#This Row],[A]]*U184</f>
        <v>#VALUE!</v>
      </c>
      <c r="AQ184" s="3" t="e">
        <f>EffortOutcomesAG1_1DayShiftIN[[#This Row],[A]]*V184</f>
        <v>#VALUE!</v>
      </c>
      <c r="AR184" s="3" t="e">
        <f>EffortOutcomesAG1_1DayShiftIN[[#This Row],[A]]*W184</f>
        <v>#VALUE!</v>
      </c>
      <c r="AS184" s="3">
        <f>EffortOutcomesAG1_1DayShiftIN[[#This Row],[A]]*X184</f>
        <v>0</v>
      </c>
      <c r="AT184" s="3">
        <f>EffortOutcomesAG1_1DayShiftIN[[#This Row],[A]]*Y184</f>
        <v>0</v>
      </c>
      <c r="AU184" s="3">
        <f>EffortOutcomesAG1_1DayShiftIN[[#This Row],[A]]*Z184</f>
        <v>0</v>
      </c>
      <c r="AV184" s="44" t="e">
        <f>EffortOutcomesAG1_1DayShiftIN[[#This Row],[A]]*AA184</f>
        <v>#VALUE!</v>
      </c>
      <c r="AW184" s="3"/>
      <c r="AX184" s="3"/>
      <c r="AY184" t="s">
        <v>170</v>
      </c>
      <c r="AZ184" t="s">
        <v>215</v>
      </c>
      <c r="BA184" t="s">
        <v>70</v>
      </c>
      <c r="BB184">
        <v>2.8796992481203008</v>
      </c>
      <c r="BC184">
        <v>4.75</v>
      </c>
      <c r="BD184">
        <v>10</v>
      </c>
      <c r="BE184">
        <v>4.75</v>
      </c>
      <c r="BF184">
        <v>2.4665314401622722</v>
      </c>
      <c r="BG184" t="s">
        <v>179</v>
      </c>
      <c r="BH184">
        <v>1</v>
      </c>
      <c r="BI184" s="25">
        <v>45574</v>
      </c>
      <c r="BJ184">
        <v>45574</v>
      </c>
      <c r="BK184">
        <v>1.6494778067885116</v>
      </c>
      <c r="BL184">
        <v>1.6494778067885116</v>
      </c>
      <c r="BM184">
        <v>0.85652397269342617</v>
      </c>
      <c r="BN184">
        <v>0.60625247328848442</v>
      </c>
      <c r="BO184">
        <v>0.60625247328848442</v>
      </c>
      <c r="BP184">
        <v>0.51926977687626785</v>
      </c>
      <c r="BQ184">
        <v>1.9257812499999998</v>
      </c>
      <c r="BR184">
        <v>1.9257812499999998</v>
      </c>
      <c r="BS184">
        <v>1.1675096458250889</v>
      </c>
      <c r="BT184" t="s">
        <v>160</v>
      </c>
    </row>
    <row r="185" spans="1:72" x14ac:dyDescent="0.25">
      <c r="A185" s="31"/>
      <c r="B18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5" s="32">
        <f>IF(EffortOutcomesAG1_1DayShiftIN[[#This Row],[Iin]]=0,3,  IF(EffortOutcomesAG1_1DayShiftIN[[#This Row],[Iin]]&lt;INGoal,1,    IF(EffortOutcomesAG1_1DayShiftIN[[#This Row],[Iin]]&gt;=INGoal,2,   "???")))</f>
        <v>2</v>
      </c>
      <c r="D18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8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5" s="34">
        <f t="shared" si="4"/>
        <v>12310</v>
      </c>
      <c r="H18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1.3814003411150746</v>
      </c>
      <c r="I18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5" s="36" cm="1">
        <f t="array" ref="O18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0.58376597679020281</v>
      </c>
      <c r="R18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8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8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0.99121984485551096</v>
      </c>
      <c r="W18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5" s="36" cm="1">
        <f t="array" ref="Z18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5" s="38">
        <f t="shared" si="5"/>
        <v>1.5749858216457138</v>
      </c>
      <c r="AC185" s="3">
        <f>EffortOutcomesAG1_1DayShiftIN[[#This Row],[A]]*H185</f>
        <v>3.9718645592208182</v>
      </c>
      <c r="AD185" s="3">
        <f>EffortOutcomesAG1_1DayShiftIN[[#This Row],[A]]*I185</f>
        <v>0</v>
      </c>
      <c r="AE185" s="3">
        <f>EffortOutcomesAG1_1DayShiftIN[[#This Row],[A]]*J185</f>
        <v>0</v>
      </c>
      <c r="AF185" s="3">
        <f>EffortOutcomesAG1_1DayShiftIN[[#This Row],[A]]*K185</f>
        <v>0</v>
      </c>
      <c r="AG185" s="3">
        <f>EffortOutcomesAG1_1DayShiftIN[[#This Row],[A]]*L185</f>
        <v>0</v>
      </c>
      <c r="AH185" s="3">
        <f>EffortOutcomesAG1_1DayShiftIN[[#This Row],[A]]*M185</f>
        <v>0</v>
      </c>
      <c r="AI185" s="3">
        <f>EffortOutcomesAG1_1DayShiftIN[[#This Row],[A]]*N185</f>
        <v>0</v>
      </c>
      <c r="AJ185" s="3">
        <f>EffortOutcomesAG1_1DayShiftIN[[#This Row],[A]]*O185</f>
        <v>0</v>
      </c>
      <c r="AK185" s="3">
        <f>EffortOutcomesAG1_1DayShiftIN[[#This Row],[A]]*P185</f>
        <v>0</v>
      </c>
      <c r="AL185" s="3">
        <f>EffortOutcomesAG1_1DayShiftIN[[#This Row],[A]]*Q185</f>
        <v>1.678470263168105</v>
      </c>
      <c r="AM185" s="3">
        <f>EffortOutcomesAG1_1DayShiftIN[[#This Row],[A]]*R185</f>
        <v>0</v>
      </c>
      <c r="AN185" s="3">
        <f>EffortOutcomesAG1_1DayShiftIN[[#This Row],[A]]*S185</f>
        <v>0</v>
      </c>
      <c r="AO185" s="3">
        <f>EffortOutcomesAG1_1DayShiftIN[[#This Row],[A]]*T185</f>
        <v>0</v>
      </c>
      <c r="AP185" s="3">
        <f>EffortOutcomesAG1_1DayShiftIN[[#This Row],[A]]*U185</f>
        <v>0</v>
      </c>
      <c r="AQ185" s="3">
        <f>EffortOutcomesAG1_1DayShiftIN[[#This Row],[A]]*V185</f>
        <v>2.8499999999999996</v>
      </c>
      <c r="AR185" s="3">
        <f>EffortOutcomesAG1_1DayShiftIN[[#This Row],[A]]*W185</f>
        <v>0</v>
      </c>
      <c r="AS185" s="3">
        <f>EffortOutcomesAG1_1DayShiftIN[[#This Row],[A]]*X185</f>
        <v>0</v>
      </c>
      <c r="AT185" s="3">
        <f>EffortOutcomesAG1_1DayShiftIN[[#This Row],[A]]*Y185</f>
        <v>0</v>
      </c>
      <c r="AU185" s="3">
        <f>EffortOutcomesAG1_1DayShiftIN[[#This Row],[A]]*Z185</f>
        <v>0</v>
      </c>
      <c r="AV185" s="44">
        <f>EffortOutcomesAG1_1DayShiftIN[[#This Row],[A]]*AA185</f>
        <v>0</v>
      </c>
      <c r="AW185" s="3"/>
      <c r="AX185" s="3"/>
      <c r="AY185" t="s">
        <v>217</v>
      </c>
      <c r="AZ185" t="s">
        <v>215</v>
      </c>
      <c r="BA185" t="s">
        <v>68</v>
      </c>
      <c r="BB185">
        <v>6.8471096572600336</v>
      </c>
      <c r="BC185">
        <v>2.8499999999999996</v>
      </c>
      <c r="BD185">
        <v>10</v>
      </c>
      <c r="BE185">
        <v>2.8499999999999996</v>
      </c>
      <c r="BF185">
        <v>2.8752450980392155</v>
      </c>
      <c r="BG185" t="s">
        <v>180</v>
      </c>
      <c r="BI185" s="25">
        <v>45574</v>
      </c>
      <c r="BJ185">
        <v>45574</v>
      </c>
      <c r="BK185">
        <v>0.41623402320979724</v>
      </c>
      <c r="BL185">
        <v>0.41623402320979724</v>
      </c>
      <c r="BM185">
        <v>0.41992099469161781</v>
      </c>
      <c r="BN185">
        <v>2.4024946165824681</v>
      </c>
      <c r="BO185">
        <v>2.4024946165824681</v>
      </c>
      <c r="BP185">
        <v>1.0088579291365669</v>
      </c>
      <c r="BQ185">
        <v>0.99121984485551096</v>
      </c>
      <c r="BR185">
        <v>0.99121984485551096</v>
      </c>
      <c r="BS185">
        <v>2.3814003411150746</v>
      </c>
      <c r="BT185" t="s">
        <v>160</v>
      </c>
    </row>
    <row r="186" spans="1:72" x14ac:dyDescent="0.25">
      <c r="A186" s="31"/>
      <c r="B18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6" s="32">
        <f>IF(EffortOutcomesAG1_1DayShiftIN[[#This Row],[Iin]]=0,3,  IF(EffortOutcomesAG1_1DayShiftIN[[#This Row],[Iin]]&lt;INGoal,1,    IF(EffortOutcomesAG1_1DayShiftIN[[#This Row],[Iin]]&gt;=INGoal,2,   "???")))</f>
        <v>1</v>
      </c>
      <c r="D18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8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6" s="34">
        <f t="shared" si="4"/>
        <v>11110</v>
      </c>
      <c r="H18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8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6" s="36" cm="1">
        <f t="array" ref="O18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8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4.8303571428571335E-2</v>
      </c>
      <c r="S18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0.52786401098901115</v>
      </c>
      <c r="U18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0.42383241758241758</v>
      </c>
      <c r="W18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6" s="36" cm="1">
        <f t="array" ref="Z18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6" s="38">
        <f t="shared" si="5"/>
        <v>1</v>
      </c>
      <c r="AC186" s="3">
        <f>EffortOutcomesAG1_1DayShiftIN[[#This Row],[A]]*H186</f>
        <v>0</v>
      </c>
      <c r="AD186" s="3">
        <f>EffortOutcomesAG1_1DayShiftIN[[#This Row],[A]]*I186</f>
        <v>0</v>
      </c>
      <c r="AE186" s="3">
        <f>EffortOutcomesAG1_1DayShiftIN[[#This Row],[A]]*J186</f>
        <v>0</v>
      </c>
      <c r="AF186" s="3">
        <f>EffortOutcomesAG1_1DayShiftIN[[#This Row],[A]]*K186</f>
        <v>0</v>
      </c>
      <c r="AG186" s="3">
        <f>EffortOutcomesAG1_1DayShiftIN[[#This Row],[A]]*L186</f>
        <v>0</v>
      </c>
      <c r="AH186" s="3">
        <f>EffortOutcomesAG1_1DayShiftIN[[#This Row],[A]]*M186</f>
        <v>0</v>
      </c>
      <c r="AI186" s="3">
        <f>EffortOutcomesAG1_1DayShiftIN[[#This Row],[A]]*N186</f>
        <v>0</v>
      </c>
      <c r="AJ186" s="3">
        <f>EffortOutcomesAG1_1DayShiftIN[[#This Row],[A]]*O186</f>
        <v>0</v>
      </c>
      <c r="AK186" s="3">
        <f>EffortOutcomesAG1_1DayShiftIN[[#This Row],[A]]*P186</f>
        <v>0</v>
      </c>
      <c r="AL186" s="3">
        <f>EffortOutcomesAG1_1DayShiftIN[[#This Row],[A]]*Q186</f>
        <v>0</v>
      </c>
      <c r="AM186" s="3">
        <f>EffortOutcomesAG1_1DayShiftIN[[#This Row],[A]]*R186</f>
        <v>9.6434937611407992E-2</v>
      </c>
      <c r="AN186" s="3">
        <f>EffortOutcomesAG1_1DayShiftIN[[#This Row],[A]]*S186</f>
        <v>0</v>
      </c>
      <c r="AO186" s="3">
        <f>EffortOutcomesAG1_1DayShiftIN[[#This Row],[A]]*T186</f>
        <v>1.0538461538461541</v>
      </c>
      <c r="AP186" s="3">
        <f>EffortOutcomesAG1_1DayShiftIN[[#This Row],[A]]*U186</f>
        <v>0</v>
      </c>
      <c r="AQ186" s="3">
        <f>EffortOutcomesAG1_1DayShiftIN[[#This Row],[A]]*V186</f>
        <v>0.84615384615384603</v>
      </c>
      <c r="AR186" s="3">
        <f>EffortOutcomesAG1_1DayShiftIN[[#This Row],[A]]*W186</f>
        <v>0</v>
      </c>
      <c r="AS186" s="3">
        <f>EffortOutcomesAG1_1DayShiftIN[[#This Row],[A]]*X186</f>
        <v>0</v>
      </c>
      <c r="AT186" s="3">
        <f>EffortOutcomesAG1_1DayShiftIN[[#This Row],[A]]*Y186</f>
        <v>0</v>
      </c>
      <c r="AU186" s="3">
        <f>EffortOutcomesAG1_1DayShiftIN[[#This Row],[A]]*Z186</f>
        <v>0</v>
      </c>
      <c r="AV186" s="44">
        <f>EffortOutcomesAG1_1DayShiftIN[[#This Row],[A]]*AA186</f>
        <v>0</v>
      </c>
      <c r="AW186" s="3"/>
      <c r="AX186" s="3"/>
      <c r="AY186" t="s">
        <v>217</v>
      </c>
      <c r="AZ186" t="s">
        <v>215</v>
      </c>
      <c r="BA186" t="s">
        <v>69</v>
      </c>
      <c r="BB186">
        <v>0.84615384615384603</v>
      </c>
      <c r="BC186">
        <v>1.9</v>
      </c>
      <c r="BD186">
        <v>10</v>
      </c>
      <c r="BE186">
        <v>1.9</v>
      </c>
      <c r="BF186">
        <v>1.9964349376114079</v>
      </c>
      <c r="BG186" t="s">
        <v>181</v>
      </c>
      <c r="BI186" s="25">
        <v>45574</v>
      </c>
      <c r="BJ186">
        <v>45574</v>
      </c>
      <c r="BK186">
        <v>2.2454545454545456</v>
      </c>
      <c r="BL186">
        <v>2.2454545454545456</v>
      </c>
      <c r="BM186">
        <v>2.3594231080862098</v>
      </c>
      <c r="BN186">
        <v>0.44534412955465585</v>
      </c>
      <c r="BO186">
        <v>0.44534412955465585</v>
      </c>
      <c r="BP186">
        <v>1.0507552303217937</v>
      </c>
      <c r="BQ186">
        <v>0.95169642857142867</v>
      </c>
      <c r="BR186">
        <v>0.95169642857142867</v>
      </c>
      <c r="BS186">
        <v>0.42383241758241758</v>
      </c>
      <c r="BT186" t="s">
        <v>160</v>
      </c>
    </row>
    <row r="187" spans="1:72" x14ac:dyDescent="0.25">
      <c r="A187" s="31"/>
      <c r="B18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7" s="32">
        <f>IF(EffortOutcomesAG1_1DayShiftIN[[#This Row],[Iin]]=0,3,  IF(EffortOutcomesAG1_1DayShiftIN[[#This Row],[Iin]]&lt;INGoal,1,    IF(EffortOutcomesAG1_1DayShiftIN[[#This Row],[Iin]]&gt;=INGoal,2,   "???")))</f>
        <v>1</v>
      </c>
      <c r="D18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8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7" s="34">
        <f t="shared" si="4"/>
        <v>11110</v>
      </c>
      <c r="H18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8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7" s="36" cm="1">
        <f t="array" ref="O18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8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0.27576014948190941</v>
      </c>
      <c r="S18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8.001728517799922E-2</v>
      </c>
      <c r="U18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0.64422256534009137</v>
      </c>
      <c r="W18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7" s="36" cm="1">
        <f t="array" ref="Z18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7" s="38">
        <f t="shared" si="5"/>
        <v>1</v>
      </c>
      <c r="AC187" s="3">
        <f>EffortOutcomesAG1_1DayShiftIN[[#This Row],[A]]*H187</f>
        <v>0</v>
      </c>
      <c r="AD187" s="3">
        <f>EffortOutcomesAG1_1DayShiftIN[[#This Row],[A]]*I187</f>
        <v>0</v>
      </c>
      <c r="AE187" s="3">
        <f>EffortOutcomesAG1_1DayShiftIN[[#This Row],[A]]*J187</f>
        <v>0</v>
      </c>
      <c r="AF187" s="3">
        <f>EffortOutcomesAG1_1DayShiftIN[[#This Row],[A]]*K187</f>
        <v>0</v>
      </c>
      <c r="AG187" s="3">
        <f>EffortOutcomesAG1_1DayShiftIN[[#This Row],[A]]*L187</f>
        <v>0</v>
      </c>
      <c r="AH187" s="3">
        <f>EffortOutcomesAG1_1DayShiftIN[[#This Row],[A]]*M187</f>
        <v>0</v>
      </c>
      <c r="AI187" s="3">
        <f>EffortOutcomesAG1_1DayShiftIN[[#This Row],[A]]*N187</f>
        <v>0</v>
      </c>
      <c r="AJ187" s="3">
        <f>EffortOutcomesAG1_1DayShiftIN[[#This Row],[A]]*O187</f>
        <v>0</v>
      </c>
      <c r="AK187" s="3">
        <f>EffortOutcomesAG1_1DayShiftIN[[#This Row],[A]]*P187</f>
        <v>0</v>
      </c>
      <c r="AL187" s="3">
        <f>EffortOutcomesAG1_1DayShiftIN[[#This Row],[A]]*Q187</f>
        <v>0</v>
      </c>
      <c r="AM187" s="3">
        <f>EffortOutcomesAG1_1DayShiftIN[[#This Row],[A]]*R187</f>
        <v>1.0851604278074871</v>
      </c>
      <c r="AN187" s="3">
        <f>EffortOutcomesAG1_1DayShiftIN[[#This Row],[A]]*S187</f>
        <v>0</v>
      </c>
      <c r="AO187" s="3">
        <f>EffortOutcomesAG1_1DayShiftIN[[#This Row],[A]]*T187</f>
        <v>0.31488085417304906</v>
      </c>
      <c r="AP187" s="3">
        <f>EffortOutcomesAG1_1DayShiftIN[[#This Row],[A]]*U187</f>
        <v>0</v>
      </c>
      <c r="AQ187" s="3">
        <f>EffortOutcomesAG1_1DayShiftIN[[#This Row],[A]]*V187</f>
        <v>2.5351191458269504</v>
      </c>
      <c r="AR187" s="3">
        <f>EffortOutcomesAG1_1DayShiftIN[[#This Row],[A]]*W187</f>
        <v>0</v>
      </c>
      <c r="AS187" s="3">
        <f>EffortOutcomesAG1_1DayShiftIN[[#This Row],[A]]*X187</f>
        <v>0</v>
      </c>
      <c r="AT187" s="3">
        <f>EffortOutcomesAG1_1DayShiftIN[[#This Row],[A]]*Y187</f>
        <v>0</v>
      </c>
      <c r="AU187" s="3">
        <f>EffortOutcomesAG1_1DayShiftIN[[#This Row],[A]]*Z187</f>
        <v>0</v>
      </c>
      <c r="AV187" s="44">
        <f>EffortOutcomesAG1_1DayShiftIN[[#This Row],[A]]*AA187</f>
        <v>0</v>
      </c>
      <c r="AW187" s="3"/>
      <c r="AX187" s="3"/>
      <c r="AY187" t="s">
        <v>217</v>
      </c>
      <c r="AZ187" t="s">
        <v>215</v>
      </c>
      <c r="BA187" t="s">
        <v>70</v>
      </c>
      <c r="BB187">
        <v>2.5351191458269504</v>
      </c>
      <c r="BC187">
        <v>2.8499999999999996</v>
      </c>
      <c r="BD187">
        <v>10</v>
      </c>
      <c r="BE187">
        <v>2.8499999999999996</v>
      </c>
      <c r="BF187">
        <v>3.9351604278074865</v>
      </c>
      <c r="BG187" t="s">
        <v>179</v>
      </c>
      <c r="BI187" s="25">
        <v>45574</v>
      </c>
      <c r="BJ187">
        <v>45574</v>
      </c>
      <c r="BK187">
        <v>1.1242075169095596</v>
      </c>
      <c r="BL187">
        <v>1.1242075169095596</v>
      </c>
      <c r="BM187">
        <v>1.5522585730477949</v>
      </c>
      <c r="BN187">
        <v>0.88951548976384232</v>
      </c>
      <c r="BO187">
        <v>0.88951548976384232</v>
      </c>
      <c r="BP187">
        <v>1.3807580448447323</v>
      </c>
      <c r="BQ187">
        <v>0.72423985051809059</v>
      </c>
      <c r="BR187">
        <v>0.72423985051809059</v>
      </c>
      <c r="BS187">
        <v>0.64422256534009137</v>
      </c>
      <c r="BT187" t="s">
        <v>160</v>
      </c>
    </row>
    <row r="188" spans="1:72" x14ac:dyDescent="0.25">
      <c r="A188" s="31"/>
      <c r="B18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8" s="32">
        <f>IF(EffortOutcomesAG1_1DayShiftIN[[#This Row],[Iin]]=0,3,  IF(EffortOutcomesAG1_1DayShiftIN[[#This Row],[Iin]]&lt;INGoal,1,    IF(EffortOutcomesAG1_1DayShiftIN[[#This Row],[Iin]]&gt;=INGoal,2,   "???")))</f>
        <v>2</v>
      </c>
      <c r="D18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8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8" s="34">
        <f t="shared" si="4"/>
        <v>12310</v>
      </c>
      <c r="H18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1.0155671684818035</v>
      </c>
      <c r="I18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8" s="36" cm="1">
        <f t="array" ref="O18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Row],[Block]]=21222),INCap-M189:Z9INGoal,IF(OR(EffortOutcomesAG1_1DayShiftIN[[#This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0.67010443864229763</v>
      </c>
      <c r="R18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8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8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0.66492666250045929</v>
      </c>
      <c r="W18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8" s="36" cm="1">
        <f t="array" ref="Z18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8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8" s="38">
        <f t="shared" si="5"/>
        <v>1.3350311011427569</v>
      </c>
      <c r="AC188" s="3">
        <f>EffortOutcomesAG1_1DayShiftIN[[#This Row],[A]]*H188</f>
        <v>2.9019405130473221</v>
      </c>
      <c r="AD188" s="3">
        <f>EffortOutcomesAG1_1DayShiftIN[[#This Row],[A]]*I188</f>
        <v>0</v>
      </c>
      <c r="AE188" s="3">
        <f>EffortOutcomesAG1_1DayShiftIN[[#This Row],[A]]*J188</f>
        <v>0</v>
      </c>
      <c r="AF188" s="3">
        <f>EffortOutcomesAG1_1DayShiftIN[[#This Row],[A]]*K188</f>
        <v>0</v>
      </c>
      <c r="AG188" s="3">
        <f>EffortOutcomesAG1_1DayShiftIN[[#This Row],[A]]*L188</f>
        <v>0</v>
      </c>
      <c r="AH188" s="3">
        <f>EffortOutcomesAG1_1DayShiftIN[[#This Row],[A]]*M188</f>
        <v>0</v>
      </c>
      <c r="AI188" s="3">
        <f>EffortOutcomesAG1_1DayShiftIN[[#This Row],[A]]*N188</f>
        <v>0</v>
      </c>
      <c r="AJ188" s="3">
        <f>EffortOutcomesAG1_1DayShiftIN[[#This Row],[A]]*O188</f>
        <v>0</v>
      </c>
      <c r="AK188" s="3">
        <f>EffortOutcomesAG1_1DayShiftIN[[#This Row],[A]]*P188</f>
        <v>0</v>
      </c>
      <c r="AL188" s="3">
        <f>EffortOutcomesAG1_1DayShiftIN[[#This Row],[A]]*Q188</f>
        <v>1.9147952777716835</v>
      </c>
      <c r="AM188" s="3">
        <f>EffortOutcomesAG1_1DayShiftIN[[#This Row],[A]]*R188</f>
        <v>0</v>
      </c>
      <c r="AN188" s="3">
        <f>EffortOutcomesAG1_1DayShiftIN[[#This Row],[A]]*S188</f>
        <v>0</v>
      </c>
      <c r="AO188" s="3">
        <f>EffortOutcomesAG1_1DayShiftIN[[#This Row],[A]]*T188</f>
        <v>0</v>
      </c>
      <c r="AP188" s="3">
        <f>EffortOutcomesAG1_1DayShiftIN[[#This Row],[A]]*U188</f>
        <v>0</v>
      </c>
      <c r="AQ188" s="3">
        <f>EffortOutcomesAG1_1DayShiftIN[[#This Row],[A]]*V188</f>
        <v>1.9</v>
      </c>
      <c r="AR188" s="3">
        <f>EffortOutcomesAG1_1DayShiftIN[[#This Row],[A]]*W188</f>
        <v>0</v>
      </c>
      <c r="AS188" s="3">
        <f>EffortOutcomesAG1_1DayShiftIN[[#This Row],[A]]*X188</f>
        <v>0</v>
      </c>
      <c r="AT188" s="3">
        <f>EffortOutcomesAG1_1DayShiftIN[[#This Row],[A]]*Y188</f>
        <v>0</v>
      </c>
      <c r="AU188" s="3">
        <f>EffortOutcomesAG1_1DayShiftIN[[#This Row],[A]]*Z188</f>
        <v>0</v>
      </c>
      <c r="AV188" s="44">
        <f>EffortOutcomesAG1_1DayShiftIN[[#This Row],[A]]*AA188</f>
        <v>0</v>
      </c>
      <c r="AW188" s="3"/>
      <c r="AX188" s="3"/>
      <c r="AY188" t="s">
        <v>170</v>
      </c>
      <c r="AZ188" t="s">
        <v>215</v>
      </c>
      <c r="BA188" t="s">
        <v>68</v>
      </c>
      <c r="BB188">
        <v>5.7593984962406006</v>
      </c>
      <c r="BC188">
        <v>1.9</v>
      </c>
      <c r="BD188">
        <v>10</v>
      </c>
      <c r="BE188">
        <v>1.9</v>
      </c>
      <c r="BF188">
        <v>2.857457983193278</v>
      </c>
      <c r="BG188" t="s">
        <v>184</v>
      </c>
      <c r="BH188">
        <v>1</v>
      </c>
      <c r="BI188" s="25">
        <v>45575</v>
      </c>
      <c r="BJ188">
        <v>45575</v>
      </c>
      <c r="BK188">
        <v>0.32989556135770237</v>
      </c>
      <c r="BL188">
        <v>0.32989556135770237</v>
      </c>
      <c r="BM188">
        <v>0.49613826601136557</v>
      </c>
      <c r="BN188">
        <v>3.0312623664424216</v>
      </c>
      <c r="BO188">
        <v>3.0312623664424216</v>
      </c>
      <c r="BP188">
        <v>1.5039252543122517</v>
      </c>
      <c r="BQ188">
        <v>0.66492666250045929</v>
      </c>
      <c r="BR188">
        <v>0.66492666250045929</v>
      </c>
      <c r="BS188">
        <v>2.0155671684818035</v>
      </c>
      <c r="BT188" t="s">
        <v>160</v>
      </c>
    </row>
    <row r="189" spans="1:72" x14ac:dyDescent="0.25">
      <c r="A189" s="31"/>
      <c r="B18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89" s="32">
        <f>IF(EffortOutcomesAG1_1DayShiftIN[[#This Row],[Iin]]=0,3,  IF(EffortOutcomesAG1_1DayShiftIN[[#This Row],[Iin]]&lt;INGoal,1,    IF(EffortOutcomesAG1_1DayShiftIN[[#This Row],[Iin]]&gt;=INGoal,2,   "???")))</f>
        <v>1</v>
      </c>
      <c r="D18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8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8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89" s="34">
        <f t="shared" si="4"/>
        <v>11310</v>
      </c>
      <c r="H18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8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8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8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8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8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8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89" s="36" cm="1">
        <f t="array" ref="O18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8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8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8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0.20683792973177206</v>
      </c>
      <c r="S18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8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8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8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8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8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8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89" s="36" cm="1">
        <f t="array" ref="Z18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0.79316207026822794</v>
      </c>
      <c r="AA18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89" s="38">
        <f t="shared" si="5"/>
        <v>1</v>
      </c>
      <c r="AC189" s="3">
        <f>EffortOutcomesAG1_1DayShiftIN[[#This Row],[A]]*H189</f>
        <v>0</v>
      </c>
      <c r="AD189" s="3">
        <f>EffortOutcomesAG1_1DayShiftIN[[#This Row],[A]]*I189</f>
        <v>0</v>
      </c>
      <c r="AE189" s="3">
        <f>EffortOutcomesAG1_1DayShiftIN[[#This Row],[A]]*J189</f>
        <v>0</v>
      </c>
      <c r="AF189" s="3">
        <f>EffortOutcomesAG1_1DayShiftIN[[#This Row],[A]]*K189</f>
        <v>0</v>
      </c>
      <c r="AG189" s="3">
        <f>EffortOutcomesAG1_1DayShiftIN[[#This Row],[A]]*L189</f>
        <v>0</v>
      </c>
      <c r="AH189" s="3">
        <f>EffortOutcomesAG1_1DayShiftIN[[#This Row],[A]]*M189</f>
        <v>0</v>
      </c>
      <c r="AI189" s="3">
        <f>EffortOutcomesAG1_1DayShiftIN[[#This Row],[A]]*N189</f>
        <v>0</v>
      </c>
      <c r="AJ189" s="3">
        <f>EffortOutcomesAG1_1DayShiftIN[[#This Row],[A]]*O189</f>
        <v>0</v>
      </c>
      <c r="AK189" s="3">
        <f>EffortOutcomesAG1_1DayShiftIN[[#This Row],[A]]*P189</f>
        <v>0</v>
      </c>
      <c r="AL189" s="3">
        <f>EffortOutcomesAG1_1DayShiftIN[[#This Row],[A]]*Q189</f>
        <v>0</v>
      </c>
      <c r="AM189" s="3">
        <f>EffortOutcomesAG1_1DayShiftIN[[#This Row],[A]]*R189</f>
        <v>0.26077637532745929</v>
      </c>
      <c r="AN189" s="3">
        <f>EffortOutcomesAG1_1DayShiftIN[[#This Row],[A]]*S189</f>
        <v>0</v>
      </c>
      <c r="AO189" s="3">
        <f>EffortOutcomesAG1_1DayShiftIN[[#This Row],[A]]*T189</f>
        <v>0</v>
      </c>
      <c r="AP189" s="3">
        <f>EffortOutcomesAG1_1DayShiftIN[[#This Row],[A]]*U189</f>
        <v>0</v>
      </c>
      <c r="AQ189" s="3">
        <f>EffortOutcomesAG1_1DayShiftIN[[#This Row],[A]]*V189</f>
        <v>0</v>
      </c>
      <c r="AR189" s="3">
        <f>EffortOutcomesAG1_1DayShiftIN[[#This Row],[A]]*W189</f>
        <v>0</v>
      </c>
      <c r="AS189" s="3">
        <f>EffortOutcomesAG1_1DayShiftIN[[#This Row],[A]]*X189</f>
        <v>0</v>
      </c>
      <c r="AT189" s="3">
        <f>EffortOutcomesAG1_1DayShiftIN[[#This Row],[A]]*Y189</f>
        <v>0</v>
      </c>
      <c r="AU189" s="3">
        <f>EffortOutcomesAG1_1DayShiftIN[[#This Row],[A]]*Z189</f>
        <v>0.99999999999999989</v>
      </c>
      <c r="AV189" s="44">
        <f>EffortOutcomesAG1_1DayShiftIN[[#This Row],[A]]*AA189</f>
        <v>0</v>
      </c>
      <c r="AW189" s="3"/>
      <c r="AX189" s="3"/>
      <c r="AY189" t="s">
        <v>170</v>
      </c>
      <c r="AZ189" t="s">
        <v>215</v>
      </c>
      <c r="BA189" t="s">
        <v>69</v>
      </c>
      <c r="BB189">
        <v>1</v>
      </c>
      <c r="BC189">
        <v>0</v>
      </c>
      <c r="BD189">
        <v>10</v>
      </c>
      <c r="BE189">
        <v>0</v>
      </c>
      <c r="BF189">
        <v>1.2607763753274592</v>
      </c>
      <c r="BG189" t="s">
        <v>183</v>
      </c>
      <c r="BH189">
        <v>1</v>
      </c>
      <c r="BI189" s="25">
        <v>45575</v>
      </c>
      <c r="BJ189">
        <v>45575</v>
      </c>
      <c r="BK189">
        <v>0</v>
      </c>
      <c r="BL189">
        <v>0</v>
      </c>
      <c r="BM189">
        <v>1.2607763753274592</v>
      </c>
      <c r="BQ189">
        <v>0</v>
      </c>
      <c r="BR189">
        <v>0</v>
      </c>
      <c r="BS189">
        <v>0.79316207026822794</v>
      </c>
      <c r="BT189" t="s">
        <v>160</v>
      </c>
    </row>
    <row r="190" spans="1:72" x14ac:dyDescent="0.25">
      <c r="A190" s="31"/>
      <c r="B19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90" s="32">
        <f>IF(EffortOutcomesAG1_1DayShiftIN[[#This Row],[Iin]]=0,3,  IF(EffortOutcomesAG1_1DayShiftIN[[#This Row],[Iin]]&lt;INGoal,1,    IF(EffortOutcomesAG1_1DayShiftIN[[#This Row],[Iin]]&gt;=INGoal,2,   "???")))</f>
        <v>1</v>
      </c>
      <c r="D19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9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90" s="34">
        <f t="shared" si="4"/>
        <v>31111</v>
      </c>
      <c r="H19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9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90" s="36" cm="1">
        <f t="array" ref="O19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0.39389880952380918</v>
      </c>
      <c r="Q19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9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0.15494539921231676</v>
      </c>
      <c r="U19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0.84505460078768324</v>
      </c>
      <c r="W19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0" s="36" cm="1">
        <f t="array" ref="Z19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0" s="38">
        <f t="shared" si="5"/>
        <v>1</v>
      </c>
      <c r="AC190" s="3">
        <f>EffortOutcomesAG1_1DayShiftIN[[#This Row],[A]]*H190</f>
        <v>0</v>
      </c>
      <c r="AD190" s="3">
        <f>EffortOutcomesAG1_1DayShiftIN[[#This Row],[A]]*I190</f>
        <v>0</v>
      </c>
      <c r="AE190" s="3">
        <f>EffortOutcomesAG1_1DayShiftIN[[#This Row],[A]]*J190</f>
        <v>0</v>
      </c>
      <c r="AF190" s="3">
        <f>EffortOutcomesAG1_1DayShiftIN[[#This Row],[A]]*K190</f>
        <v>0</v>
      </c>
      <c r="AG190" s="3">
        <f>EffortOutcomesAG1_1DayShiftIN[[#This Row],[A]]*L190</f>
        <v>0</v>
      </c>
      <c r="AH190" s="3">
        <f>EffortOutcomesAG1_1DayShiftIN[[#This Row],[A]]*M190</f>
        <v>0</v>
      </c>
      <c r="AI190" s="3">
        <f>EffortOutcomesAG1_1DayShiftIN[[#This Row],[A]]*N190</f>
        <v>0</v>
      </c>
      <c r="AJ190" s="3">
        <f>EffortOutcomesAG1_1DayShiftIN[[#This Row],[A]]*O190</f>
        <v>0</v>
      </c>
      <c r="AK190" s="3">
        <f>EffortOutcomesAG1_1DayShiftIN[[#This Row],[A]]*P190</f>
        <v>1.3422920892494921</v>
      </c>
      <c r="AL190" s="3">
        <f>EffortOutcomesAG1_1DayShiftIN[[#This Row],[A]]*Q190</f>
        <v>0</v>
      </c>
      <c r="AM190" s="3">
        <f>EffortOutcomesAG1_1DayShiftIN[[#This Row],[A]]*R190</f>
        <v>0</v>
      </c>
      <c r="AN190" s="3">
        <f>EffortOutcomesAG1_1DayShiftIN[[#This Row],[A]]*S190</f>
        <v>0</v>
      </c>
      <c r="AO190" s="3">
        <f>EffortOutcomesAG1_1DayShiftIN[[#This Row],[A]]*T190</f>
        <v>0.52800866263020729</v>
      </c>
      <c r="AP190" s="3">
        <f>EffortOutcomesAG1_1DayShiftIN[[#This Row],[A]]*U190</f>
        <v>0</v>
      </c>
      <c r="AQ190" s="3">
        <f>EffortOutcomesAG1_1DayShiftIN[[#This Row],[A]]*V190</f>
        <v>2.8796992481203003</v>
      </c>
      <c r="AR190" s="3">
        <f>EffortOutcomesAG1_1DayShiftIN[[#This Row],[A]]*W190</f>
        <v>0</v>
      </c>
      <c r="AS190" s="3">
        <f>EffortOutcomesAG1_1DayShiftIN[[#This Row],[A]]*X190</f>
        <v>0</v>
      </c>
      <c r="AT190" s="3">
        <f>EffortOutcomesAG1_1DayShiftIN[[#This Row],[A]]*Y190</f>
        <v>0</v>
      </c>
      <c r="AU190" s="3">
        <f>EffortOutcomesAG1_1DayShiftIN[[#This Row],[A]]*Z190</f>
        <v>0</v>
      </c>
      <c r="AV190" s="44">
        <f>EffortOutcomesAG1_1DayShiftIN[[#This Row],[A]]*AA190</f>
        <v>0</v>
      </c>
      <c r="AW190" s="3"/>
      <c r="AX190" s="3"/>
      <c r="AY190" t="s">
        <v>170</v>
      </c>
      <c r="AZ190" t="s">
        <v>215</v>
      </c>
      <c r="BA190" t="s">
        <v>70</v>
      </c>
      <c r="BB190">
        <v>2.8796992481203003</v>
      </c>
      <c r="BC190">
        <v>4.75</v>
      </c>
      <c r="BD190">
        <v>10</v>
      </c>
      <c r="BE190">
        <v>4.75</v>
      </c>
      <c r="BF190">
        <v>3.4077079107505077</v>
      </c>
      <c r="BG190" t="s">
        <v>182</v>
      </c>
      <c r="BH190">
        <v>1</v>
      </c>
      <c r="BI190" s="25">
        <v>45575</v>
      </c>
      <c r="BJ190">
        <v>45575</v>
      </c>
      <c r="BK190">
        <v>1.6494778067885121</v>
      </c>
      <c r="BL190">
        <v>1.6494778067885121</v>
      </c>
      <c r="BM190">
        <v>1.183355488589602</v>
      </c>
      <c r="BN190">
        <v>0.60625247328848431</v>
      </c>
      <c r="BO190">
        <v>0.60625247328848431</v>
      </c>
      <c r="BP190">
        <v>0.71741219173694903</v>
      </c>
      <c r="BQ190">
        <v>1.3938988095238092</v>
      </c>
      <c r="BR190">
        <v>1.3938988095238092</v>
      </c>
      <c r="BS190">
        <v>0.84505460078768324</v>
      </c>
      <c r="BT190" t="s">
        <v>160</v>
      </c>
    </row>
    <row r="191" spans="1:72" x14ac:dyDescent="0.25">
      <c r="A191" s="31"/>
      <c r="B19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91" s="32">
        <f>IF(EffortOutcomesAG1_1DayShiftIN[[#This Row],[Iin]]=0,3,  IF(EffortOutcomesAG1_1DayShiftIN[[#This Row],[Iin]]&lt;INGoal,1,    IF(EffortOutcomesAG1_1DayShiftIN[[#This Row],[Iin]]&gt;=INGoal,2,   "???")))</f>
        <v>2</v>
      </c>
      <c r="D19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9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91" s="34">
        <f t="shared" si="4"/>
        <v>32312</v>
      </c>
      <c r="H19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1.059773881307726</v>
      </c>
      <c r="I19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0.17837354019265184</v>
      </c>
      <c r="N19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0.32162645980734816</v>
      </c>
      <c r="O191" s="36" cm="1">
        <f t="array" ref="O19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9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9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9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1" s="36" cm="1">
        <f t="array" ref="Z19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1" s="38">
        <f t="shared" si="5"/>
        <v>0</v>
      </c>
      <c r="AC191" s="3">
        <f>EffortOutcomesAG1_1DayShiftIN[[#This Row],[A]]*H191</f>
        <v>3.0471096572600325</v>
      </c>
      <c r="AD191" s="3">
        <f>EffortOutcomesAG1_1DayShiftIN[[#This Row],[A]]*I191</f>
        <v>0</v>
      </c>
      <c r="AE191" s="3">
        <f>EffortOutcomesAG1_1DayShiftIN[[#This Row],[A]]*J191</f>
        <v>0</v>
      </c>
      <c r="AF191" s="3">
        <f>EffortOutcomesAG1_1DayShiftIN[[#This Row],[A]]*K191</f>
        <v>0</v>
      </c>
      <c r="AG191" s="3">
        <f>EffortOutcomesAG1_1DayShiftIN[[#This Row],[A]]*L191</f>
        <v>0</v>
      </c>
      <c r="AH191" s="3">
        <f>EffortOutcomesAG1_1DayShiftIN[[#This Row],[A]]*M191</f>
        <v>0.51286764705882315</v>
      </c>
      <c r="AI191" s="3">
        <f>EffortOutcomesAG1_1DayShiftIN[[#This Row],[A]]*N191</f>
        <v>0.92475490196078458</v>
      </c>
      <c r="AJ191" s="3">
        <f>EffortOutcomesAG1_1DayShiftIN[[#This Row],[A]]*O191</f>
        <v>0</v>
      </c>
      <c r="AK191" s="3">
        <f>EffortOutcomesAG1_1DayShiftIN[[#This Row],[A]]*P191</f>
        <v>0</v>
      </c>
      <c r="AL191" s="3">
        <f>EffortOutcomesAG1_1DayShiftIN[[#This Row],[A]]*Q191</f>
        <v>0</v>
      </c>
      <c r="AM191" s="3">
        <f>EffortOutcomesAG1_1DayShiftIN[[#This Row],[A]]*R191</f>
        <v>0</v>
      </c>
      <c r="AN191" s="3">
        <f>EffortOutcomesAG1_1DayShiftIN[[#This Row],[A]]*S191</f>
        <v>0</v>
      </c>
      <c r="AO191" s="3">
        <f>EffortOutcomesAG1_1DayShiftIN[[#This Row],[A]]*T191</f>
        <v>0</v>
      </c>
      <c r="AP191" s="3">
        <f>EffortOutcomesAG1_1DayShiftIN[[#This Row],[A]]*U191</f>
        <v>0</v>
      </c>
      <c r="AQ191" s="3">
        <f>EffortOutcomesAG1_1DayShiftIN[[#This Row],[A]]*V191</f>
        <v>0</v>
      </c>
      <c r="AR191" s="3">
        <f>EffortOutcomesAG1_1DayShiftIN[[#This Row],[A]]*W191</f>
        <v>0</v>
      </c>
      <c r="AS191" s="3">
        <f>EffortOutcomesAG1_1DayShiftIN[[#This Row],[A]]*X191</f>
        <v>0</v>
      </c>
      <c r="AT191" s="3">
        <f>EffortOutcomesAG1_1DayShiftIN[[#This Row],[A]]*Y191</f>
        <v>0</v>
      </c>
      <c r="AU191" s="3">
        <f>EffortOutcomesAG1_1DayShiftIN[[#This Row],[A]]*Z191</f>
        <v>0</v>
      </c>
      <c r="AV191" s="44">
        <f>EffortOutcomesAG1_1DayShiftIN[[#This Row],[A]]*AA191</f>
        <v>0</v>
      </c>
      <c r="AW191" s="3"/>
      <c r="AX191" s="3"/>
      <c r="AY191" t="s">
        <v>217</v>
      </c>
      <c r="AZ191" t="s">
        <v>215</v>
      </c>
      <c r="BA191" t="s">
        <v>68</v>
      </c>
      <c r="BB191">
        <v>6.8471096572600327</v>
      </c>
      <c r="BC191">
        <v>3.8</v>
      </c>
      <c r="BD191">
        <v>10</v>
      </c>
      <c r="BE191">
        <v>3.8</v>
      </c>
      <c r="BF191">
        <v>2.8752450980392155</v>
      </c>
      <c r="BG191" t="s">
        <v>184</v>
      </c>
      <c r="BI191" s="25">
        <v>45575</v>
      </c>
      <c r="BJ191">
        <v>45575</v>
      </c>
      <c r="BK191">
        <v>0.55497869761306307</v>
      </c>
      <c r="BL191">
        <v>0.55497869761306307</v>
      </c>
      <c r="BM191">
        <v>0.41992099469161787</v>
      </c>
      <c r="BN191">
        <v>1.8018709624368507</v>
      </c>
      <c r="BO191">
        <v>1.8018709624368507</v>
      </c>
      <c r="BP191">
        <v>0.75664344685242513</v>
      </c>
      <c r="BQ191">
        <v>1.3216264598073482</v>
      </c>
      <c r="BR191">
        <v>1.3216264598073482</v>
      </c>
      <c r="BS191">
        <v>2.3814003411150741</v>
      </c>
      <c r="BT191" t="s">
        <v>160</v>
      </c>
    </row>
    <row r="192" spans="1:72" x14ac:dyDescent="0.25">
      <c r="A192" s="31"/>
      <c r="B19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92" s="32">
        <f>IF(EffortOutcomesAG1_1DayShiftIN[[#This Row],[Iin]]=0,3,  IF(EffortOutcomesAG1_1DayShiftIN[[#This Row],[Iin]]&lt;INGoal,1,    IF(EffortOutcomesAG1_1DayShiftIN[[#This Row],[Iin]]&gt;=INGoal,2,   "???")))</f>
        <v>1</v>
      </c>
      <c r="D19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9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92" s="34">
        <f t="shared" si="4"/>
        <v>11110</v>
      </c>
      <c r="H19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9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92" s="36" cm="1">
        <f t="array" ref="O19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2.0312499999999956E-2</v>
      </c>
      <c r="S19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0.54338942307692317</v>
      </c>
      <c r="U19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0.43629807692307687</v>
      </c>
      <c r="W19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2" s="36" cm="1">
        <f t="array" ref="Z19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2" s="38">
        <f t="shared" si="5"/>
        <v>1</v>
      </c>
      <c r="AC192" s="3">
        <f>EffortOutcomesAG1_1DayShiftIN[[#This Row],[A]]*H192</f>
        <v>0</v>
      </c>
      <c r="AD192" s="3">
        <f>EffortOutcomesAG1_1DayShiftIN[[#This Row],[A]]*I192</f>
        <v>0</v>
      </c>
      <c r="AE192" s="3">
        <f>EffortOutcomesAG1_1DayShiftIN[[#This Row],[A]]*J192</f>
        <v>0</v>
      </c>
      <c r="AF192" s="3">
        <f>EffortOutcomesAG1_1DayShiftIN[[#This Row],[A]]*K192</f>
        <v>0</v>
      </c>
      <c r="AG192" s="3">
        <f>EffortOutcomesAG1_1DayShiftIN[[#This Row],[A]]*L192</f>
        <v>0</v>
      </c>
      <c r="AH192" s="3">
        <f>EffortOutcomesAG1_1DayShiftIN[[#This Row],[A]]*M192</f>
        <v>0</v>
      </c>
      <c r="AI192" s="3">
        <f>EffortOutcomesAG1_1DayShiftIN[[#This Row],[A]]*N192</f>
        <v>0</v>
      </c>
      <c r="AJ192" s="3">
        <f>EffortOutcomesAG1_1DayShiftIN[[#This Row],[A]]*O192</f>
        <v>0</v>
      </c>
      <c r="AK192" s="3">
        <f>EffortOutcomesAG1_1DayShiftIN[[#This Row],[A]]*P192</f>
        <v>0</v>
      </c>
      <c r="AL192" s="3">
        <f>EffortOutcomesAG1_1DayShiftIN[[#This Row],[A]]*Q192</f>
        <v>0</v>
      </c>
      <c r="AM192" s="3">
        <f>EffortOutcomesAG1_1DayShiftIN[[#This Row],[A]]*R192</f>
        <v>3.9393939393939308E-2</v>
      </c>
      <c r="AN192" s="3">
        <f>EffortOutcomesAG1_1DayShiftIN[[#This Row],[A]]*S192</f>
        <v>0</v>
      </c>
      <c r="AO192" s="3">
        <f>EffortOutcomesAG1_1DayShiftIN[[#This Row],[A]]*T192</f>
        <v>1.0538461538461539</v>
      </c>
      <c r="AP192" s="3">
        <f>EffortOutcomesAG1_1DayShiftIN[[#This Row],[A]]*U192</f>
        <v>0</v>
      </c>
      <c r="AQ192" s="3">
        <f>EffortOutcomesAG1_1DayShiftIN[[#This Row],[A]]*V192</f>
        <v>0.84615384615384603</v>
      </c>
      <c r="AR192" s="3">
        <f>EffortOutcomesAG1_1DayShiftIN[[#This Row],[A]]*W192</f>
        <v>0</v>
      </c>
      <c r="AS192" s="3">
        <f>EffortOutcomesAG1_1DayShiftIN[[#This Row],[A]]*X192</f>
        <v>0</v>
      </c>
      <c r="AT192" s="3">
        <f>EffortOutcomesAG1_1DayShiftIN[[#This Row],[A]]*Y192</f>
        <v>0</v>
      </c>
      <c r="AU192" s="3">
        <f>EffortOutcomesAG1_1DayShiftIN[[#This Row],[A]]*Z192</f>
        <v>0</v>
      </c>
      <c r="AV192" s="44">
        <f>EffortOutcomesAG1_1DayShiftIN[[#This Row],[A]]*AA192</f>
        <v>0</v>
      </c>
      <c r="AW192" s="3"/>
      <c r="AX192" s="3"/>
      <c r="AY192" t="s">
        <v>217</v>
      </c>
      <c r="AZ192" t="s">
        <v>215</v>
      </c>
      <c r="BA192" t="s">
        <v>69</v>
      </c>
      <c r="BB192">
        <v>0.84615384615384603</v>
      </c>
      <c r="BC192">
        <v>1.9</v>
      </c>
      <c r="BD192">
        <v>10</v>
      </c>
      <c r="BE192">
        <v>1.9</v>
      </c>
      <c r="BF192">
        <v>1.9393939393939392</v>
      </c>
      <c r="BG192" t="s">
        <v>183</v>
      </c>
      <c r="BI192" s="25">
        <v>45575</v>
      </c>
      <c r="BJ192">
        <v>45575</v>
      </c>
      <c r="BK192">
        <v>2.2454545454545456</v>
      </c>
      <c r="BL192">
        <v>2.2454545454545456</v>
      </c>
      <c r="BM192">
        <v>2.2920110192837466</v>
      </c>
      <c r="BN192">
        <v>0.44534412955465585</v>
      </c>
      <c r="BO192">
        <v>0.44534412955465585</v>
      </c>
      <c r="BP192">
        <v>1.0207336523125996</v>
      </c>
      <c r="BQ192">
        <v>0.97968750000000004</v>
      </c>
      <c r="BR192">
        <v>0.97968750000000004</v>
      </c>
      <c r="BS192">
        <v>0.43629807692307687</v>
      </c>
      <c r="BT192" t="s">
        <v>160</v>
      </c>
    </row>
    <row r="193" spans="1:72" x14ac:dyDescent="0.25">
      <c r="A193" s="31"/>
      <c r="B19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93" s="32">
        <f>IF(EffortOutcomesAG1_1DayShiftIN[[#This Row],[Iin]]=0,3,  IF(EffortOutcomesAG1_1DayShiftIN[[#This Row],[Iin]]&lt;INGoal,1,    IF(EffortOutcomesAG1_1DayShiftIN[[#This Row],[Iin]]&gt;=INGoal,2,   "???")))</f>
        <v>1</v>
      </c>
      <c r="D19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93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19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93" s="34" t="e">
        <f t="shared" si="4"/>
        <v>#VALUE!</v>
      </c>
      <c r="H193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193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193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193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193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193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193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193" s="36" t="e" cm="1">
        <f t="array" ref="O19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193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193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193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193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193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193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193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193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19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3" s="36" cm="1">
        <f t="array" ref="Z19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3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193" s="38" t="e">
        <f t="shared" si="5"/>
        <v>#VALUE!</v>
      </c>
      <c r="AC193" s="3" t="e">
        <f>EffortOutcomesAG1_1DayShiftIN[[#This Row],[A]]*H193</f>
        <v>#VALUE!</v>
      </c>
      <c r="AD193" s="3" t="e">
        <f>EffortOutcomesAG1_1DayShiftIN[[#This Row],[A]]*I193</f>
        <v>#VALUE!</v>
      </c>
      <c r="AE193" s="3" t="e">
        <f>EffortOutcomesAG1_1DayShiftIN[[#This Row],[A]]*J193</f>
        <v>#VALUE!</v>
      </c>
      <c r="AF193" s="3" t="e">
        <f>EffortOutcomesAG1_1DayShiftIN[[#This Row],[A]]*K193</f>
        <v>#VALUE!</v>
      </c>
      <c r="AG193" s="3" t="e">
        <f>EffortOutcomesAG1_1DayShiftIN[[#This Row],[A]]*L193</f>
        <v>#VALUE!</v>
      </c>
      <c r="AH193" s="3" t="e">
        <f>EffortOutcomesAG1_1DayShiftIN[[#This Row],[A]]*M193</f>
        <v>#VALUE!</v>
      </c>
      <c r="AI193" s="3" t="e">
        <f>EffortOutcomesAG1_1DayShiftIN[[#This Row],[A]]*N193</f>
        <v>#VALUE!</v>
      </c>
      <c r="AJ193" s="3" t="e">
        <f>EffortOutcomesAG1_1DayShiftIN[[#This Row],[A]]*O193</f>
        <v>#VALUE!</v>
      </c>
      <c r="AK193" s="3" t="e">
        <f>EffortOutcomesAG1_1DayShiftIN[[#This Row],[A]]*P193</f>
        <v>#VALUE!</v>
      </c>
      <c r="AL193" s="3" t="e">
        <f>EffortOutcomesAG1_1DayShiftIN[[#This Row],[A]]*Q193</f>
        <v>#VALUE!</v>
      </c>
      <c r="AM193" s="3" t="e">
        <f>EffortOutcomesAG1_1DayShiftIN[[#This Row],[A]]*R193</f>
        <v>#VALUE!</v>
      </c>
      <c r="AN193" s="3" t="e">
        <f>EffortOutcomesAG1_1DayShiftIN[[#This Row],[A]]*S193</f>
        <v>#VALUE!</v>
      </c>
      <c r="AO193" s="3" t="e">
        <f>EffortOutcomesAG1_1DayShiftIN[[#This Row],[A]]*T193</f>
        <v>#VALUE!</v>
      </c>
      <c r="AP193" s="3" t="e">
        <f>EffortOutcomesAG1_1DayShiftIN[[#This Row],[A]]*U193</f>
        <v>#VALUE!</v>
      </c>
      <c r="AQ193" s="3" t="e">
        <f>EffortOutcomesAG1_1DayShiftIN[[#This Row],[A]]*V193</f>
        <v>#VALUE!</v>
      </c>
      <c r="AR193" s="3" t="e">
        <f>EffortOutcomesAG1_1DayShiftIN[[#This Row],[A]]*W193</f>
        <v>#VALUE!</v>
      </c>
      <c r="AS193" s="3">
        <f>EffortOutcomesAG1_1DayShiftIN[[#This Row],[A]]*X193</f>
        <v>0</v>
      </c>
      <c r="AT193" s="3">
        <f>EffortOutcomesAG1_1DayShiftIN[[#This Row],[A]]*Y193</f>
        <v>0</v>
      </c>
      <c r="AU193" s="3">
        <f>EffortOutcomesAG1_1DayShiftIN[[#This Row],[A]]*Z193</f>
        <v>0</v>
      </c>
      <c r="AV193" s="44" t="e">
        <f>EffortOutcomesAG1_1DayShiftIN[[#This Row],[A]]*AA193</f>
        <v>#VALUE!</v>
      </c>
      <c r="AW193" s="3"/>
      <c r="AX193" s="3"/>
      <c r="AY193" t="s">
        <v>217</v>
      </c>
      <c r="AZ193" t="s">
        <v>215</v>
      </c>
      <c r="BA193" t="s">
        <v>70</v>
      </c>
      <c r="BB193">
        <v>2.5351191458269504</v>
      </c>
      <c r="BC193">
        <v>4.75</v>
      </c>
      <c r="BD193">
        <v>10</v>
      </c>
      <c r="BE193">
        <v>4.75</v>
      </c>
      <c r="BF193">
        <v>2.780080213903743</v>
      </c>
      <c r="BG193" t="s">
        <v>182</v>
      </c>
      <c r="BI193" s="25">
        <v>45575</v>
      </c>
      <c r="BJ193">
        <v>45575</v>
      </c>
      <c r="BK193">
        <v>1.8736791948492661</v>
      </c>
      <c r="BL193">
        <v>1.8736791948492661</v>
      </c>
      <c r="BM193">
        <v>1.0966270435375876</v>
      </c>
      <c r="BN193">
        <v>0.53370929385830534</v>
      </c>
      <c r="BO193">
        <v>0.53370929385830534</v>
      </c>
      <c r="BP193">
        <v>0.58528004503236697</v>
      </c>
      <c r="BQ193">
        <v>1.7085837941812938</v>
      </c>
      <c r="BR193">
        <v>1.7085837941812938</v>
      </c>
      <c r="BS193">
        <v>0.91188705029024242</v>
      </c>
      <c r="BT193" t="s">
        <v>160</v>
      </c>
    </row>
    <row r="194" spans="1:72" x14ac:dyDescent="0.25">
      <c r="A194" s="31"/>
      <c r="B19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94" s="32">
        <f>IF(EffortOutcomesAG1_1DayShiftIN[[#This Row],[Iin]]=0,3,  IF(EffortOutcomesAG1_1DayShiftIN[[#This Row],[Iin]]&lt;INGoal,1,    IF(EffortOutcomesAG1_1DayShiftIN[[#This Row],[Iin]]&gt;=INGoal,2,   "???")))</f>
        <v>2</v>
      </c>
      <c r="D19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9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94" s="34">
        <f t="shared" ref="G194:G253" si="6">B194*10000+1000*C194+D194*100+E194*10+F194</f>
        <v>12310</v>
      </c>
      <c r="H19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0.55051497291182994</v>
      </c>
      <c r="I19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94" s="36" cm="1">
        <f t="array" ref="O19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0.50515665796344644</v>
      </c>
      <c r="R19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9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9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0.76726201107340619</v>
      </c>
      <c r="W19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4" s="36" cm="1">
        <f t="array" ref="Z19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4" s="38">
        <f t="shared" ref="AB194:AB253" si="7">SUM($Q194:$AA194)</f>
        <v>1.2724186690368526</v>
      </c>
      <c r="AC194" s="3">
        <f>EffortOutcomesAG1_1DayShiftIN[[#This Row],[A]]*H194</f>
        <v>2.044891640866874</v>
      </c>
      <c r="AD194" s="3">
        <f>EffortOutcomesAG1_1DayShiftIN[[#This Row],[A]]*I194</f>
        <v>0</v>
      </c>
      <c r="AE194" s="3">
        <f>EffortOutcomesAG1_1DayShiftIN[[#This Row],[A]]*J194</f>
        <v>0</v>
      </c>
      <c r="AF194" s="3">
        <f>EffortOutcomesAG1_1DayShiftIN[[#This Row],[A]]*K194</f>
        <v>0</v>
      </c>
      <c r="AG194" s="3">
        <f>EffortOutcomesAG1_1DayShiftIN[[#This Row],[A]]*L194</f>
        <v>0</v>
      </c>
      <c r="AH194" s="3">
        <f>EffortOutcomesAG1_1DayShiftIN[[#This Row],[A]]*M194</f>
        <v>0</v>
      </c>
      <c r="AI194" s="3">
        <f>EffortOutcomesAG1_1DayShiftIN[[#This Row],[A]]*N194</f>
        <v>0</v>
      </c>
      <c r="AJ194" s="3">
        <f>EffortOutcomesAG1_1DayShiftIN[[#This Row],[A]]*O194</f>
        <v>0</v>
      </c>
      <c r="AK194" s="3">
        <f>EffortOutcomesAG1_1DayShiftIN[[#This Row],[A]]*P194</f>
        <v>0</v>
      </c>
      <c r="AL194" s="3">
        <f>EffortOutcomesAG1_1DayShiftIN[[#This Row],[A]]*Q194</f>
        <v>1.8764078690429029</v>
      </c>
      <c r="AM194" s="3">
        <f>EffortOutcomesAG1_1DayShiftIN[[#This Row],[A]]*R194</f>
        <v>0</v>
      </c>
      <c r="AN194" s="3">
        <f>EffortOutcomesAG1_1DayShiftIN[[#This Row],[A]]*S194</f>
        <v>0</v>
      </c>
      <c r="AO194" s="3">
        <f>EffortOutcomesAG1_1DayShiftIN[[#This Row],[A]]*T194</f>
        <v>0</v>
      </c>
      <c r="AP194" s="3">
        <f>EffortOutcomesAG1_1DayShiftIN[[#This Row],[A]]*U194</f>
        <v>0</v>
      </c>
      <c r="AQ194" s="3">
        <f>EffortOutcomesAG1_1DayShiftIN[[#This Row],[A]]*V194</f>
        <v>2.8499999999999996</v>
      </c>
      <c r="AR194" s="3">
        <f>EffortOutcomesAG1_1DayShiftIN[[#This Row],[A]]*W194</f>
        <v>0</v>
      </c>
      <c r="AS194" s="3">
        <f>EffortOutcomesAG1_1DayShiftIN[[#This Row],[A]]*X194</f>
        <v>0</v>
      </c>
      <c r="AT194" s="3">
        <f>EffortOutcomesAG1_1DayShiftIN[[#This Row],[A]]*Y194</f>
        <v>0</v>
      </c>
      <c r="AU194" s="3">
        <f>EffortOutcomesAG1_1DayShiftIN[[#This Row],[A]]*Z194</f>
        <v>0</v>
      </c>
      <c r="AV194" s="44">
        <f>EffortOutcomesAG1_1DayShiftIN[[#This Row],[A]]*AA194</f>
        <v>0</v>
      </c>
      <c r="AW194" s="3"/>
      <c r="AX194" s="3"/>
      <c r="AY194" t="s">
        <v>170</v>
      </c>
      <c r="AZ194" t="s">
        <v>215</v>
      </c>
      <c r="BA194" t="s">
        <v>68</v>
      </c>
      <c r="BB194">
        <v>5.7593984962406006</v>
      </c>
      <c r="BC194">
        <v>2.8499999999999996</v>
      </c>
      <c r="BD194">
        <v>10</v>
      </c>
      <c r="BE194">
        <v>2.8499999999999996</v>
      </c>
      <c r="BF194">
        <v>3.714506855373727</v>
      </c>
      <c r="BG194" t="s">
        <v>186</v>
      </c>
      <c r="BH194">
        <v>1</v>
      </c>
      <c r="BI194" s="25">
        <v>45576</v>
      </c>
      <c r="BJ194">
        <v>45576</v>
      </c>
      <c r="BK194">
        <v>0.49484334203655356</v>
      </c>
      <c r="BL194">
        <v>0.49484334203655356</v>
      </c>
      <c r="BM194">
        <v>0.64494701274765764</v>
      </c>
      <c r="BN194">
        <v>2.0208415776282811</v>
      </c>
      <c r="BO194">
        <v>2.0208415776282811</v>
      </c>
      <c r="BP194">
        <v>1.3033357387276236</v>
      </c>
      <c r="BQ194">
        <v>0.76726201107340619</v>
      </c>
      <c r="BR194">
        <v>0.76726201107340619</v>
      </c>
      <c r="BS194">
        <v>1.5505149729118299</v>
      </c>
      <c r="BT194" t="s">
        <v>160</v>
      </c>
    </row>
    <row r="195" spans="1:72" x14ac:dyDescent="0.25">
      <c r="A195" s="31"/>
      <c r="B19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95" s="32">
        <f>IF(EffortOutcomesAG1_1DayShiftIN[[#This Row],[Iin]]=0,3,  IF(EffortOutcomesAG1_1DayShiftIN[[#This Row],[Iin]]&lt;INGoal,1,    IF(EffortOutcomesAG1_1DayShiftIN[[#This Row],[Iin]]&gt;=INGoal,2,   "???")))</f>
        <v>2</v>
      </c>
      <c r="D19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9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95" s="34">
        <f t="shared" si="6"/>
        <v>32311</v>
      </c>
      <c r="H19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1.1319952230029573E-2</v>
      </c>
      <c r="I19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8.6285542479168198E-2</v>
      </c>
      <c r="O195" s="36" cm="1">
        <f t="array" ref="O19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9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9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19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5" s="36" cm="1">
        <f t="array" ref="Z19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5" s="38">
        <f t="shared" si="7"/>
        <v>1</v>
      </c>
      <c r="AC195" s="3">
        <f>EffortOutcomesAG1_1DayShiftIN[[#This Row],[A]]*H195</f>
        <v>2.9699248120300715E-2</v>
      </c>
      <c r="AD195" s="3">
        <f>EffortOutcomesAG1_1DayShiftIN[[#This Row],[A]]*I195</f>
        <v>0</v>
      </c>
      <c r="AE195" s="3">
        <f>EffortOutcomesAG1_1DayShiftIN[[#This Row],[A]]*J195</f>
        <v>0</v>
      </c>
      <c r="AF195" s="3">
        <f>EffortOutcomesAG1_1DayShiftIN[[#This Row],[A]]*K195</f>
        <v>0</v>
      </c>
      <c r="AG195" s="3">
        <f>EffortOutcomesAG1_1DayShiftIN[[#This Row],[A]]*L195</f>
        <v>0</v>
      </c>
      <c r="AH195" s="3">
        <f>EffortOutcomesAG1_1DayShiftIN[[#This Row],[A]]*M195</f>
        <v>0</v>
      </c>
      <c r="AI195" s="3">
        <f>EffortOutcomesAG1_1DayShiftIN[[#This Row],[A]]*N195</f>
        <v>0.22638043723236356</v>
      </c>
      <c r="AJ195" s="3">
        <f>EffortOutcomesAG1_1DayShiftIN[[#This Row],[A]]*O195</f>
        <v>0</v>
      </c>
      <c r="AK195" s="3">
        <f>EffortOutcomesAG1_1DayShiftIN[[#This Row],[A]]*P195</f>
        <v>0</v>
      </c>
      <c r="AL195" s="3">
        <f>EffortOutcomesAG1_1DayShiftIN[[#This Row],[A]]*Q195</f>
        <v>0</v>
      </c>
      <c r="AM195" s="3">
        <f>EffortOutcomesAG1_1DayShiftIN[[#This Row],[A]]*R195</f>
        <v>0</v>
      </c>
      <c r="AN195" s="3">
        <f>EffortOutcomesAG1_1DayShiftIN[[#This Row],[A]]*S195</f>
        <v>0</v>
      </c>
      <c r="AO195" s="3">
        <f>EffortOutcomesAG1_1DayShiftIN[[#This Row],[A]]*T195</f>
        <v>0</v>
      </c>
      <c r="AP195" s="3">
        <f>EffortOutcomesAG1_1DayShiftIN[[#This Row],[A]]*U195</f>
        <v>0</v>
      </c>
      <c r="AQ195" s="3">
        <f>EffortOutcomesAG1_1DayShiftIN[[#This Row],[A]]*V195</f>
        <v>2.6236195627676362</v>
      </c>
      <c r="AR195" s="3">
        <f>EffortOutcomesAG1_1DayShiftIN[[#This Row],[A]]*W195</f>
        <v>0</v>
      </c>
      <c r="AS195" s="3">
        <f>EffortOutcomesAG1_1DayShiftIN[[#This Row],[A]]*X195</f>
        <v>0</v>
      </c>
      <c r="AT195" s="3">
        <f>EffortOutcomesAG1_1DayShiftIN[[#This Row],[A]]*Y195</f>
        <v>0</v>
      </c>
      <c r="AU195" s="3">
        <f>EffortOutcomesAG1_1DayShiftIN[[#This Row],[A]]*Z195</f>
        <v>0</v>
      </c>
      <c r="AV195" s="44">
        <f>EffortOutcomesAG1_1DayShiftIN[[#This Row],[A]]*AA195</f>
        <v>0</v>
      </c>
      <c r="AW195" s="3"/>
      <c r="AX195" s="3"/>
      <c r="AY195" t="s">
        <v>170</v>
      </c>
      <c r="AZ195" t="s">
        <v>215</v>
      </c>
      <c r="BA195" t="s">
        <v>70</v>
      </c>
      <c r="BB195">
        <v>2.8796992481203008</v>
      </c>
      <c r="BC195">
        <v>2.8499999999999996</v>
      </c>
      <c r="BD195">
        <v>10</v>
      </c>
      <c r="BE195">
        <v>2.8499999999999996</v>
      </c>
      <c r="BF195">
        <v>2.6236195627676362</v>
      </c>
      <c r="BG195" t="s">
        <v>187</v>
      </c>
      <c r="BH195">
        <v>1</v>
      </c>
      <c r="BI195" s="25">
        <v>45576</v>
      </c>
      <c r="BJ195">
        <v>45576</v>
      </c>
      <c r="BK195">
        <v>0.98968668407310689</v>
      </c>
      <c r="BL195">
        <v>0.98968668407310689</v>
      </c>
      <c r="BM195">
        <v>0.91107415626134625</v>
      </c>
      <c r="BN195">
        <v>1.0104207888141408</v>
      </c>
      <c r="BO195">
        <v>1.0104207888141408</v>
      </c>
      <c r="BP195">
        <v>0.92056826763776722</v>
      </c>
      <c r="BQ195">
        <v>1.0862855424791682</v>
      </c>
      <c r="BR195">
        <v>1.0862855424791682</v>
      </c>
      <c r="BS195">
        <v>1.0976054947091978</v>
      </c>
      <c r="BT195" t="s">
        <v>160</v>
      </c>
    </row>
    <row r="196" spans="1:72" x14ac:dyDescent="0.25">
      <c r="A196" s="31"/>
      <c r="B19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96" s="32">
        <f>IF(EffortOutcomesAG1_1DayShiftIN[[#This Row],[Iin]]=0,3,  IF(EffortOutcomesAG1_1DayShiftIN[[#This Row],[Iin]]&lt;INGoal,1,    IF(EffortOutcomesAG1_1DayShiftIN[[#This Row],[Iin]]&gt;=INGoal,2,   "???")))</f>
        <v>1</v>
      </c>
      <c r="D19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9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96" s="34">
        <f t="shared" si="6"/>
        <v>11310</v>
      </c>
      <c r="H19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9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96" s="36" cm="1">
        <f t="array" ref="O19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0.13227467062210974</v>
      </c>
      <c r="S19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9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9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6" s="36" cm="1">
        <f t="array" ref="Z19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0.86772532937789026</v>
      </c>
      <c r="AA19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6" s="38">
        <f t="shared" si="7"/>
        <v>1</v>
      </c>
      <c r="AC196" s="3">
        <f>EffortOutcomesAG1_1DayShiftIN[[#This Row],[A]]*H196</f>
        <v>0</v>
      </c>
      <c r="AD196" s="3">
        <f>EffortOutcomesAG1_1DayShiftIN[[#This Row],[A]]*I196</f>
        <v>0</v>
      </c>
      <c r="AE196" s="3">
        <f>EffortOutcomesAG1_1DayShiftIN[[#This Row],[A]]*J196</f>
        <v>0</v>
      </c>
      <c r="AF196" s="3">
        <f>EffortOutcomesAG1_1DayShiftIN[[#This Row],[A]]*K196</f>
        <v>0</v>
      </c>
      <c r="AG196" s="3">
        <f>EffortOutcomesAG1_1DayShiftIN[[#This Row],[A]]*L196</f>
        <v>0</v>
      </c>
      <c r="AH196" s="3">
        <f>EffortOutcomesAG1_1DayShiftIN[[#This Row],[A]]*M196</f>
        <v>0</v>
      </c>
      <c r="AI196" s="3">
        <f>EffortOutcomesAG1_1DayShiftIN[[#This Row],[A]]*N196</f>
        <v>0</v>
      </c>
      <c r="AJ196" s="3">
        <f>EffortOutcomesAG1_1DayShiftIN[[#This Row],[A]]*O196</f>
        <v>0</v>
      </c>
      <c r="AK196" s="3">
        <f>EffortOutcomesAG1_1DayShiftIN[[#This Row],[A]]*P196</f>
        <v>0</v>
      </c>
      <c r="AL196" s="3">
        <f>EffortOutcomesAG1_1DayShiftIN[[#This Row],[A]]*Q196</f>
        <v>0</v>
      </c>
      <c r="AM196" s="3">
        <f>EffortOutcomesAG1_1DayShiftIN[[#This Row],[A]]*R196</f>
        <v>0.15243841126194063</v>
      </c>
      <c r="AN196" s="3">
        <f>EffortOutcomesAG1_1DayShiftIN[[#This Row],[A]]*S196</f>
        <v>0</v>
      </c>
      <c r="AO196" s="3">
        <f>EffortOutcomesAG1_1DayShiftIN[[#This Row],[A]]*T196</f>
        <v>0</v>
      </c>
      <c r="AP196" s="3">
        <f>EffortOutcomesAG1_1DayShiftIN[[#This Row],[A]]*U196</f>
        <v>0</v>
      </c>
      <c r="AQ196" s="3">
        <f>EffortOutcomesAG1_1DayShiftIN[[#This Row],[A]]*V196</f>
        <v>0</v>
      </c>
      <c r="AR196" s="3">
        <f>EffortOutcomesAG1_1DayShiftIN[[#This Row],[A]]*W196</f>
        <v>0</v>
      </c>
      <c r="AS196" s="3">
        <f>EffortOutcomesAG1_1DayShiftIN[[#This Row],[A]]*X196</f>
        <v>0</v>
      </c>
      <c r="AT196" s="3">
        <f>EffortOutcomesAG1_1DayShiftIN[[#This Row],[A]]*Y196</f>
        <v>0</v>
      </c>
      <c r="AU196" s="3">
        <f>EffortOutcomesAG1_1DayShiftIN[[#This Row],[A]]*Z196</f>
        <v>1</v>
      </c>
      <c r="AV196" s="44">
        <f>EffortOutcomesAG1_1DayShiftIN[[#This Row],[A]]*AA196</f>
        <v>0</v>
      </c>
      <c r="AW196" s="3"/>
      <c r="AX196" s="3"/>
      <c r="AY196" t="s">
        <v>170</v>
      </c>
      <c r="AZ196" t="s">
        <v>215</v>
      </c>
      <c r="BA196" t="s">
        <v>69</v>
      </c>
      <c r="BB196">
        <v>1</v>
      </c>
      <c r="BC196">
        <v>0</v>
      </c>
      <c r="BD196">
        <v>10</v>
      </c>
      <c r="BE196">
        <v>0</v>
      </c>
      <c r="BF196">
        <v>1.1524384112619406</v>
      </c>
      <c r="BG196" t="s">
        <v>185</v>
      </c>
      <c r="BH196">
        <v>1</v>
      </c>
      <c r="BI196" s="25">
        <v>45576</v>
      </c>
      <c r="BJ196">
        <v>45576</v>
      </c>
      <c r="BK196">
        <v>0</v>
      </c>
      <c r="BL196">
        <v>0</v>
      </c>
      <c r="BM196">
        <v>1.1524384112619406</v>
      </c>
      <c r="BQ196">
        <v>0</v>
      </c>
      <c r="BR196">
        <v>0</v>
      </c>
      <c r="BS196">
        <v>0.86772532937789026</v>
      </c>
      <c r="BT196" t="s">
        <v>160</v>
      </c>
    </row>
    <row r="197" spans="1:72" x14ac:dyDescent="0.25">
      <c r="A197" s="31"/>
      <c r="B19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97" s="32">
        <f>IF(EffortOutcomesAG1_1DayShiftIN[[#This Row],[Iin]]=0,3,  IF(EffortOutcomesAG1_1DayShiftIN[[#This Row],[Iin]]&lt;INGoal,1,    IF(EffortOutcomesAG1_1DayShiftIN[[#This Row],[Iin]]&gt;=INGoal,2,   "???")))</f>
        <v>2</v>
      </c>
      <c r="D19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19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197" s="34">
        <f t="shared" si="6"/>
        <v>32312</v>
      </c>
      <c r="H19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1.406419675654865</v>
      </c>
      <c r="I19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0.49720137316322743</v>
      </c>
      <c r="N19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2.7986268367725664E-3</v>
      </c>
      <c r="O197" s="36" cm="1">
        <f t="array" ref="O19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9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19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19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7" s="36" cm="1">
        <f t="array" ref="Z19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7" s="38">
        <f t="shared" si="7"/>
        <v>0</v>
      </c>
      <c r="AC197" s="3">
        <f>EffortOutcomesAG1_1DayShiftIN[[#This Row],[A]]*H197</f>
        <v>3.9971096572600344</v>
      </c>
      <c r="AD197" s="3">
        <f>EffortOutcomesAG1_1DayShiftIN[[#This Row],[A]]*I197</f>
        <v>0</v>
      </c>
      <c r="AE197" s="3">
        <f>EffortOutcomesAG1_1DayShiftIN[[#This Row],[A]]*J197</f>
        <v>0</v>
      </c>
      <c r="AF197" s="3">
        <f>EffortOutcomesAG1_1DayShiftIN[[#This Row],[A]]*K197</f>
        <v>0</v>
      </c>
      <c r="AG197" s="3">
        <f>EffortOutcomesAG1_1DayShiftIN[[#This Row],[A]]*L197</f>
        <v>0</v>
      </c>
      <c r="AH197" s="3">
        <f>EffortOutcomesAG1_1DayShiftIN[[#This Row],[A]]*M197</f>
        <v>1.41306925996205</v>
      </c>
      <c r="AI197" s="3">
        <f>EffortOutcomesAG1_1DayShiftIN[[#This Row],[A]]*N197</f>
        <v>7.9538266919666374E-3</v>
      </c>
      <c r="AJ197" s="3">
        <f>EffortOutcomesAG1_1DayShiftIN[[#This Row],[A]]*O197</f>
        <v>0</v>
      </c>
      <c r="AK197" s="3">
        <f>EffortOutcomesAG1_1DayShiftIN[[#This Row],[A]]*P197</f>
        <v>0</v>
      </c>
      <c r="AL197" s="3">
        <f>EffortOutcomesAG1_1DayShiftIN[[#This Row],[A]]*Q197</f>
        <v>0</v>
      </c>
      <c r="AM197" s="3">
        <f>EffortOutcomesAG1_1DayShiftIN[[#This Row],[A]]*R197</f>
        <v>0</v>
      </c>
      <c r="AN197" s="3">
        <f>EffortOutcomesAG1_1DayShiftIN[[#This Row],[A]]*S197</f>
        <v>0</v>
      </c>
      <c r="AO197" s="3">
        <f>EffortOutcomesAG1_1DayShiftIN[[#This Row],[A]]*T197</f>
        <v>0</v>
      </c>
      <c r="AP197" s="3">
        <f>EffortOutcomesAG1_1DayShiftIN[[#This Row],[A]]*U197</f>
        <v>0</v>
      </c>
      <c r="AQ197" s="3">
        <f>EffortOutcomesAG1_1DayShiftIN[[#This Row],[A]]*V197</f>
        <v>0</v>
      </c>
      <c r="AR197" s="3">
        <f>EffortOutcomesAG1_1DayShiftIN[[#This Row],[A]]*W197</f>
        <v>0</v>
      </c>
      <c r="AS197" s="3">
        <f>EffortOutcomesAG1_1DayShiftIN[[#This Row],[A]]*X197</f>
        <v>0</v>
      </c>
      <c r="AT197" s="3">
        <f>EffortOutcomesAG1_1DayShiftIN[[#This Row],[A]]*Y197</f>
        <v>0</v>
      </c>
      <c r="AU197" s="3">
        <f>EffortOutcomesAG1_1DayShiftIN[[#This Row],[A]]*Z197</f>
        <v>0</v>
      </c>
      <c r="AV197" s="44">
        <f>EffortOutcomesAG1_1DayShiftIN[[#This Row],[A]]*AA197</f>
        <v>0</v>
      </c>
      <c r="AW197" s="3"/>
      <c r="AX197" s="3"/>
      <c r="AY197" t="s">
        <v>217</v>
      </c>
      <c r="AZ197" t="s">
        <v>215</v>
      </c>
      <c r="BA197" t="s">
        <v>68</v>
      </c>
      <c r="BB197">
        <v>6.8471096572600336</v>
      </c>
      <c r="BC197">
        <v>2.8499999999999996</v>
      </c>
      <c r="BD197">
        <v>10</v>
      </c>
      <c r="BE197">
        <v>2.8499999999999996</v>
      </c>
      <c r="BF197">
        <v>2.8420461733080331</v>
      </c>
      <c r="BG197" t="s">
        <v>186</v>
      </c>
      <c r="BI197" s="25">
        <v>45576</v>
      </c>
      <c r="BJ197">
        <v>45576</v>
      </c>
      <c r="BK197">
        <v>0.41623402320979724</v>
      </c>
      <c r="BL197">
        <v>0.41623402320979724</v>
      </c>
      <c r="BM197">
        <v>0.41507239047860051</v>
      </c>
      <c r="BN197">
        <v>2.4024946165824681</v>
      </c>
      <c r="BO197">
        <v>2.4024946165824681</v>
      </c>
      <c r="BP197">
        <v>0.99720918361685384</v>
      </c>
      <c r="BQ197">
        <v>1.0027986268367726</v>
      </c>
      <c r="BR197">
        <v>1.0027986268367726</v>
      </c>
      <c r="BS197">
        <v>2.4092183024916376</v>
      </c>
      <c r="BT197" t="s">
        <v>160</v>
      </c>
    </row>
    <row r="198" spans="1:72" x14ac:dyDescent="0.25">
      <c r="A198" s="31"/>
      <c r="B19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198" s="32">
        <f>IF(EffortOutcomesAG1_1DayShiftIN[[#This Row],[Iin]]=0,3,  IF(EffortOutcomesAG1_1DayShiftIN[[#This Row],[Iin]]&lt;INGoal,1,    IF(EffortOutcomesAG1_1DayShiftIN[[#This Row],[Iin]]&gt;=INGoal,2,   "???")))</f>
        <v>1</v>
      </c>
      <c r="D19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9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198" s="34">
        <f t="shared" si="6"/>
        <v>31111</v>
      </c>
      <c r="H19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9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98" s="36" cm="1">
        <f t="array" ref="O19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Row],[Block]]=21222),INCap-M199:Z9INGoal,IF(OR(EffortOutcomesAG1_1DayShiftIN[[#This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0.26926367848654387</v>
      </c>
      <c r="Q19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19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0.15322772304368948</v>
      </c>
      <c r="U19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0.84677227695631052</v>
      </c>
      <c r="W19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8" s="36" cm="1">
        <f t="array" ref="Z19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8" s="38">
        <f t="shared" si="7"/>
        <v>1</v>
      </c>
      <c r="AC198" s="3">
        <f>EffortOutcomesAG1_1DayShiftIN[[#This Row],[A]]*H198</f>
        <v>0</v>
      </c>
      <c r="AD198" s="3">
        <f>EffortOutcomesAG1_1DayShiftIN[[#This Row],[A]]*I198</f>
        <v>0</v>
      </c>
      <c r="AE198" s="3">
        <f>EffortOutcomesAG1_1DayShiftIN[[#This Row],[A]]*J198</f>
        <v>0</v>
      </c>
      <c r="AF198" s="3">
        <f>EffortOutcomesAG1_1DayShiftIN[[#This Row],[A]]*K198</f>
        <v>0</v>
      </c>
      <c r="AG198" s="3">
        <f>EffortOutcomesAG1_1DayShiftIN[[#This Row],[A]]*L198</f>
        <v>0</v>
      </c>
      <c r="AH198" s="3">
        <f>EffortOutcomesAG1_1DayShiftIN[[#This Row],[A]]*M198</f>
        <v>0</v>
      </c>
      <c r="AI198" s="3">
        <f>EffortOutcomesAG1_1DayShiftIN[[#This Row],[A]]*N198</f>
        <v>0</v>
      </c>
      <c r="AJ198" s="3">
        <f>EffortOutcomesAG1_1DayShiftIN[[#This Row],[A]]*O198</f>
        <v>0</v>
      </c>
      <c r="AK198" s="3">
        <f>EffortOutcomesAG1_1DayShiftIN[[#This Row],[A]]*P198</f>
        <v>0.80613823241906801</v>
      </c>
      <c r="AL198" s="3">
        <f>EffortOutcomesAG1_1DayShiftIN[[#This Row],[A]]*Q198</f>
        <v>0</v>
      </c>
      <c r="AM198" s="3">
        <f>EffortOutcomesAG1_1DayShiftIN[[#This Row],[A]]*R198</f>
        <v>0</v>
      </c>
      <c r="AN198" s="3">
        <f>EffortOutcomesAG1_1DayShiftIN[[#This Row],[A]]*S198</f>
        <v>0</v>
      </c>
      <c r="AO198" s="3">
        <f>EffortOutcomesAG1_1DayShiftIN[[#This Row],[A]]*T198</f>
        <v>0.45874262175398167</v>
      </c>
      <c r="AP198" s="3">
        <f>EffortOutcomesAG1_1DayShiftIN[[#This Row],[A]]*U198</f>
        <v>0</v>
      </c>
      <c r="AQ198" s="3">
        <f>EffortOutcomesAG1_1DayShiftIN[[#This Row],[A]]*V198</f>
        <v>2.5351191458269504</v>
      </c>
      <c r="AR198" s="3">
        <f>EffortOutcomesAG1_1DayShiftIN[[#This Row],[A]]*W198</f>
        <v>0</v>
      </c>
      <c r="AS198" s="3">
        <f>EffortOutcomesAG1_1DayShiftIN[[#This Row],[A]]*X198</f>
        <v>0</v>
      </c>
      <c r="AT198" s="3">
        <f>EffortOutcomesAG1_1DayShiftIN[[#This Row],[A]]*Y198</f>
        <v>0</v>
      </c>
      <c r="AU198" s="3">
        <f>EffortOutcomesAG1_1DayShiftIN[[#This Row],[A]]*Z198</f>
        <v>0</v>
      </c>
      <c r="AV198" s="44">
        <f>EffortOutcomesAG1_1DayShiftIN[[#This Row],[A]]*AA198</f>
        <v>0</v>
      </c>
      <c r="AW198" s="3"/>
      <c r="AX198" s="3"/>
      <c r="AY198" t="s">
        <v>217</v>
      </c>
      <c r="AZ198" t="s">
        <v>215</v>
      </c>
      <c r="BA198" t="s">
        <v>70</v>
      </c>
      <c r="BB198">
        <v>2.5351191458269504</v>
      </c>
      <c r="BC198">
        <v>3.8</v>
      </c>
      <c r="BD198">
        <v>10</v>
      </c>
      <c r="BE198">
        <v>3.8</v>
      </c>
      <c r="BF198">
        <v>2.993861767580932</v>
      </c>
      <c r="BG198" t="s">
        <v>187</v>
      </c>
      <c r="BI198" s="25">
        <v>45576</v>
      </c>
      <c r="BJ198">
        <v>45576</v>
      </c>
      <c r="BK198">
        <v>1.498943355879413</v>
      </c>
      <c r="BL198">
        <v>1.498943355879413</v>
      </c>
      <c r="BM198">
        <v>1.1809550539307456</v>
      </c>
      <c r="BN198">
        <v>0.66713661732288176</v>
      </c>
      <c r="BO198">
        <v>0.66713661732288176</v>
      </c>
      <c r="BP198">
        <v>0.78785835988971897</v>
      </c>
      <c r="BQ198">
        <v>1.2692636784865439</v>
      </c>
      <c r="BR198">
        <v>1.2692636784865439</v>
      </c>
      <c r="BS198">
        <v>0.84677227695631052</v>
      </c>
      <c r="BT198" t="s">
        <v>160</v>
      </c>
    </row>
    <row r="199" spans="1:72" x14ac:dyDescent="0.25">
      <c r="A199" s="31"/>
      <c r="B19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199" s="32">
        <f>IF(EffortOutcomesAG1_1DayShiftIN[[#This Row],[Iin]]=0,3,  IF(EffortOutcomesAG1_1DayShiftIN[[#This Row],[Iin]]&lt;INGoal,1,    IF(EffortOutcomesAG1_1DayShiftIN[[#This Row],[Iin]]&gt;=INGoal,2,   "???")))</f>
        <v>1</v>
      </c>
      <c r="D19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19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19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199" s="34">
        <f t="shared" si="6"/>
        <v>11110</v>
      </c>
      <c r="H19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19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19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19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19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19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19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199" s="36" cm="1">
        <f t="array" ref="O19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19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19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19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3.4510869565217428E-2</v>
      </c>
      <c r="S19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19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0.53551421404682276</v>
      </c>
      <c r="U19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19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0.42997491638795982</v>
      </c>
      <c r="W19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19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19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199" s="36" cm="1">
        <f t="array" ref="Z19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19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199" s="38">
        <f t="shared" si="7"/>
        <v>1</v>
      </c>
      <c r="AC199" s="3">
        <f>EffortOutcomesAG1_1DayShiftIN[[#This Row],[A]]*H199</f>
        <v>0</v>
      </c>
      <c r="AD199" s="3">
        <f>EffortOutcomesAG1_1DayShiftIN[[#This Row],[A]]*I199</f>
        <v>0</v>
      </c>
      <c r="AE199" s="3">
        <f>EffortOutcomesAG1_1DayShiftIN[[#This Row],[A]]*J199</f>
        <v>0</v>
      </c>
      <c r="AF199" s="3">
        <f>EffortOutcomesAG1_1DayShiftIN[[#This Row],[A]]*K199</f>
        <v>0</v>
      </c>
      <c r="AG199" s="3">
        <f>EffortOutcomesAG1_1DayShiftIN[[#This Row],[A]]*L199</f>
        <v>0</v>
      </c>
      <c r="AH199" s="3">
        <f>EffortOutcomesAG1_1DayShiftIN[[#This Row],[A]]*M199</f>
        <v>0</v>
      </c>
      <c r="AI199" s="3">
        <f>EffortOutcomesAG1_1DayShiftIN[[#This Row],[A]]*N199</f>
        <v>0</v>
      </c>
      <c r="AJ199" s="3">
        <f>EffortOutcomesAG1_1DayShiftIN[[#This Row],[A]]*O199</f>
        <v>0</v>
      </c>
      <c r="AK199" s="3">
        <f>EffortOutcomesAG1_1DayShiftIN[[#This Row],[A]]*P199</f>
        <v>0</v>
      </c>
      <c r="AL199" s="3">
        <f>EffortOutcomesAG1_1DayShiftIN[[#This Row],[A]]*Q199</f>
        <v>0</v>
      </c>
      <c r="AM199" s="3">
        <f>EffortOutcomesAG1_1DayShiftIN[[#This Row],[A]]*R199</f>
        <v>6.7914438502673868E-2</v>
      </c>
      <c r="AN199" s="3">
        <f>EffortOutcomesAG1_1DayShiftIN[[#This Row],[A]]*S199</f>
        <v>0</v>
      </c>
      <c r="AO199" s="3">
        <f>EffortOutcomesAG1_1DayShiftIN[[#This Row],[A]]*T199</f>
        <v>1.0538461538461539</v>
      </c>
      <c r="AP199" s="3">
        <f>EffortOutcomesAG1_1DayShiftIN[[#This Row],[A]]*U199</f>
        <v>0</v>
      </c>
      <c r="AQ199" s="3">
        <f>EffortOutcomesAG1_1DayShiftIN[[#This Row],[A]]*V199</f>
        <v>0.84615384615384603</v>
      </c>
      <c r="AR199" s="3">
        <f>EffortOutcomesAG1_1DayShiftIN[[#This Row],[A]]*W199</f>
        <v>0</v>
      </c>
      <c r="AS199" s="3">
        <f>EffortOutcomesAG1_1DayShiftIN[[#This Row],[A]]*X199</f>
        <v>0</v>
      </c>
      <c r="AT199" s="3">
        <f>EffortOutcomesAG1_1DayShiftIN[[#This Row],[A]]*Y199</f>
        <v>0</v>
      </c>
      <c r="AU199" s="3">
        <f>EffortOutcomesAG1_1DayShiftIN[[#This Row],[A]]*Z199</f>
        <v>0</v>
      </c>
      <c r="AV199" s="44">
        <f>EffortOutcomesAG1_1DayShiftIN[[#This Row],[A]]*AA199</f>
        <v>0</v>
      </c>
      <c r="AW199" s="3"/>
      <c r="AX199" s="3"/>
      <c r="AY199" t="s">
        <v>217</v>
      </c>
      <c r="AZ199" t="s">
        <v>215</v>
      </c>
      <c r="BA199" t="s">
        <v>69</v>
      </c>
      <c r="BB199">
        <v>0.84615384615384603</v>
      </c>
      <c r="BC199">
        <v>1.9</v>
      </c>
      <c r="BD199">
        <v>10</v>
      </c>
      <c r="BE199">
        <v>1.9</v>
      </c>
      <c r="BF199">
        <v>1.9679144385026737</v>
      </c>
      <c r="BG199" t="s">
        <v>185</v>
      </c>
      <c r="BI199" s="25">
        <v>45576</v>
      </c>
      <c r="BJ199">
        <v>45576</v>
      </c>
      <c r="BK199">
        <v>2.2454545454545456</v>
      </c>
      <c r="BL199">
        <v>2.2454545454545456</v>
      </c>
      <c r="BM199">
        <v>2.3257170636849782</v>
      </c>
      <c r="BN199">
        <v>0.44534412955465585</v>
      </c>
      <c r="BO199">
        <v>0.44534412955465585</v>
      </c>
      <c r="BP199">
        <v>1.0357444413171968</v>
      </c>
      <c r="BQ199">
        <v>0.96548913043478257</v>
      </c>
      <c r="BR199">
        <v>0.96548913043478257</v>
      </c>
      <c r="BS199">
        <v>0.42997491638795982</v>
      </c>
      <c r="BT199" t="s">
        <v>160</v>
      </c>
    </row>
    <row r="200" spans="1:72" x14ac:dyDescent="0.25">
      <c r="A200" s="31"/>
      <c r="B20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00" s="32">
        <f>IF(EffortOutcomesAG1_1DayShiftIN[[#This Row],[Iin]]=0,3,  IF(EffortOutcomesAG1_1DayShiftIN[[#This Row],[Iin]]&lt;INGoal,1,    IF(EffortOutcomesAG1_1DayShiftIN[[#This Row],[Iin]]&gt;=INGoal,2,   "???")))</f>
        <v>2</v>
      </c>
      <c r="D20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00" s="34">
        <f t="shared" si="6"/>
        <v>32312</v>
      </c>
      <c r="H20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0.74533341614226956</v>
      </c>
      <c r="I20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5.4522223644269729E-2</v>
      </c>
      <c r="N20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0.44547777635573027</v>
      </c>
      <c r="O200" s="36" cm="1">
        <f t="array" ref="O20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0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0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0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0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0" s="36" cm="1">
        <f t="array" ref="Z20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0" s="38">
        <f t="shared" si="7"/>
        <v>0</v>
      </c>
      <c r="AC200" s="3">
        <f>EffortOutcomesAG1_1DayShiftIN[[#This Row],[A]]*H200</f>
        <v>1.9593984962406001</v>
      </c>
      <c r="AD200" s="3">
        <f>EffortOutcomesAG1_1DayShiftIN[[#This Row],[A]]*I200</f>
        <v>0</v>
      </c>
      <c r="AE200" s="3">
        <f>EffortOutcomesAG1_1DayShiftIN[[#This Row],[A]]*J200</f>
        <v>0</v>
      </c>
      <c r="AF200" s="3">
        <f>EffortOutcomesAG1_1DayShiftIN[[#This Row],[A]]*K200</f>
        <v>0</v>
      </c>
      <c r="AG200" s="3">
        <f>EffortOutcomesAG1_1DayShiftIN[[#This Row],[A]]*L200</f>
        <v>0</v>
      </c>
      <c r="AH200" s="3">
        <f>EffortOutcomesAG1_1DayShiftIN[[#This Row],[A]]*M200</f>
        <v>0.14333285038153165</v>
      </c>
      <c r="AI200" s="3">
        <f>EffortOutcomesAG1_1DayShiftIN[[#This Row],[A]]*N200</f>
        <v>1.1711114330789789</v>
      </c>
      <c r="AJ200" s="3">
        <f>EffortOutcomesAG1_1DayShiftIN[[#This Row],[A]]*O200</f>
        <v>0</v>
      </c>
      <c r="AK200" s="3">
        <f>EffortOutcomesAG1_1DayShiftIN[[#This Row],[A]]*P200</f>
        <v>0</v>
      </c>
      <c r="AL200" s="3">
        <f>EffortOutcomesAG1_1DayShiftIN[[#This Row],[A]]*Q200</f>
        <v>0</v>
      </c>
      <c r="AM200" s="3">
        <f>EffortOutcomesAG1_1DayShiftIN[[#This Row],[A]]*R200</f>
        <v>0</v>
      </c>
      <c r="AN200" s="3">
        <f>EffortOutcomesAG1_1DayShiftIN[[#This Row],[A]]*S200</f>
        <v>0</v>
      </c>
      <c r="AO200" s="3">
        <f>EffortOutcomesAG1_1DayShiftIN[[#This Row],[A]]*T200</f>
        <v>0</v>
      </c>
      <c r="AP200" s="3">
        <f>EffortOutcomesAG1_1DayShiftIN[[#This Row],[A]]*U200</f>
        <v>0</v>
      </c>
      <c r="AQ200" s="3">
        <f>EffortOutcomesAG1_1DayShiftIN[[#This Row],[A]]*V200</f>
        <v>0</v>
      </c>
      <c r="AR200" s="3">
        <f>EffortOutcomesAG1_1DayShiftIN[[#This Row],[A]]*W200</f>
        <v>0</v>
      </c>
      <c r="AS200" s="3">
        <f>EffortOutcomesAG1_1DayShiftIN[[#This Row],[A]]*X200</f>
        <v>0</v>
      </c>
      <c r="AT200" s="3">
        <f>EffortOutcomesAG1_1DayShiftIN[[#This Row],[A]]*Y200</f>
        <v>0</v>
      </c>
      <c r="AU200" s="3">
        <f>EffortOutcomesAG1_1DayShiftIN[[#This Row],[A]]*Z200</f>
        <v>0</v>
      </c>
      <c r="AV200" s="44">
        <f>EffortOutcomesAG1_1DayShiftIN[[#This Row],[A]]*AA200</f>
        <v>0</v>
      </c>
      <c r="AW200" s="3"/>
      <c r="AX200" s="3"/>
      <c r="AY200" t="s">
        <v>170</v>
      </c>
      <c r="AZ200" t="s">
        <v>215</v>
      </c>
      <c r="BA200" t="s">
        <v>68</v>
      </c>
      <c r="BB200">
        <v>5.7593984962406006</v>
      </c>
      <c r="BC200">
        <v>3.8</v>
      </c>
      <c r="BD200">
        <v>10</v>
      </c>
      <c r="BE200">
        <v>3.8</v>
      </c>
      <c r="BF200">
        <v>2.6288885669210211</v>
      </c>
      <c r="BG200" t="s">
        <v>189</v>
      </c>
      <c r="BH200">
        <v>1</v>
      </c>
      <c r="BI200" s="25">
        <v>45577</v>
      </c>
      <c r="BJ200">
        <v>45577</v>
      </c>
      <c r="BK200">
        <v>0.65979112271540474</v>
      </c>
      <c r="BL200">
        <v>0.65979112271540474</v>
      </c>
      <c r="BM200">
        <v>0.45645193133224005</v>
      </c>
      <c r="BN200">
        <v>1.5156311832212108</v>
      </c>
      <c r="BO200">
        <v>1.5156311832212108</v>
      </c>
      <c r="BP200">
        <v>0.69181278076868979</v>
      </c>
      <c r="BQ200">
        <v>1.4454777763557303</v>
      </c>
      <c r="BR200">
        <v>1.4454777763557303</v>
      </c>
      <c r="BS200">
        <v>2.1908111924979998</v>
      </c>
      <c r="BT200" t="s">
        <v>160</v>
      </c>
    </row>
    <row r="201" spans="1:72" x14ac:dyDescent="0.25">
      <c r="A201" s="31"/>
      <c r="B20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1" s="32">
        <f>IF(EffortOutcomesAG1_1DayShiftIN[[#This Row],[Iin]]=0,3,  IF(EffortOutcomesAG1_1DayShiftIN[[#This Row],[Iin]]&lt;INGoal,1,    IF(EffortOutcomesAG1_1DayShiftIN[[#This Row],[Iin]]&gt;=INGoal,2,   "???")))</f>
        <v>1</v>
      </c>
      <c r="D20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1" s="34">
        <f t="shared" si="6"/>
        <v>11310</v>
      </c>
      <c r="H20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0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1" s="36" cm="1">
        <f t="array" ref="O20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0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0.10169521488505995</v>
      </c>
      <c r="S20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0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0.85338954585919302</v>
      </c>
      <c r="W20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1" s="36" cm="1">
        <f t="array" ref="Z20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1" s="38">
        <f t="shared" si="7"/>
        <v>0.95508476074425297</v>
      </c>
      <c r="AC201" s="3">
        <f>EffortOutcomesAG1_1DayShiftIN[[#This Row],[A]]*H201</f>
        <v>0</v>
      </c>
      <c r="AD201" s="3">
        <f>EffortOutcomesAG1_1DayShiftIN[[#This Row],[A]]*I201</f>
        <v>0</v>
      </c>
      <c r="AE201" s="3">
        <f>EffortOutcomesAG1_1DayShiftIN[[#This Row],[A]]*J201</f>
        <v>0</v>
      </c>
      <c r="AF201" s="3">
        <f>EffortOutcomesAG1_1DayShiftIN[[#This Row],[A]]*K201</f>
        <v>0</v>
      </c>
      <c r="AG201" s="3">
        <f>EffortOutcomesAG1_1DayShiftIN[[#This Row],[A]]*L201</f>
        <v>0</v>
      </c>
      <c r="AH201" s="3">
        <f>EffortOutcomesAG1_1DayShiftIN[[#This Row],[A]]*M201</f>
        <v>0</v>
      </c>
      <c r="AI201" s="3">
        <f>EffortOutcomesAG1_1DayShiftIN[[#This Row],[A]]*N201</f>
        <v>0</v>
      </c>
      <c r="AJ201" s="3">
        <f>EffortOutcomesAG1_1DayShiftIN[[#This Row],[A]]*O201</f>
        <v>0</v>
      </c>
      <c r="AK201" s="3">
        <f>EffortOutcomesAG1_1DayShiftIN[[#This Row],[A]]*P201</f>
        <v>0</v>
      </c>
      <c r="AL201" s="3">
        <f>EffortOutcomesAG1_1DayShiftIN[[#This Row],[A]]*Q201</f>
        <v>0</v>
      </c>
      <c r="AM201" s="3">
        <f>EffortOutcomesAG1_1DayShiftIN[[#This Row],[A]]*R201</f>
        <v>0.11320791848175207</v>
      </c>
      <c r="AN201" s="3">
        <f>EffortOutcomesAG1_1DayShiftIN[[#This Row],[A]]*S201</f>
        <v>0</v>
      </c>
      <c r="AO201" s="3">
        <f>EffortOutcomesAG1_1DayShiftIN[[#This Row],[A]]*T201</f>
        <v>0</v>
      </c>
      <c r="AP201" s="3">
        <f>EffortOutcomesAG1_1DayShiftIN[[#This Row],[A]]*U201</f>
        <v>0</v>
      </c>
      <c r="AQ201" s="3">
        <f>EffortOutcomesAG1_1DayShiftIN[[#This Row],[A]]*V201</f>
        <v>0.95</v>
      </c>
      <c r="AR201" s="3">
        <f>EffortOutcomesAG1_1DayShiftIN[[#This Row],[A]]*W201</f>
        <v>0</v>
      </c>
      <c r="AS201" s="3">
        <f>EffortOutcomesAG1_1DayShiftIN[[#This Row],[A]]*X201</f>
        <v>0</v>
      </c>
      <c r="AT201" s="3">
        <f>EffortOutcomesAG1_1DayShiftIN[[#This Row],[A]]*Y201</f>
        <v>0</v>
      </c>
      <c r="AU201" s="3">
        <f>EffortOutcomesAG1_1DayShiftIN[[#This Row],[A]]*Z201</f>
        <v>0</v>
      </c>
      <c r="AV201" s="44">
        <f>EffortOutcomesAG1_1DayShiftIN[[#This Row],[A]]*AA201</f>
        <v>0</v>
      </c>
      <c r="AW201" s="3"/>
      <c r="AX201" s="3"/>
      <c r="AY201" t="s">
        <v>170</v>
      </c>
      <c r="AZ201" t="s">
        <v>215</v>
      </c>
      <c r="BA201" t="s">
        <v>69</v>
      </c>
      <c r="BB201">
        <v>1</v>
      </c>
      <c r="BC201">
        <v>0.95</v>
      </c>
      <c r="BD201">
        <v>10</v>
      </c>
      <c r="BE201">
        <v>0.95</v>
      </c>
      <c r="BF201">
        <v>1.113207918481752</v>
      </c>
      <c r="BG201" t="s">
        <v>188</v>
      </c>
      <c r="BH201">
        <v>1</v>
      </c>
      <c r="BI201" s="25">
        <v>45577</v>
      </c>
      <c r="BJ201">
        <v>45577</v>
      </c>
      <c r="BK201">
        <v>0.95</v>
      </c>
      <c r="BL201">
        <v>0.95</v>
      </c>
      <c r="BM201">
        <v>1.113207918481752</v>
      </c>
      <c r="BN201">
        <v>1.0526315789473684</v>
      </c>
      <c r="BO201">
        <v>1.0526315789473684</v>
      </c>
      <c r="BP201">
        <v>1.1717978089281602</v>
      </c>
      <c r="BQ201">
        <v>0.85338954585919302</v>
      </c>
      <c r="BR201">
        <v>0.85338954585919302</v>
      </c>
      <c r="BS201">
        <v>0.89830478511494005</v>
      </c>
      <c r="BT201" t="s">
        <v>160</v>
      </c>
    </row>
    <row r="202" spans="1:72" x14ac:dyDescent="0.25">
      <c r="A202" s="31"/>
      <c r="B20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2" s="32">
        <f>IF(EffortOutcomesAG1_1DayShiftIN[[#This Row],[Iin]]=0,3,  IF(EffortOutcomesAG1_1DayShiftIN[[#This Row],[Iin]]&lt;INGoal,1,    IF(EffortOutcomesAG1_1DayShiftIN[[#This Row],[Iin]]&gt;=INGoal,2,   "???")))</f>
        <v>2</v>
      </c>
      <c r="D20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2" s="34">
        <f t="shared" si="6"/>
        <v>12310</v>
      </c>
      <c r="H20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0.39322053908077348</v>
      </c>
      <c r="I20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2" s="36" cm="1">
        <f t="array" ref="O20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0.67010443864229763</v>
      </c>
      <c r="R20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0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0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0.45961727183513246</v>
      </c>
      <c r="W20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2" s="36" cm="1">
        <f t="array" ref="Z20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2" s="38">
        <f t="shared" si="7"/>
        <v>1.1297217104774302</v>
      </c>
      <c r="AC202" s="3">
        <f>EffortOutcomesAG1_1DayShiftIN[[#This Row],[A]]*H202</f>
        <v>0.81276212844484419</v>
      </c>
      <c r="AD202" s="3">
        <f>EffortOutcomesAG1_1DayShiftIN[[#This Row],[A]]*I202</f>
        <v>0</v>
      </c>
      <c r="AE202" s="3">
        <f>EffortOutcomesAG1_1DayShiftIN[[#This Row],[A]]*J202</f>
        <v>0</v>
      </c>
      <c r="AF202" s="3">
        <f>EffortOutcomesAG1_1DayShiftIN[[#This Row],[A]]*K202</f>
        <v>0</v>
      </c>
      <c r="AG202" s="3">
        <f>EffortOutcomesAG1_1DayShiftIN[[#This Row],[A]]*L202</f>
        <v>0</v>
      </c>
      <c r="AH202" s="3">
        <f>EffortOutcomesAG1_1DayShiftIN[[#This Row],[A]]*M202</f>
        <v>0</v>
      </c>
      <c r="AI202" s="3">
        <f>EffortOutcomesAG1_1DayShiftIN[[#This Row],[A]]*N202</f>
        <v>0</v>
      </c>
      <c r="AJ202" s="3">
        <f>EffortOutcomesAG1_1DayShiftIN[[#This Row],[A]]*O202</f>
        <v>0</v>
      </c>
      <c r="AK202" s="3">
        <f>EffortOutcomesAG1_1DayShiftIN[[#This Row],[A]]*P202</f>
        <v>0</v>
      </c>
      <c r="AL202" s="3">
        <f>EffortOutcomesAG1_1DayShiftIN[[#This Row],[A]]*Q202</f>
        <v>1.3850637382890494</v>
      </c>
      <c r="AM202" s="3">
        <f>EffortOutcomesAG1_1DayShiftIN[[#This Row],[A]]*R202</f>
        <v>0</v>
      </c>
      <c r="AN202" s="3">
        <f>EffortOutcomesAG1_1DayShiftIN[[#This Row],[A]]*S202</f>
        <v>0</v>
      </c>
      <c r="AO202" s="3">
        <f>EffortOutcomesAG1_1DayShiftIN[[#This Row],[A]]*T202</f>
        <v>0</v>
      </c>
      <c r="AP202" s="3">
        <f>EffortOutcomesAG1_1DayShiftIN[[#This Row],[A]]*U202</f>
        <v>0</v>
      </c>
      <c r="AQ202" s="3">
        <f>EffortOutcomesAG1_1DayShiftIN[[#This Row],[A]]*V202</f>
        <v>0.95</v>
      </c>
      <c r="AR202" s="3">
        <f>EffortOutcomesAG1_1DayShiftIN[[#This Row],[A]]*W202</f>
        <v>0</v>
      </c>
      <c r="AS202" s="3">
        <f>EffortOutcomesAG1_1DayShiftIN[[#This Row],[A]]*X202</f>
        <v>0</v>
      </c>
      <c r="AT202" s="3">
        <f>EffortOutcomesAG1_1DayShiftIN[[#This Row],[A]]*Y202</f>
        <v>0</v>
      </c>
      <c r="AU202" s="3">
        <f>EffortOutcomesAG1_1DayShiftIN[[#This Row],[A]]*Z202</f>
        <v>0</v>
      </c>
      <c r="AV202" s="44">
        <f>EffortOutcomesAG1_1DayShiftIN[[#This Row],[A]]*AA202</f>
        <v>0</v>
      </c>
      <c r="AW202" s="3"/>
      <c r="AX202" s="3"/>
      <c r="AY202" t="s">
        <v>170</v>
      </c>
      <c r="AZ202" t="s">
        <v>215</v>
      </c>
      <c r="BA202" t="s">
        <v>70</v>
      </c>
      <c r="BB202">
        <v>2.8796992481203008</v>
      </c>
      <c r="BC202">
        <v>0.95</v>
      </c>
      <c r="BD202">
        <v>10</v>
      </c>
      <c r="BE202">
        <v>0.95</v>
      </c>
      <c r="BF202">
        <v>2.0669371196754565</v>
      </c>
      <c r="BG202" t="s">
        <v>190</v>
      </c>
      <c r="BH202">
        <v>1</v>
      </c>
      <c r="BI202" s="25">
        <v>45577</v>
      </c>
      <c r="BJ202">
        <v>45577</v>
      </c>
      <c r="BK202">
        <v>0.32989556135770232</v>
      </c>
      <c r="BL202">
        <v>0.32989556135770232</v>
      </c>
      <c r="BM202">
        <v>0.71776145409095482</v>
      </c>
      <c r="BN202">
        <v>3.0312623664424221</v>
      </c>
      <c r="BO202">
        <v>3.0312623664424221</v>
      </c>
      <c r="BP202">
        <v>2.1757232838689018</v>
      </c>
      <c r="BQ202">
        <v>0.45961727183513246</v>
      </c>
      <c r="BR202">
        <v>0.45961727183513246</v>
      </c>
      <c r="BS202">
        <v>1.3932205390807735</v>
      </c>
      <c r="BT202" t="s">
        <v>160</v>
      </c>
    </row>
    <row r="203" spans="1:72" x14ac:dyDescent="0.25">
      <c r="A203" s="31"/>
      <c r="B20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3" s="32">
        <f>IF(EffortOutcomesAG1_1DayShiftIN[[#This Row],[Iin]]=0,3,  IF(EffortOutcomesAG1_1DayShiftIN[[#This Row],[Iin]]&lt;INGoal,1,    IF(EffortOutcomesAG1_1DayShiftIN[[#This Row],[Iin]]&gt;=INGoal,2,   "???")))</f>
        <v>2</v>
      </c>
      <c r="D20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3" s="34">
        <f t="shared" si="6"/>
        <v>12310</v>
      </c>
      <c r="H20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0.79584773731170855</v>
      </c>
      <c r="I20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3" s="36" cm="1">
        <f t="array" ref="O20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0.44502130238693693</v>
      </c>
      <c r="R20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0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0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0.99665723836461828</v>
      </c>
      <c r="W20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3" s="36" cm="1">
        <f t="array" ref="Z20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3" s="38">
        <f t="shared" si="7"/>
        <v>1.4416785407515551</v>
      </c>
      <c r="AC203" s="3">
        <f>EffortOutcomesAG1_1DayShiftIN[[#This Row],[A]]*H203</f>
        <v>3.0343645592208177</v>
      </c>
      <c r="AD203" s="3">
        <f>EffortOutcomesAG1_1DayShiftIN[[#This Row],[A]]*I203</f>
        <v>0</v>
      </c>
      <c r="AE203" s="3">
        <f>EffortOutcomesAG1_1DayShiftIN[[#This Row],[A]]*J203</f>
        <v>0</v>
      </c>
      <c r="AF203" s="3">
        <f>EffortOutcomesAG1_1DayShiftIN[[#This Row],[A]]*K203</f>
        <v>0</v>
      </c>
      <c r="AG203" s="3">
        <f>EffortOutcomesAG1_1DayShiftIN[[#This Row],[A]]*L203</f>
        <v>0</v>
      </c>
      <c r="AH203" s="3">
        <f>EffortOutcomesAG1_1DayShiftIN[[#This Row],[A]]*M203</f>
        <v>0</v>
      </c>
      <c r="AI203" s="3">
        <f>EffortOutcomesAG1_1DayShiftIN[[#This Row],[A]]*N203</f>
        <v>0</v>
      </c>
      <c r="AJ203" s="3">
        <f>EffortOutcomesAG1_1DayShiftIN[[#This Row],[A]]*O203</f>
        <v>0</v>
      </c>
      <c r="AK203" s="3">
        <f>EffortOutcomesAG1_1DayShiftIN[[#This Row],[A]]*P203</f>
        <v>0</v>
      </c>
      <c r="AL203" s="3">
        <f>EffortOutcomesAG1_1DayShiftIN[[#This Row],[A]]*Q203</f>
        <v>1.696752789198821</v>
      </c>
      <c r="AM203" s="3">
        <f>EffortOutcomesAG1_1DayShiftIN[[#This Row],[A]]*R203</f>
        <v>0</v>
      </c>
      <c r="AN203" s="3">
        <f>EffortOutcomesAG1_1DayShiftIN[[#This Row],[A]]*S203</f>
        <v>0</v>
      </c>
      <c r="AO203" s="3">
        <f>EffortOutcomesAG1_1DayShiftIN[[#This Row],[A]]*T203</f>
        <v>0</v>
      </c>
      <c r="AP203" s="3">
        <f>EffortOutcomesAG1_1DayShiftIN[[#This Row],[A]]*U203</f>
        <v>0</v>
      </c>
      <c r="AQ203" s="3">
        <f>EffortOutcomesAG1_1DayShiftIN[[#This Row],[A]]*V203</f>
        <v>3.8</v>
      </c>
      <c r="AR203" s="3">
        <f>EffortOutcomesAG1_1DayShiftIN[[#This Row],[A]]*W203</f>
        <v>0</v>
      </c>
      <c r="AS203" s="3">
        <f>EffortOutcomesAG1_1DayShiftIN[[#This Row],[A]]*X203</f>
        <v>0</v>
      </c>
      <c r="AT203" s="3">
        <f>EffortOutcomesAG1_1DayShiftIN[[#This Row],[A]]*Y203</f>
        <v>0</v>
      </c>
      <c r="AU203" s="3">
        <f>EffortOutcomesAG1_1DayShiftIN[[#This Row],[A]]*Z203</f>
        <v>0</v>
      </c>
      <c r="AV203" s="44">
        <f>EffortOutcomesAG1_1DayShiftIN[[#This Row],[A]]*AA203</f>
        <v>0</v>
      </c>
      <c r="AW203" s="3"/>
      <c r="AX203" s="3"/>
      <c r="AY203" t="s">
        <v>217</v>
      </c>
      <c r="AZ203" t="s">
        <v>215</v>
      </c>
      <c r="BA203" t="s">
        <v>68</v>
      </c>
      <c r="BB203">
        <v>6.8471096572600327</v>
      </c>
      <c r="BC203">
        <v>3.8</v>
      </c>
      <c r="BD203">
        <v>10</v>
      </c>
      <c r="BE203">
        <v>3.8</v>
      </c>
      <c r="BF203">
        <v>3.812745098039215</v>
      </c>
      <c r="BG203" t="s">
        <v>189</v>
      </c>
      <c r="BI203" s="25">
        <v>45577</v>
      </c>
      <c r="BJ203">
        <v>45577</v>
      </c>
      <c r="BK203">
        <v>0.55497869761306307</v>
      </c>
      <c r="BL203">
        <v>0.55497869761306307</v>
      </c>
      <c r="BM203">
        <v>0.55684008127378792</v>
      </c>
      <c r="BN203">
        <v>1.8018709624368507</v>
      </c>
      <c r="BO203">
        <v>1.8018709624368507</v>
      </c>
      <c r="BP203">
        <v>1.0033539731682146</v>
      </c>
      <c r="BQ203">
        <v>0.99665723836461828</v>
      </c>
      <c r="BR203">
        <v>0.99665723836461828</v>
      </c>
      <c r="BS203">
        <v>1.7958477373117085</v>
      </c>
      <c r="BT203" t="s">
        <v>160</v>
      </c>
    </row>
    <row r="204" spans="1:72" x14ac:dyDescent="0.25">
      <c r="A204" s="31"/>
      <c r="B20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4" s="32">
        <f>IF(EffortOutcomesAG1_1DayShiftIN[[#This Row],[Iin]]=0,3,  IF(EffortOutcomesAG1_1DayShiftIN[[#This Row],[Iin]]&lt;INGoal,1,    IF(EffortOutcomesAG1_1DayShiftIN[[#This Row],[Iin]]&gt;=INGoal,2,   "???")))</f>
        <v>1</v>
      </c>
      <c r="D20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0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4" s="34">
        <f t="shared" si="6"/>
        <v>11110</v>
      </c>
      <c r="H20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0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4" s="36" cm="1">
        <f t="array" ref="O20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0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4.8250460405156459E-2</v>
      </c>
      <c r="S20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0.52789346932993353</v>
      </c>
      <c r="U20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0.42385607026491001</v>
      </c>
      <c r="W20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4" s="36" cm="1">
        <f t="array" ref="Z20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4" s="38">
        <f t="shared" si="7"/>
        <v>1</v>
      </c>
      <c r="AC204" s="3">
        <f>EffortOutcomesAG1_1DayShiftIN[[#This Row],[A]]*H204</f>
        <v>0</v>
      </c>
      <c r="AD204" s="3">
        <f>EffortOutcomesAG1_1DayShiftIN[[#This Row],[A]]*I204</f>
        <v>0</v>
      </c>
      <c r="AE204" s="3">
        <f>EffortOutcomesAG1_1DayShiftIN[[#This Row],[A]]*J204</f>
        <v>0</v>
      </c>
      <c r="AF204" s="3">
        <f>EffortOutcomesAG1_1DayShiftIN[[#This Row],[A]]*K204</f>
        <v>0</v>
      </c>
      <c r="AG204" s="3">
        <f>EffortOutcomesAG1_1DayShiftIN[[#This Row],[A]]*L204</f>
        <v>0</v>
      </c>
      <c r="AH204" s="3">
        <f>EffortOutcomesAG1_1DayShiftIN[[#This Row],[A]]*M204</f>
        <v>0</v>
      </c>
      <c r="AI204" s="3">
        <f>EffortOutcomesAG1_1DayShiftIN[[#This Row],[A]]*N204</f>
        <v>0</v>
      </c>
      <c r="AJ204" s="3">
        <f>EffortOutcomesAG1_1DayShiftIN[[#This Row],[A]]*O204</f>
        <v>0</v>
      </c>
      <c r="AK204" s="3">
        <f>EffortOutcomesAG1_1DayShiftIN[[#This Row],[A]]*P204</f>
        <v>0</v>
      </c>
      <c r="AL204" s="3">
        <f>EffortOutcomesAG1_1DayShiftIN[[#This Row],[A]]*Q204</f>
        <v>0</v>
      </c>
      <c r="AM204" s="3">
        <f>EffortOutcomesAG1_1DayShiftIN[[#This Row],[A]]*R204</f>
        <v>9.6323529411764544E-2</v>
      </c>
      <c r="AN204" s="3">
        <f>EffortOutcomesAG1_1DayShiftIN[[#This Row],[A]]*S204</f>
        <v>0</v>
      </c>
      <c r="AO204" s="3">
        <f>EffortOutcomesAG1_1DayShiftIN[[#This Row],[A]]*T204</f>
        <v>1.0538461538461539</v>
      </c>
      <c r="AP204" s="3">
        <f>EffortOutcomesAG1_1DayShiftIN[[#This Row],[A]]*U204</f>
        <v>0</v>
      </c>
      <c r="AQ204" s="3">
        <f>EffortOutcomesAG1_1DayShiftIN[[#This Row],[A]]*V204</f>
        <v>0.84615384615384603</v>
      </c>
      <c r="AR204" s="3">
        <f>EffortOutcomesAG1_1DayShiftIN[[#This Row],[A]]*W204</f>
        <v>0</v>
      </c>
      <c r="AS204" s="3">
        <f>EffortOutcomesAG1_1DayShiftIN[[#This Row],[A]]*X204</f>
        <v>0</v>
      </c>
      <c r="AT204" s="3">
        <f>EffortOutcomesAG1_1DayShiftIN[[#This Row],[A]]*Y204</f>
        <v>0</v>
      </c>
      <c r="AU204" s="3">
        <f>EffortOutcomesAG1_1DayShiftIN[[#This Row],[A]]*Z204</f>
        <v>0</v>
      </c>
      <c r="AV204" s="44">
        <f>EffortOutcomesAG1_1DayShiftIN[[#This Row],[A]]*AA204</f>
        <v>0</v>
      </c>
      <c r="AW204" s="3"/>
      <c r="AX204" s="3"/>
      <c r="AY204" t="s">
        <v>217</v>
      </c>
      <c r="AZ204" t="s">
        <v>215</v>
      </c>
      <c r="BA204" t="s">
        <v>69</v>
      </c>
      <c r="BB204">
        <v>0.84615384615384603</v>
      </c>
      <c r="BC204">
        <v>1.9</v>
      </c>
      <c r="BD204">
        <v>10</v>
      </c>
      <c r="BE204">
        <v>1.9</v>
      </c>
      <c r="BF204">
        <v>1.9963235294117645</v>
      </c>
      <c r="BG204" t="s">
        <v>188</v>
      </c>
      <c r="BI204" s="25">
        <v>45577</v>
      </c>
      <c r="BJ204">
        <v>45577</v>
      </c>
      <c r="BK204">
        <v>2.2454545454545456</v>
      </c>
      <c r="BL204">
        <v>2.2454545454545456</v>
      </c>
      <c r="BM204">
        <v>2.3592914438502675</v>
      </c>
      <c r="BN204">
        <v>0.44534412955465585</v>
      </c>
      <c r="BO204">
        <v>0.44534412955465585</v>
      </c>
      <c r="BP204">
        <v>1.0506965944272446</v>
      </c>
      <c r="BQ204">
        <v>0.95174953959484354</v>
      </c>
      <c r="BR204">
        <v>0.95174953959484354</v>
      </c>
      <c r="BS204">
        <v>0.42385607026491001</v>
      </c>
      <c r="BT204" t="s">
        <v>160</v>
      </c>
    </row>
    <row r="205" spans="1:72" x14ac:dyDescent="0.25">
      <c r="A205" s="31"/>
      <c r="B20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5" s="32">
        <f>IF(EffortOutcomesAG1_1DayShiftIN[[#This Row],[Iin]]=0,3,  IF(EffortOutcomesAG1_1DayShiftIN[[#This Row],[Iin]]&lt;INGoal,1,    IF(EffortOutcomesAG1_1DayShiftIN[[#This Row],[Iin]]&gt;=INGoal,2,   "???")))</f>
        <v>1</v>
      </c>
      <c r="D20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0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5" s="34">
        <f t="shared" si="6"/>
        <v>11110</v>
      </c>
      <c r="H20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0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5" s="36" cm="1">
        <f t="array" ref="O20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0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3.3443849358156807E-2</v>
      </c>
      <c r="S20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0.32173114985001827</v>
      </c>
      <c r="U20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0.64482500079182492</v>
      </c>
      <c r="W20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5" s="36" cm="1">
        <f t="array" ref="Z20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5" s="38">
        <f t="shared" si="7"/>
        <v>1</v>
      </c>
      <c r="AC205" s="3">
        <f>EffortOutcomesAG1_1DayShiftIN[[#This Row],[A]]*H205</f>
        <v>0</v>
      </c>
      <c r="AD205" s="3">
        <f>EffortOutcomesAG1_1DayShiftIN[[#This Row],[A]]*I205</f>
        <v>0</v>
      </c>
      <c r="AE205" s="3">
        <f>EffortOutcomesAG1_1DayShiftIN[[#This Row],[A]]*J205</f>
        <v>0</v>
      </c>
      <c r="AF205" s="3">
        <f>EffortOutcomesAG1_1DayShiftIN[[#This Row],[A]]*K205</f>
        <v>0</v>
      </c>
      <c r="AG205" s="3">
        <f>EffortOutcomesAG1_1DayShiftIN[[#This Row],[A]]*L205</f>
        <v>0</v>
      </c>
      <c r="AH205" s="3">
        <f>EffortOutcomesAG1_1DayShiftIN[[#This Row],[A]]*M205</f>
        <v>0</v>
      </c>
      <c r="AI205" s="3">
        <f>EffortOutcomesAG1_1DayShiftIN[[#This Row],[A]]*N205</f>
        <v>0</v>
      </c>
      <c r="AJ205" s="3">
        <f>EffortOutcomesAG1_1DayShiftIN[[#This Row],[A]]*O205</f>
        <v>0</v>
      </c>
      <c r="AK205" s="3">
        <f>EffortOutcomesAG1_1DayShiftIN[[#This Row],[A]]*P205</f>
        <v>0</v>
      </c>
      <c r="AL205" s="3">
        <f>EffortOutcomesAG1_1DayShiftIN[[#This Row],[A]]*Q205</f>
        <v>0</v>
      </c>
      <c r="AM205" s="3">
        <f>EffortOutcomesAG1_1DayShiftIN[[#This Row],[A]]*R205</f>
        <v>0.13148395721925082</v>
      </c>
      <c r="AN205" s="3">
        <f>EffortOutcomesAG1_1DayShiftIN[[#This Row],[A]]*S205</f>
        <v>0</v>
      </c>
      <c r="AO205" s="3">
        <f>EffortOutcomesAG1_1DayShiftIN[[#This Row],[A]]*T205</f>
        <v>1.2648808541730496</v>
      </c>
      <c r="AP205" s="3">
        <f>EffortOutcomesAG1_1DayShiftIN[[#This Row],[A]]*U205</f>
        <v>0</v>
      </c>
      <c r="AQ205" s="3">
        <f>EffortOutcomesAG1_1DayShiftIN[[#This Row],[A]]*V205</f>
        <v>2.5351191458269504</v>
      </c>
      <c r="AR205" s="3">
        <f>EffortOutcomesAG1_1DayShiftIN[[#This Row],[A]]*W205</f>
        <v>0</v>
      </c>
      <c r="AS205" s="3">
        <f>EffortOutcomesAG1_1DayShiftIN[[#This Row],[A]]*X205</f>
        <v>0</v>
      </c>
      <c r="AT205" s="3">
        <f>EffortOutcomesAG1_1DayShiftIN[[#This Row],[A]]*Y205</f>
        <v>0</v>
      </c>
      <c r="AU205" s="3">
        <f>EffortOutcomesAG1_1DayShiftIN[[#This Row],[A]]*Z205</f>
        <v>0</v>
      </c>
      <c r="AV205" s="44">
        <f>EffortOutcomesAG1_1DayShiftIN[[#This Row],[A]]*AA205</f>
        <v>0</v>
      </c>
      <c r="AW205" s="3"/>
      <c r="AX205" s="3"/>
      <c r="AY205" t="s">
        <v>217</v>
      </c>
      <c r="AZ205" t="s">
        <v>215</v>
      </c>
      <c r="BA205" t="s">
        <v>70</v>
      </c>
      <c r="BB205">
        <v>2.5351191458269504</v>
      </c>
      <c r="BC205">
        <v>3.8</v>
      </c>
      <c r="BD205">
        <v>10</v>
      </c>
      <c r="BE205">
        <v>3.8</v>
      </c>
      <c r="BF205">
        <v>3.9314839572192506</v>
      </c>
      <c r="BG205" t="s">
        <v>190</v>
      </c>
      <c r="BI205" s="25">
        <v>45577</v>
      </c>
      <c r="BJ205">
        <v>45577</v>
      </c>
      <c r="BK205">
        <v>1.498943355879413</v>
      </c>
      <c r="BL205">
        <v>1.498943355879413</v>
      </c>
      <c r="BM205">
        <v>1.55080835695271</v>
      </c>
      <c r="BN205">
        <v>0.66713661732288176</v>
      </c>
      <c r="BO205">
        <v>0.66713661732288176</v>
      </c>
      <c r="BP205">
        <v>1.034601041373487</v>
      </c>
      <c r="BQ205">
        <v>0.96655615064184319</v>
      </c>
      <c r="BR205">
        <v>0.96655615064184319</v>
      </c>
      <c r="BS205">
        <v>0.64482500079182492</v>
      </c>
      <c r="BT205" t="s">
        <v>160</v>
      </c>
    </row>
    <row r="206" spans="1:72" x14ac:dyDescent="0.25">
      <c r="A206" s="31"/>
      <c r="B20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06" s="32">
        <f>IF(EffortOutcomesAG1_1DayShiftIN[[#This Row],[Iin]]=0,3,  IF(EffortOutcomesAG1_1DayShiftIN[[#This Row],[Iin]]&lt;INGoal,1,    IF(EffortOutcomesAG1_1DayShiftIN[[#This Row],[Iin]]&gt;=INGoal,2,   "???")))</f>
        <v>2</v>
      </c>
      <c r="D20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6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0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06" s="34" t="e">
        <f t="shared" si="6"/>
        <v>#VALUE!</v>
      </c>
      <c r="H206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06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06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06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06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06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06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06" s="36" t="e" cm="1">
        <f t="array" ref="O20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06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06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06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06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06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06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06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06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0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6" s="36" cm="1">
        <f t="array" ref="Z20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6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06" s="38" t="e">
        <f t="shared" si="7"/>
        <v>#VALUE!</v>
      </c>
      <c r="AC206" s="3" t="e">
        <f>EffortOutcomesAG1_1DayShiftIN[[#This Row],[A]]*H206</f>
        <v>#VALUE!</v>
      </c>
      <c r="AD206" s="3" t="e">
        <f>EffortOutcomesAG1_1DayShiftIN[[#This Row],[A]]*I206</f>
        <v>#VALUE!</v>
      </c>
      <c r="AE206" s="3" t="e">
        <f>EffortOutcomesAG1_1DayShiftIN[[#This Row],[A]]*J206</f>
        <v>#VALUE!</v>
      </c>
      <c r="AF206" s="3" t="e">
        <f>EffortOutcomesAG1_1DayShiftIN[[#This Row],[A]]*K206</f>
        <v>#VALUE!</v>
      </c>
      <c r="AG206" s="3" t="e">
        <f>EffortOutcomesAG1_1DayShiftIN[[#This Row],[A]]*L206</f>
        <v>#VALUE!</v>
      </c>
      <c r="AH206" s="3" t="e">
        <f>EffortOutcomesAG1_1DayShiftIN[[#This Row],[A]]*M206</f>
        <v>#VALUE!</v>
      </c>
      <c r="AI206" s="3" t="e">
        <f>EffortOutcomesAG1_1DayShiftIN[[#This Row],[A]]*N206</f>
        <v>#VALUE!</v>
      </c>
      <c r="AJ206" s="3" t="e">
        <f>EffortOutcomesAG1_1DayShiftIN[[#This Row],[A]]*O206</f>
        <v>#VALUE!</v>
      </c>
      <c r="AK206" s="3" t="e">
        <f>EffortOutcomesAG1_1DayShiftIN[[#This Row],[A]]*P206</f>
        <v>#VALUE!</v>
      </c>
      <c r="AL206" s="3" t="e">
        <f>EffortOutcomesAG1_1DayShiftIN[[#This Row],[A]]*Q206</f>
        <v>#VALUE!</v>
      </c>
      <c r="AM206" s="3" t="e">
        <f>EffortOutcomesAG1_1DayShiftIN[[#This Row],[A]]*R206</f>
        <v>#VALUE!</v>
      </c>
      <c r="AN206" s="3" t="e">
        <f>EffortOutcomesAG1_1DayShiftIN[[#This Row],[A]]*S206</f>
        <v>#VALUE!</v>
      </c>
      <c r="AO206" s="3" t="e">
        <f>EffortOutcomesAG1_1DayShiftIN[[#This Row],[A]]*T206</f>
        <v>#VALUE!</v>
      </c>
      <c r="AP206" s="3" t="e">
        <f>EffortOutcomesAG1_1DayShiftIN[[#This Row],[A]]*U206</f>
        <v>#VALUE!</v>
      </c>
      <c r="AQ206" s="3" t="e">
        <f>EffortOutcomesAG1_1DayShiftIN[[#This Row],[A]]*V206</f>
        <v>#VALUE!</v>
      </c>
      <c r="AR206" s="3" t="e">
        <f>EffortOutcomesAG1_1DayShiftIN[[#This Row],[A]]*W206</f>
        <v>#VALUE!</v>
      </c>
      <c r="AS206" s="3">
        <f>EffortOutcomesAG1_1DayShiftIN[[#This Row],[A]]*X206</f>
        <v>0</v>
      </c>
      <c r="AT206" s="3">
        <f>EffortOutcomesAG1_1DayShiftIN[[#This Row],[A]]*Y206</f>
        <v>0</v>
      </c>
      <c r="AU206" s="3">
        <f>EffortOutcomesAG1_1DayShiftIN[[#This Row],[A]]*Z206</f>
        <v>0</v>
      </c>
      <c r="AV206" s="44" t="e">
        <f>EffortOutcomesAG1_1DayShiftIN[[#This Row],[A]]*AA206</f>
        <v>#VALUE!</v>
      </c>
      <c r="AW206" s="3"/>
      <c r="AX206" s="3"/>
      <c r="AY206" t="s">
        <v>170</v>
      </c>
      <c r="AZ206" t="s">
        <v>215</v>
      </c>
      <c r="BA206" t="s">
        <v>68</v>
      </c>
      <c r="BB206">
        <v>5.7593984962406006</v>
      </c>
      <c r="BC206">
        <v>5.6999999999999993</v>
      </c>
      <c r="BD206">
        <v>10</v>
      </c>
      <c r="BE206">
        <v>5.6999999999999993</v>
      </c>
      <c r="BF206">
        <v>2.7228594140358848</v>
      </c>
      <c r="BG206" t="s">
        <v>193</v>
      </c>
      <c r="BH206">
        <v>1</v>
      </c>
      <c r="BI206" s="25">
        <v>45578</v>
      </c>
      <c r="BJ206">
        <v>45578</v>
      </c>
      <c r="BK206">
        <v>0.98968668407310711</v>
      </c>
      <c r="BL206">
        <v>0.98968668407310711</v>
      </c>
      <c r="BM206">
        <v>0.47276801836393306</v>
      </c>
      <c r="BN206">
        <v>1.0104207888141405</v>
      </c>
      <c r="BO206">
        <v>1.0104207888141405</v>
      </c>
      <c r="BP206">
        <v>0.47769463404138335</v>
      </c>
      <c r="BQ206">
        <v>2.0933875508289015</v>
      </c>
      <c r="BR206">
        <v>2.0933875508289015</v>
      </c>
      <c r="BS206">
        <v>2.1152023004022404</v>
      </c>
      <c r="BT206" t="s">
        <v>160</v>
      </c>
    </row>
    <row r="207" spans="1:72" x14ac:dyDescent="0.25">
      <c r="A207" s="31"/>
      <c r="B20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7" s="32">
        <f>IF(EffortOutcomesAG1_1DayShiftIN[[#This Row],[Iin]]=0,3,  IF(EffortOutcomesAG1_1DayShiftIN[[#This Row],[Iin]]&lt;INGoal,1,    IF(EffortOutcomesAG1_1DayShiftIN[[#This Row],[Iin]]&gt;=INGoal,2,   "???")))</f>
        <v>1</v>
      </c>
      <c r="D20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7" s="34">
        <f t="shared" si="6"/>
        <v>11310</v>
      </c>
      <c r="H20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0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7" s="36" cm="1">
        <f t="array" ref="O20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0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0.1228937473889431</v>
      </c>
      <c r="S20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0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0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7" s="36" cm="1">
        <f t="array" ref="Z20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0.8771062526110569</v>
      </c>
      <c r="AA20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7" s="38">
        <f t="shared" si="7"/>
        <v>1</v>
      </c>
      <c r="AC207" s="3">
        <f>EffortOutcomesAG1_1DayShiftIN[[#This Row],[A]]*H207</f>
        <v>0</v>
      </c>
      <c r="AD207" s="3">
        <f>EffortOutcomesAG1_1DayShiftIN[[#This Row],[A]]*I207</f>
        <v>0</v>
      </c>
      <c r="AE207" s="3">
        <f>EffortOutcomesAG1_1DayShiftIN[[#This Row],[A]]*J207</f>
        <v>0</v>
      </c>
      <c r="AF207" s="3">
        <f>EffortOutcomesAG1_1DayShiftIN[[#This Row],[A]]*K207</f>
        <v>0</v>
      </c>
      <c r="AG207" s="3">
        <f>EffortOutcomesAG1_1DayShiftIN[[#This Row],[A]]*L207</f>
        <v>0</v>
      </c>
      <c r="AH207" s="3">
        <f>EffortOutcomesAG1_1DayShiftIN[[#This Row],[A]]*M207</f>
        <v>0</v>
      </c>
      <c r="AI207" s="3">
        <f>EffortOutcomesAG1_1DayShiftIN[[#This Row],[A]]*N207</f>
        <v>0</v>
      </c>
      <c r="AJ207" s="3">
        <f>EffortOutcomesAG1_1DayShiftIN[[#This Row],[A]]*O207</f>
        <v>0</v>
      </c>
      <c r="AK207" s="3">
        <f>EffortOutcomesAG1_1DayShiftIN[[#This Row],[A]]*P207</f>
        <v>0</v>
      </c>
      <c r="AL207" s="3">
        <f>EffortOutcomesAG1_1DayShiftIN[[#This Row],[A]]*Q207</f>
        <v>0</v>
      </c>
      <c r="AM207" s="3">
        <f>EffortOutcomesAG1_1DayShiftIN[[#This Row],[A]]*R207</f>
        <v>0.14011272525204421</v>
      </c>
      <c r="AN207" s="3">
        <f>EffortOutcomesAG1_1DayShiftIN[[#This Row],[A]]*S207</f>
        <v>0</v>
      </c>
      <c r="AO207" s="3">
        <f>EffortOutcomesAG1_1DayShiftIN[[#This Row],[A]]*T207</f>
        <v>0</v>
      </c>
      <c r="AP207" s="3">
        <f>EffortOutcomesAG1_1DayShiftIN[[#This Row],[A]]*U207</f>
        <v>0</v>
      </c>
      <c r="AQ207" s="3">
        <f>EffortOutcomesAG1_1DayShiftIN[[#This Row],[A]]*V207</f>
        <v>0</v>
      </c>
      <c r="AR207" s="3">
        <f>EffortOutcomesAG1_1DayShiftIN[[#This Row],[A]]*W207</f>
        <v>0</v>
      </c>
      <c r="AS207" s="3">
        <f>EffortOutcomesAG1_1DayShiftIN[[#This Row],[A]]*X207</f>
        <v>0</v>
      </c>
      <c r="AT207" s="3">
        <f>EffortOutcomesAG1_1DayShiftIN[[#This Row],[A]]*Y207</f>
        <v>0</v>
      </c>
      <c r="AU207" s="3">
        <f>EffortOutcomesAG1_1DayShiftIN[[#This Row],[A]]*Z207</f>
        <v>1</v>
      </c>
      <c r="AV207" s="44">
        <f>EffortOutcomesAG1_1DayShiftIN[[#This Row],[A]]*AA207</f>
        <v>0</v>
      </c>
      <c r="AW207" s="3"/>
      <c r="AX207" s="3"/>
      <c r="AY207" t="s">
        <v>170</v>
      </c>
      <c r="AZ207" t="s">
        <v>215</v>
      </c>
      <c r="BA207" t="s">
        <v>69</v>
      </c>
      <c r="BB207">
        <v>1</v>
      </c>
      <c r="BC207">
        <v>0</v>
      </c>
      <c r="BD207">
        <v>10</v>
      </c>
      <c r="BE207">
        <v>0</v>
      </c>
      <c r="BF207">
        <v>1.1401127252520442</v>
      </c>
      <c r="BG207" t="s">
        <v>192</v>
      </c>
      <c r="BH207">
        <v>1</v>
      </c>
      <c r="BI207" s="25">
        <v>45578</v>
      </c>
      <c r="BJ207">
        <v>45578</v>
      </c>
      <c r="BK207">
        <v>0</v>
      </c>
      <c r="BL207">
        <v>0</v>
      </c>
      <c r="BM207">
        <v>1.1401127252520442</v>
      </c>
      <c r="BQ207">
        <v>0</v>
      </c>
      <c r="BR207">
        <v>0</v>
      </c>
      <c r="BS207">
        <v>0.8771062526110569</v>
      </c>
      <c r="BT207" t="s">
        <v>160</v>
      </c>
    </row>
    <row r="208" spans="1:72" x14ac:dyDescent="0.25">
      <c r="A208" s="31"/>
      <c r="B20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8" s="32">
        <f>IF(EffortOutcomesAG1_1DayShiftIN[[#This Row],[Iin]]=0,3,  IF(EffortOutcomesAG1_1DayShiftIN[[#This Row],[Iin]]&lt;INGoal,1,    IF(EffortOutcomesAG1_1DayShiftIN[[#This Row],[Iin]]&gt;=INGoal,2,   "???")))</f>
        <v>2</v>
      </c>
      <c r="D20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8" s="34">
        <f t="shared" si="6"/>
        <v>12310</v>
      </c>
      <c r="H20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0.10913416353383476</v>
      </c>
      <c r="I20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8" s="36" cm="1">
        <f t="array" ref="O20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Row],[Block]]=21222),INCap-M209:Z9INGoal,IF(OR(EffortOutcomesAG1_1DayShiftIN[[#This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0.67010443864229763</v>
      </c>
      <c r="R20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0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0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0.36589843750000012</v>
      </c>
      <c r="W20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8" s="36" cm="1">
        <f t="array" ref="Z20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8" s="38">
        <f t="shared" si="7"/>
        <v>1.0360028761422977</v>
      </c>
      <c r="AC208" s="3">
        <f>EffortOutcomesAG1_1DayShiftIN[[#This Row],[A]]*H208</f>
        <v>0.28335036373896239</v>
      </c>
      <c r="AD208" s="3">
        <f>EffortOutcomesAG1_1DayShiftIN[[#This Row],[A]]*I208</f>
        <v>0</v>
      </c>
      <c r="AE208" s="3">
        <f>EffortOutcomesAG1_1DayShiftIN[[#This Row],[A]]*J208</f>
        <v>0</v>
      </c>
      <c r="AF208" s="3">
        <f>EffortOutcomesAG1_1DayShiftIN[[#This Row],[A]]*K208</f>
        <v>0</v>
      </c>
      <c r="AG208" s="3">
        <f>EffortOutcomesAG1_1DayShiftIN[[#This Row],[A]]*L208</f>
        <v>0</v>
      </c>
      <c r="AH208" s="3">
        <f>EffortOutcomesAG1_1DayShiftIN[[#This Row],[A]]*M208</f>
        <v>0</v>
      </c>
      <c r="AI208" s="3">
        <f>EffortOutcomesAG1_1DayShiftIN[[#This Row],[A]]*N208</f>
        <v>0</v>
      </c>
      <c r="AJ208" s="3">
        <f>EffortOutcomesAG1_1DayShiftIN[[#This Row],[A]]*O208</f>
        <v>0</v>
      </c>
      <c r="AK208" s="3">
        <f>EffortOutcomesAG1_1DayShiftIN[[#This Row],[A]]*P208</f>
        <v>0</v>
      </c>
      <c r="AL208" s="3">
        <f>EffortOutcomesAG1_1DayShiftIN[[#This Row],[A]]*Q208</f>
        <v>1.7398249116879121</v>
      </c>
      <c r="AM208" s="3">
        <f>EffortOutcomesAG1_1DayShiftIN[[#This Row],[A]]*R208</f>
        <v>0</v>
      </c>
      <c r="AN208" s="3">
        <f>EffortOutcomesAG1_1DayShiftIN[[#This Row],[A]]*S208</f>
        <v>0</v>
      </c>
      <c r="AO208" s="3">
        <f>EffortOutcomesAG1_1DayShiftIN[[#This Row],[A]]*T208</f>
        <v>0</v>
      </c>
      <c r="AP208" s="3">
        <f>EffortOutcomesAG1_1DayShiftIN[[#This Row],[A]]*U208</f>
        <v>0</v>
      </c>
      <c r="AQ208" s="3">
        <f>EffortOutcomesAG1_1DayShiftIN[[#This Row],[A]]*V208</f>
        <v>0.95</v>
      </c>
      <c r="AR208" s="3">
        <f>EffortOutcomesAG1_1DayShiftIN[[#This Row],[A]]*W208</f>
        <v>0</v>
      </c>
      <c r="AS208" s="3">
        <f>EffortOutcomesAG1_1DayShiftIN[[#This Row],[A]]*X208</f>
        <v>0</v>
      </c>
      <c r="AT208" s="3">
        <f>EffortOutcomesAG1_1DayShiftIN[[#This Row],[A]]*Y208</f>
        <v>0</v>
      </c>
      <c r="AU208" s="3">
        <f>EffortOutcomesAG1_1DayShiftIN[[#This Row],[A]]*Z208</f>
        <v>0</v>
      </c>
      <c r="AV208" s="44">
        <f>EffortOutcomesAG1_1DayShiftIN[[#This Row],[A]]*AA208</f>
        <v>0</v>
      </c>
      <c r="AW208" s="3"/>
      <c r="AX208" s="3"/>
      <c r="AY208" t="s">
        <v>170</v>
      </c>
      <c r="AZ208" t="s">
        <v>215</v>
      </c>
      <c r="BA208" t="s">
        <v>70</v>
      </c>
      <c r="BB208">
        <v>2.8796992481203003</v>
      </c>
      <c r="BC208">
        <v>0.95</v>
      </c>
      <c r="BD208">
        <v>10</v>
      </c>
      <c r="BE208">
        <v>0.95</v>
      </c>
      <c r="BF208">
        <v>2.5963488843813378</v>
      </c>
      <c r="BG208" t="s">
        <v>191</v>
      </c>
      <c r="BH208">
        <v>1</v>
      </c>
      <c r="BI208" s="25">
        <v>45578</v>
      </c>
      <c r="BJ208">
        <v>45578</v>
      </c>
      <c r="BK208">
        <v>0.32989556135770237</v>
      </c>
      <c r="BL208">
        <v>0.32989556135770237</v>
      </c>
      <c r="BM208">
        <v>0.90160418178255353</v>
      </c>
      <c r="BN208">
        <v>3.0312623664424216</v>
      </c>
      <c r="BO208">
        <v>3.0312623664424216</v>
      </c>
      <c r="BP208">
        <v>2.7329988256645663</v>
      </c>
      <c r="BQ208">
        <v>0.36589843750000012</v>
      </c>
      <c r="BR208">
        <v>0.36589843750000012</v>
      </c>
      <c r="BS208">
        <v>1.1091341635338348</v>
      </c>
      <c r="BT208" t="s">
        <v>160</v>
      </c>
    </row>
    <row r="209" spans="1:72" x14ac:dyDescent="0.25">
      <c r="A209" s="31"/>
      <c r="B20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09" s="32">
        <f>IF(EffortOutcomesAG1_1DayShiftIN[[#This Row],[Iin]]=0,3,  IF(EffortOutcomesAG1_1DayShiftIN[[#This Row],[Iin]]&lt;INGoal,1,    IF(EffortOutcomesAG1_1DayShiftIN[[#This Row],[Iin]]&gt;=INGoal,2,   "???")))</f>
        <v>2</v>
      </c>
      <c r="D20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0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0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09" s="34">
        <f t="shared" si="6"/>
        <v>12310</v>
      </c>
      <c r="H20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0.79584773731170855</v>
      </c>
      <c r="I20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0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0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0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0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0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09" s="36" cm="1">
        <f t="array" ref="O20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0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0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0.44502130238693693</v>
      </c>
      <c r="R20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0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0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0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0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0.99665723836461828</v>
      </c>
      <c r="W20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0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0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09" s="36" cm="1">
        <f t="array" ref="Z20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0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09" s="38">
        <f t="shared" si="7"/>
        <v>1.4416785407515551</v>
      </c>
      <c r="AC209" s="3">
        <f>EffortOutcomesAG1_1DayShiftIN[[#This Row],[A]]*H209</f>
        <v>3.0343645592208177</v>
      </c>
      <c r="AD209" s="3">
        <f>EffortOutcomesAG1_1DayShiftIN[[#This Row],[A]]*I209</f>
        <v>0</v>
      </c>
      <c r="AE209" s="3">
        <f>EffortOutcomesAG1_1DayShiftIN[[#This Row],[A]]*J209</f>
        <v>0</v>
      </c>
      <c r="AF209" s="3">
        <f>EffortOutcomesAG1_1DayShiftIN[[#This Row],[A]]*K209</f>
        <v>0</v>
      </c>
      <c r="AG209" s="3">
        <f>EffortOutcomesAG1_1DayShiftIN[[#This Row],[A]]*L209</f>
        <v>0</v>
      </c>
      <c r="AH209" s="3">
        <f>EffortOutcomesAG1_1DayShiftIN[[#This Row],[A]]*M209</f>
        <v>0</v>
      </c>
      <c r="AI209" s="3">
        <f>EffortOutcomesAG1_1DayShiftIN[[#This Row],[A]]*N209</f>
        <v>0</v>
      </c>
      <c r="AJ209" s="3">
        <f>EffortOutcomesAG1_1DayShiftIN[[#This Row],[A]]*O209</f>
        <v>0</v>
      </c>
      <c r="AK209" s="3">
        <f>EffortOutcomesAG1_1DayShiftIN[[#This Row],[A]]*P209</f>
        <v>0</v>
      </c>
      <c r="AL209" s="3">
        <f>EffortOutcomesAG1_1DayShiftIN[[#This Row],[A]]*Q209</f>
        <v>1.696752789198821</v>
      </c>
      <c r="AM209" s="3">
        <f>EffortOutcomesAG1_1DayShiftIN[[#This Row],[A]]*R209</f>
        <v>0</v>
      </c>
      <c r="AN209" s="3">
        <f>EffortOutcomesAG1_1DayShiftIN[[#This Row],[A]]*S209</f>
        <v>0</v>
      </c>
      <c r="AO209" s="3">
        <f>EffortOutcomesAG1_1DayShiftIN[[#This Row],[A]]*T209</f>
        <v>0</v>
      </c>
      <c r="AP209" s="3">
        <f>EffortOutcomesAG1_1DayShiftIN[[#This Row],[A]]*U209</f>
        <v>0</v>
      </c>
      <c r="AQ209" s="3">
        <f>EffortOutcomesAG1_1DayShiftIN[[#This Row],[A]]*V209</f>
        <v>3.8</v>
      </c>
      <c r="AR209" s="3">
        <f>EffortOutcomesAG1_1DayShiftIN[[#This Row],[A]]*W209</f>
        <v>0</v>
      </c>
      <c r="AS209" s="3">
        <f>EffortOutcomesAG1_1DayShiftIN[[#This Row],[A]]*X209</f>
        <v>0</v>
      </c>
      <c r="AT209" s="3">
        <f>EffortOutcomesAG1_1DayShiftIN[[#This Row],[A]]*Y209</f>
        <v>0</v>
      </c>
      <c r="AU209" s="3">
        <f>EffortOutcomesAG1_1DayShiftIN[[#This Row],[A]]*Z209</f>
        <v>0</v>
      </c>
      <c r="AV209" s="44">
        <f>EffortOutcomesAG1_1DayShiftIN[[#This Row],[A]]*AA209</f>
        <v>0</v>
      </c>
      <c r="AW209" s="3"/>
      <c r="AX209" s="3"/>
      <c r="AY209" t="s">
        <v>217</v>
      </c>
      <c r="AZ209" t="s">
        <v>215</v>
      </c>
      <c r="BA209" t="s">
        <v>68</v>
      </c>
      <c r="BB209">
        <v>6.8471096572600327</v>
      </c>
      <c r="BC209">
        <v>3.8</v>
      </c>
      <c r="BD209">
        <v>10</v>
      </c>
      <c r="BE209">
        <v>3.8</v>
      </c>
      <c r="BF209">
        <v>3.812745098039215</v>
      </c>
      <c r="BG209" t="s">
        <v>193</v>
      </c>
      <c r="BI209" s="25">
        <v>45578</v>
      </c>
      <c r="BJ209">
        <v>45578</v>
      </c>
      <c r="BK209">
        <v>0.55497869761306307</v>
      </c>
      <c r="BL209">
        <v>0.55497869761306307</v>
      </c>
      <c r="BM209">
        <v>0.55684008127378792</v>
      </c>
      <c r="BN209">
        <v>1.8018709624368507</v>
      </c>
      <c r="BO209">
        <v>1.8018709624368507</v>
      </c>
      <c r="BP209">
        <v>1.0033539731682146</v>
      </c>
      <c r="BQ209">
        <v>0.99665723836461828</v>
      </c>
      <c r="BR209">
        <v>0.99665723836461828</v>
      </c>
      <c r="BS209">
        <v>1.7958477373117085</v>
      </c>
      <c r="BT209" t="s">
        <v>160</v>
      </c>
    </row>
    <row r="210" spans="1:72" x14ac:dyDescent="0.25">
      <c r="A210" s="31"/>
      <c r="B21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10" s="32">
        <f>IF(EffortOutcomesAG1_1DayShiftIN[[#This Row],[Iin]]=0,3,  IF(EffortOutcomesAG1_1DayShiftIN[[#This Row],[Iin]]&lt;INGoal,1,    IF(EffortOutcomesAG1_1DayShiftIN[[#This Row],[Iin]]&gt;=INGoal,2,   "???")))</f>
        <v>1</v>
      </c>
      <c r="D21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1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10" s="34">
        <f t="shared" si="6"/>
        <v>11110</v>
      </c>
      <c r="H21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1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1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10" s="36" cm="1">
        <f t="array" ref="O21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1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4.8303571428571335E-2</v>
      </c>
      <c r="S21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0.52786401098901115</v>
      </c>
      <c r="U21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0.42383241758241758</v>
      </c>
      <c r="W21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0" s="36" cm="1">
        <f t="array" ref="Z21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0" s="38">
        <f t="shared" si="7"/>
        <v>1</v>
      </c>
      <c r="AC210" s="3">
        <f>EffortOutcomesAG1_1DayShiftIN[[#This Row],[A]]*H210</f>
        <v>0</v>
      </c>
      <c r="AD210" s="3">
        <f>EffortOutcomesAG1_1DayShiftIN[[#This Row],[A]]*I210</f>
        <v>0</v>
      </c>
      <c r="AE210" s="3">
        <f>EffortOutcomesAG1_1DayShiftIN[[#This Row],[A]]*J210</f>
        <v>0</v>
      </c>
      <c r="AF210" s="3">
        <f>EffortOutcomesAG1_1DayShiftIN[[#This Row],[A]]*K210</f>
        <v>0</v>
      </c>
      <c r="AG210" s="3">
        <f>EffortOutcomesAG1_1DayShiftIN[[#This Row],[A]]*L210</f>
        <v>0</v>
      </c>
      <c r="AH210" s="3">
        <f>EffortOutcomesAG1_1DayShiftIN[[#This Row],[A]]*M210</f>
        <v>0</v>
      </c>
      <c r="AI210" s="3">
        <f>EffortOutcomesAG1_1DayShiftIN[[#This Row],[A]]*N210</f>
        <v>0</v>
      </c>
      <c r="AJ210" s="3">
        <f>EffortOutcomesAG1_1DayShiftIN[[#This Row],[A]]*O210</f>
        <v>0</v>
      </c>
      <c r="AK210" s="3">
        <f>EffortOutcomesAG1_1DayShiftIN[[#This Row],[A]]*P210</f>
        <v>0</v>
      </c>
      <c r="AL210" s="3">
        <f>EffortOutcomesAG1_1DayShiftIN[[#This Row],[A]]*Q210</f>
        <v>0</v>
      </c>
      <c r="AM210" s="3">
        <f>EffortOutcomesAG1_1DayShiftIN[[#This Row],[A]]*R210</f>
        <v>9.6434937611407992E-2</v>
      </c>
      <c r="AN210" s="3">
        <f>EffortOutcomesAG1_1DayShiftIN[[#This Row],[A]]*S210</f>
        <v>0</v>
      </c>
      <c r="AO210" s="3">
        <f>EffortOutcomesAG1_1DayShiftIN[[#This Row],[A]]*T210</f>
        <v>1.0538461538461541</v>
      </c>
      <c r="AP210" s="3">
        <f>EffortOutcomesAG1_1DayShiftIN[[#This Row],[A]]*U210</f>
        <v>0</v>
      </c>
      <c r="AQ210" s="3">
        <f>EffortOutcomesAG1_1DayShiftIN[[#This Row],[A]]*V210</f>
        <v>0.84615384615384603</v>
      </c>
      <c r="AR210" s="3">
        <f>EffortOutcomesAG1_1DayShiftIN[[#This Row],[A]]*W210</f>
        <v>0</v>
      </c>
      <c r="AS210" s="3">
        <f>EffortOutcomesAG1_1DayShiftIN[[#This Row],[A]]*X210</f>
        <v>0</v>
      </c>
      <c r="AT210" s="3">
        <f>EffortOutcomesAG1_1DayShiftIN[[#This Row],[A]]*Y210</f>
        <v>0</v>
      </c>
      <c r="AU210" s="3">
        <f>EffortOutcomesAG1_1DayShiftIN[[#This Row],[A]]*Z210</f>
        <v>0</v>
      </c>
      <c r="AV210" s="44">
        <f>EffortOutcomesAG1_1DayShiftIN[[#This Row],[A]]*AA210</f>
        <v>0</v>
      </c>
      <c r="AW210" s="3"/>
      <c r="AX210" s="3"/>
      <c r="AY210" t="s">
        <v>217</v>
      </c>
      <c r="AZ210" t="s">
        <v>215</v>
      </c>
      <c r="BA210" t="s">
        <v>69</v>
      </c>
      <c r="BB210">
        <v>0.84615384615384603</v>
      </c>
      <c r="BC210">
        <v>1.9</v>
      </c>
      <c r="BD210">
        <v>10</v>
      </c>
      <c r="BE210">
        <v>1.9</v>
      </c>
      <c r="BF210">
        <v>1.9964349376114079</v>
      </c>
      <c r="BG210" t="s">
        <v>192</v>
      </c>
      <c r="BI210" s="25">
        <v>45578</v>
      </c>
      <c r="BJ210">
        <v>45578</v>
      </c>
      <c r="BK210">
        <v>2.2454545454545456</v>
      </c>
      <c r="BL210">
        <v>2.2454545454545456</v>
      </c>
      <c r="BM210">
        <v>2.3594231080862098</v>
      </c>
      <c r="BN210">
        <v>0.44534412955465585</v>
      </c>
      <c r="BO210">
        <v>0.44534412955465585</v>
      </c>
      <c r="BP210">
        <v>1.0507552303217937</v>
      </c>
      <c r="BQ210">
        <v>0.95169642857142867</v>
      </c>
      <c r="BR210">
        <v>0.95169642857142867</v>
      </c>
      <c r="BS210">
        <v>0.42383241758241758</v>
      </c>
      <c r="BT210" t="s">
        <v>160</v>
      </c>
    </row>
    <row r="211" spans="1:72" x14ac:dyDescent="0.25">
      <c r="A211" s="31"/>
      <c r="B21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11" s="32">
        <f>IF(EffortOutcomesAG1_1DayShiftIN[[#This Row],[Iin]]=0,3,  IF(EffortOutcomesAG1_1DayShiftIN[[#This Row],[Iin]]&lt;INGoal,1,    IF(EffortOutcomesAG1_1DayShiftIN[[#This Row],[Iin]]&gt;=INGoal,2,   "???")))</f>
        <v>1</v>
      </c>
      <c r="D21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1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11" s="34">
        <f t="shared" si="6"/>
        <v>31111</v>
      </c>
      <c r="H21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1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1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11" s="36" cm="1">
        <f t="array" ref="O21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0.42786336235766909</v>
      </c>
      <c r="Q21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1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0.36494671095828568</v>
      </c>
      <c r="U21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0.63505328904171432</v>
      </c>
      <c r="W21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1" s="36" cm="1">
        <f t="array" ref="Z21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1" s="38">
        <f t="shared" si="7"/>
        <v>1</v>
      </c>
      <c r="AC211" s="3">
        <f>EffortOutcomesAG1_1DayShiftIN[[#This Row],[A]]*H211</f>
        <v>0</v>
      </c>
      <c r="AD211" s="3">
        <f>EffortOutcomesAG1_1DayShiftIN[[#This Row],[A]]*I211</f>
        <v>0</v>
      </c>
      <c r="AE211" s="3">
        <f>EffortOutcomesAG1_1DayShiftIN[[#This Row],[A]]*J211</f>
        <v>0</v>
      </c>
      <c r="AF211" s="3">
        <f>EffortOutcomesAG1_1DayShiftIN[[#This Row],[A]]*K211</f>
        <v>0</v>
      </c>
      <c r="AG211" s="3">
        <f>EffortOutcomesAG1_1DayShiftIN[[#This Row],[A]]*L211</f>
        <v>0</v>
      </c>
      <c r="AH211" s="3">
        <f>EffortOutcomesAG1_1DayShiftIN[[#This Row],[A]]*M211</f>
        <v>0</v>
      </c>
      <c r="AI211" s="3">
        <f>EffortOutcomesAG1_1DayShiftIN[[#This Row],[A]]*N211</f>
        <v>0</v>
      </c>
      <c r="AJ211" s="3">
        <f>EffortOutcomesAG1_1DayShiftIN[[#This Row],[A]]*O211</f>
        <v>0</v>
      </c>
      <c r="AK211" s="3">
        <f>EffortOutcomesAG1_1DayShiftIN[[#This Row],[A]]*P211</f>
        <v>1.7080213903743313</v>
      </c>
      <c r="AL211" s="3">
        <f>EffortOutcomesAG1_1DayShiftIN[[#This Row],[A]]*Q211</f>
        <v>0</v>
      </c>
      <c r="AM211" s="3">
        <f>EffortOutcomesAG1_1DayShiftIN[[#This Row],[A]]*R211</f>
        <v>0</v>
      </c>
      <c r="AN211" s="3">
        <f>EffortOutcomesAG1_1DayShiftIN[[#This Row],[A]]*S211</f>
        <v>0</v>
      </c>
      <c r="AO211" s="3">
        <f>EffortOutcomesAG1_1DayShiftIN[[#This Row],[A]]*T211</f>
        <v>1.4568594637987178</v>
      </c>
      <c r="AP211" s="3">
        <f>EffortOutcomesAG1_1DayShiftIN[[#This Row],[A]]*U211</f>
        <v>0</v>
      </c>
      <c r="AQ211" s="3">
        <f>EffortOutcomesAG1_1DayShiftIN[[#This Row],[A]]*V211</f>
        <v>2.5351191458269504</v>
      </c>
      <c r="AR211" s="3">
        <f>EffortOutcomesAG1_1DayShiftIN[[#This Row],[A]]*W211</f>
        <v>0</v>
      </c>
      <c r="AS211" s="3">
        <f>EffortOutcomesAG1_1DayShiftIN[[#This Row],[A]]*X211</f>
        <v>0</v>
      </c>
      <c r="AT211" s="3">
        <f>EffortOutcomesAG1_1DayShiftIN[[#This Row],[A]]*Y211</f>
        <v>0</v>
      </c>
      <c r="AU211" s="3">
        <f>EffortOutcomesAG1_1DayShiftIN[[#This Row],[A]]*Z211</f>
        <v>0</v>
      </c>
      <c r="AV211" s="44">
        <f>EffortOutcomesAG1_1DayShiftIN[[#This Row],[A]]*AA211</f>
        <v>0</v>
      </c>
      <c r="AW211" s="3"/>
      <c r="AX211" s="3"/>
      <c r="AY211" t="s">
        <v>217</v>
      </c>
      <c r="AZ211" t="s">
        <v>215</v>
      </c>
      <c r="BA211" t="s">
        <v>70</v>
      </c>
      <c r="BB211">
        <v>2.5351191458269504</v>
      </c>
      <c r="BC211">
        <v>5.6999999999999993</v>
      </c>
      <c r="BD211">
        <v>10</v>
      </c>
      <c r="BE211">
        <v>5.6999999999999993</v>
      </c>
      <c r="BF211">
        <v>3.9919786096256682</v>
      </c>
      <c r="BG211" t="s">
        <v>191</v>
      </c>
      <c r="BI211" s="25">
        <v>45578</v>
      </c>
      <c r="BJ211">
        <v>45578</v>
      </c>
      <c r="BK211">
        <v>2.2484150338191191</v>
      </c>
      <c r="BL211">
        <v>2.2484150338191191</v>
      </c>
      <c r="BM211">
        <v>1.5746710036081928</v>
      </c>
      <c r="BN211">
        <v>0.44475774488192116</v>
      </c>
      <c r="BO211">
        <v>0.44475774488192116</v>
      </c>
      <c r="BP211">
        <v>0.70034712449573133</v>
      </c>
      <c r="BQ211">
        <v>1.4278633623576691</v>
      </c>
      <c r="BR211">
        <v>1.4278633623576691</v>
      </c>
      <c r="BS211">
        <v>0.63505328904171432</v>
      </c>
      <c r="BT211" t="s">
        <v>160</v>
      </c>
    </row>
    <row r="212" spans="1:72" x14ac:dyDescent="0.25">
      <c r="A212" s="31"/>
      <c r="B21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12" s="32">
        <f>IF(EffortOutcomesAG1_1DayShiftIN[[#This Row],[Iin]]=0,3,  IF(EffortOutcomesAG1_1DayShiftIN[[#This Row],[Iin]]&lt;INGoal,1,    IF(EffortOutcomesAG1_1DayShiftIN[[#This Row],[Iin]]&gt;=INGoal,2,   "???")))</f>
        <v>2</v>
      </c>
      <c r="D21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1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12" s="34">
        <f t="shared" si="6"/>
        <v>32312</v>
      </c>
      <c r="H21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0.27174495445615277</v>
      </c>
      <c r="I21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0.22122998154432283</v>
      </c>
      <c r="N21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0.27877001845567717</v>
      </c>
      <c r="O212" s="36" cm="1">
        <f t="array" ref="O21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1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1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1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1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2" s="36" cm="1">
        <f t="array" ref="Z21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2" s="38">
        <f t="shared" si="7"/>
        <v>0</v>
      </c>
      <c r="AC212" s="3">
        <f>EffortOutcomesAG1_1DayShiftIN[[#This Row],[A]]*H212</f>
        <v>1.0093984962406006</v>
      </c>
      <c r="AD212" s="3">
        <f>EffortOutcomesAG1_1DayShiftIN[[#This Row],[A]]*I212</f>
        <v>0</v>
      </c>
      <c r="AE212" s="3">
        <f>EffortOutcomesAG1_1DayShiftIN[[#This Row],[A]]*J212</f>
        <v>0</v>
      </c>
      <c r="AF212" s="3">
        <f>EffortOutcomesAG1_1DayShiftIN[[#This Row],[A]]*K212</f>
        <v>0</v>
      </c>
      <c r="AG212" s="3">
        <f>EffortOutcomesAG1_1DayShiftIN[[#This Row],[A]]*L212</f>
        <v>0</v>
      </c>
      <c r="AH212" s="3">
        <f>EffortOutcomesAG1_1DayShiftIN[[#This Row],[A]]*M212</f>
        <v>0.82176028306059024</v>
      </c>
      <c r="AI212" s="3">
        <f>EffortOutcomesAG1_1DayShiftIN[[#This Row],[A]]*N212</f>
        <v>1.0354931446262732</v>
      </c>
      <c r="AJ212" s="3">
        <f>EffortOutcomesAG1_1DayShiftIN[[#This Row],[A]]*O212</f>
        <v>0</v>
      </c>
      <c r="AK212" s="3">
        <f>EffortOutcomesAG1_1DayShiftIN[[#This Row],[A]]*P212</f>
        <v>0</v>
      </c>
      <c r="AL212" s="3">
        <f>EffortOutcomesAG1_1DayShiftIN[[#This Row],[A]]*Q212</f>
        <v>0</v>
      </c>
      <c r="AM212" s="3">
        <f>EffortOutcomesAG1_1DayShiftIN[[#This Row],[A]]*R212</f>
        <v>0</v>
      </c>
      <c r="AN212" s="3">
        <f>EffortOutcomesAG1_1DayShiftIN[[#This Row],[A]]*S212</f>
        <v>0</v>
      </c>
      <c r="AO212" s="3">
        <f>EffortOutcomesAG1_1DayShiftIN[[#This Row],[A]]*T212</f>
        <v>0</v>
      </c>
      <c r="AP212" s="3">
        <f>EffortOutcomesAG1_1DayShiftIN[[#This Row],[A]]*U212</f>
        <v>0</v>
      </c>
      <c r="AQ212" s="3">
        <f>EffortOutcomesAG1_1DayShiftIN[[#This Row],[A]]*V212</f>
        <v>0</v>
      </c>
      <c r="AR212" s="3">
        <f>EffortOutcomesAG1_1DayShiftIN[[#This Row],[A]]*W212</f>
        <v>0</v>
      </c>
      <c r="AS212" s="3">
        <f>EffortOutcomesAG1_1DayShiftIN[[#This Row],[A]]*X212</f>
        <v>0</v>
      </c>
      <c r="AT212" s="3">
        <f>EffortOutcomesAG1_1DayShiftIN[[#This Row],[A]]*Y212</f>
        <v>0</v>
      </c>
      <c r="AU212" s="3">
        <f>EffortOutcomesAG1_1DayShiftIN[[#This Row],[A]]*Z212</f>
        <v>0</v>
      </c>
      <c r="AV212" s="44">
        <f>EffortOutcomesAG1_1DayShiftIN[[#This Row],[A]]*AA212</f>
        <v>0</v>
      </c>
      <c r="AW212" s="3"/>
      <c r="AX212" s="3"/>
      <c r="AY212" t="s">
        <v>170</v>
      </c>
      <c r="AZ212" t="s">
        <v>215</v>
      </c>
      <c r="BA212" t="s">
        <v>68</v>
      </c>
      <c r="BB212">
        <v>5.7593984962406006</v>
      </c>
      <c r="BC212">
        <v>4.75</v>
      </c>
      <c r="BD212">
        <v>10</v>
      </c>
      <c r="BE212">
        <v>4.75</v>
      </c>
      <c r="BF212">
        <v>3.714506855373727</v>
      </c>
      <c r="BG212" t="s">
        <v>194</v>
      </c>
      <c r="BH212">
        <v>1</v>
      </c>
      <c r="BI212" s="25">
        <v>45579</v>
      </c>
      <c r="BJ212">
        <v>45579</v>
      </c>
      <c r="BK212">
        <v>0.82473890339425604</v>
      </c>
      <c r="BL212">
        <v>0.82473890339425604</v>
      </c>
      <c r="BM212">
        <v>0.64494701274765764</v>
      </c>
      <c r="BN212">
        <v>1.2125049465769686</v>
      </c>
      <c r="BO212">
        <v>1.2125049465769686</v>
      </c>
      <c r="BP212">
        <v>0.78200144323657417</v>
      </c>
      <c r="BQ212">
        <v>1.2787700184556772</v>
      </c>
      <c r="BR212">
        <v>1.2787700184556772</v>
      </c>
      <c r="BS212">
        <v>1.5505149729118299</v>
      </c>
      <c r="BT212" t="s">
        <v>160</v>
      </c>
    </row>
    <row r="213" spans="1:72" x14ac:dyDescent="0.25">
      <c r="A213" s="31"/>
      <c r="B21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13" s="32">
        <f>IF(EffortOutcomesAG1_1DayShiftIN[[#This Row],[Iin]]=0,3,  IF(EffortOutcomesAG1_1DayShiftIN[[#This Row],[Iin]]&lt;INGoal,1,    IF(EffortOutcomesAG1_1DayShiftIN[[#This Row],[Iin]]&gt;=INGoal,2,   "???")))</f>
        <v>1</v>
      </c>
      <c r="D21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1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13" s="34">
        <f t="shared" si="6"/>
        <v>11310</v>
      </c>
      <c r="H21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1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1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13" s="36" cm="1">
        <f t="array" ref="O21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1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0.1228937473889431</v>
      </c>
      <c r="S21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1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1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3" s="36" cm="1">
        <f t="array" ref="Z21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0.8771062526110569</v>
      </c>
      <c r="AA21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3" s="38">
        <f t="shared" si="7"/>
        <v>1</v>
      </c>
      <c r="AC213" s="3">
        <f>EffortOutcomesAG1_1DayShiftIN[[#This Row],[A]]*H213</f>
        <v>0</v>
      </c>
      <c r="AD213" s="3">
        <f>EffortOutcomesAG1_1DayShiftIN[[#This Row],[A]]*I213</f>
        <v>0</v>
      </c>
      <c r="AE213" s="3">
        <f>EffortOutcomesAG1_1DayShiftIN[[#This Row],[A]]*J213</f>
        <v>0</v>
      </c>
      <c r="AF213" s="3">
        <f>EffortOutcomesAG1_1DayShiftIN[[#This Row],[A]]*K213</f>
        <v>0</v>
      </c>
      <c r="AG213" s="3">
        <f>EffortOutcomesAG1_1DayShiftIN[[#This Row],[A]]*L213</f>
        <v>0</v>
      </c>
      <c r="AH213" s="3">
        <f>EffortOutcomesAG1_1DayShiftIN[[#This Row],[A]]*M213</f>
        <v>0</v>
      </c>
      <c r="AI213" s="3">
        <f>EffortOutcomesAG1_1DayShiftIN[[#This Row],[A]]*N213</f>
        <v>0</v>
      </c>
      <c r="AJ213" s="3">
        <f>EffortOutcomesAG1_1DayShiftIN[[#This Row],[A]]*O213</f>
        <v>0</v>
      </c>
      <c r="AK213" s="3">
        <f>EffortOutcomesAG1_1DayShiftIN[[#This Row],[A]]*P213</f>
        <v>0</v>
      </c>
      <c r="AL213" s="3">
        <f>EffortOutcomesAG1_1DayShiftIN[[#This Row],[A]]*Q213</f>
        <v>0</v>
      </c>
      <c r="AM213" s="3">
        <f>EffortOutcomesAG1_1DayShiftIN[[#This Row],[A]]*R213</f>
        <v>0.14011272525204421</v>
      </c>
      <c r="AN213" s="3">
        <f>EffortOutcomesAG1_1DayShiftIN[[#This Row],[A]]*S213</f>
        <v>0</v>
      </c>
      <c r="AO213" s="3">
        <f>EffortOutcomesAG1_1DayShiftIN[[#This Row],[A]]*T213</f>
        <v>0</v>
      </c>
      <c r="AP213" s="3">
        <f>EffortOutcomesAG1_1DayShiftIN[[#This Row],[A]]*U213</f>
        <v>0</v>
      </c>
      <c r="AQ213" s="3">
        <f>EffortOutcomesAG1_1DayShiftIN[[#This Row],[A]]*V213</f>
        <v>0</v>
      </c>
      <c r="AR213" s="3">
        <f>EffortOutcomesAG1_1DayShiftIN[[#This Row],[A]]*W213</f>
        <v>0</v>
      </c>
      <c r="AS213" s="3">
        <f>EffortOutcomesAG1_1DayShiftIN[[#This Row],[A]]*X213</f>
        <v>0</v>
      </c>
      <c r="AT213" s="3">
        <f>EffortOutcomesAG1_1DayShiftIN[[#This Row],[A]]*Y213</f>
        <v>0</v>
      </c>
      <c r="AU213" s="3">
        <f>EffortOutcomesAG1_1DayShiftIN[[#This Row],[A]]*Z213</f>
        <v>1</v>
      </c>
      <c r="AV213" s="44">
        <f>EffortOutcomesAG1_1DayShiftIN[[#This Row],[A]]*AA213</f>
        <v>0</v>
      </c>
      <c r="AW213" s="3"/>
      <c r="AX213" s="3"/>
      <c r="AY213" t="s">
        <v>170</v>
      </c>
      <c r="AZ213" t="s">
        <v>215</v>
      </c>
      <c r="BA213" t="s">
        <v>69</v>
      </c>
      <c r="BB213">
        <v>1</v>
      </c>
      <c r="BC213">
        <v>0</v>
      </c>
      <c r="BD213">
        <v>10</v>
      </c>
      <c r="BE213">
        <v>0</v>
      </c>
      <c r="BF213">
        <v>1.1401127252520442</v>
      </c>
      <c r="BG213" t="s">
        <v>195</v>
      </c>
      <c r="BH213">
        <v>1</v>
      </c>
      <c r="BI213" s="25">
        <v>45579</v>
      </c>
      <c r="BJ213">
        <v>45579</v>
      </c>
      <c r="BK213">
        <v>0</v>
      </c>
      <c r="BL213">
        <v>0</v>
      </c>
      <c r="BM213">
        <v>1.1401127252520442</v>
      </c>
      <c r="BQ213">
        <v>0</v>
      </c>
      <c r="BR213">
        <v>0</v>
      </c>
      <c r="BS213">
        <v>0.8771062526110569</v>
      </c>
      <c r="BT213" t="s">
        <v>160</v>
      </c>
    </row>
    <row r="214" spans="1:72" x14ac:dyDescent="0.25">
      <c r="A214" s="31"/>
      <c r="B21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14" s="32">
        <f>IF(EffortOutcomesAG1_1DayShiftIN[[#This Row],[Iin]]=0,3,  IF(EffortOutcomesAG1_1DayShiftIN[[#This Row],[Iin]]&lt;INGoal,1,    IF(EffortOutcomesAG1_1DayShiftIN[[#This Row],[Iin]]&gt;=INGoal,2,   "???")))</f>
        <v>2</v>
      </c>
      <c r="D21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1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1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14" s="34" t="e">
        <f t="shared" si="6"/>
        <v>#VALUE!</v>
      </c>
      <c r="H21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1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1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1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1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1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1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14" s="36" t="e" cm="1">
        <f t="array" ref="O21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1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1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1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1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1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1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1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1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1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4" s="36" cm="1">
        <f t="array" ref="Z21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14" s="38" t="e">
        <f t="shared" si="7"/>
        <v>#VALUE!</v>
      </c>
      <c r="AC214" s="3" t="e">
        <f>EffortOutcomesAG1_1DayShiftIN[[#This Row],[A]]*H214</f>
        <v>#VALUE!</v>
      </c>
      <c r="AD214" s="3" t="e">
        <f>EffortOutcomesAG1_1DayShiftIN[[#This Row],[A]]*I214</f>
        <v>#VALUE!</v>
      </c>
      <c r="AE214" s="3" t="e">
        <f>EffortOutcomesAG1_1DayShiftIN[[#This Row],[A]]*J214</f>
        <v>#VALUE!</v>
      </c>
      <c r="AF214" s="3" t="e">
        <f>EffortOutcomesAG1_1DayShiftIN[[#This Row],[A]]*K214</f>
        <v>#VALUE!</v>
      </c>
      <c r="AG214" s="3" t="e">
        <f>EffortOutcomesAG1_1DayShiftIN[[#This Row],[A]]*L214</f>
        <v>#VALUE!</v>
      </c>
      <c r="AH214" s="3" t="e">
        <f>EffortOutcomesAG1_1DayShiftIN[[#This Row],[A]]*M214</f>
        <v>#VALUE!</v>
      </c>
      <c r="AI214" s="3" t="e">
        <f>EffortOutcomesAG1_1DayShiftIN[[#This Row],[A]]*N214</f>
        <v>#VALUE!</v>
      </c>
      <c r="AJ214" s="3" t="e">
        <f>EffortOutcomesAG1_1DayShiftIN[[#This Row],[A]]*O214</f>
        <v>#VALUE!</v>
      </c>
      <c r="AK214" s="3" t="e">
        <f>EffortOutcomesAG1_1DayShiftIN[[#This Row],[A]]*P214</f>
        <v>#VALUE!</v>
      </c>
      <c r="AL214" s="3" t="e">
        <f>EffortOutcomesAG1_1DayShiftIN[[#This Row],[A]]*Q214</f>
        <v>#VALUE!</v>
      </c>
      <c r="AM214" s="3" t="e">
        <f>EffortOutcomesAG1_1DayShiftIN[[#This Row],[A]]*R214</f>
        <v>#VALUE!</v>
      </c>
      <c r="AN214" s="3" t="e">
        <f>EffortOutcomesAG1_1DayShiftIN[[#This Row],[A]]*S214</f>
        <v>#VALUE!</v>
      </c>
      <c r="AO214" s="3" t="e">
        <f>EffortOutcomesAG1_1DayShiftIN[[#This Row],[A]]*T214</f>
        <v>#VALUE!</v>
      </c>
      <c r="AP214" s="3" t="e">
        <f>EffortOutcomesAG1_1DayShiftIN[[#This Row],[A]]*U214</f>
        <v>#VALUE!</v>
      </c>
      <c r="AQ214" s="3" t="e">
        <f>EffortOutcomesAG1_1DayShiftIN[[#This Row],[A]]*V214</f>
        <v>#VALUE!</v>
      </c>
      <c r="AR214" s="3" t="e">
        <f>EffortOutcomesAG1_1DayShiftIN[[#This Row],[A]]*W214</f>
        <v>#VALUE!</v>
      </c>
      <c r="AS214" s="3">
        <f>EffortOutcomesAG1_1DayShiftIN[[#This Row],[A]]*X214</f>
        <v>0</v>
      </c>
      <c r="AT214" s="3">
        <f>EffortOutcomesAG1_1DayShiftIN[[#This Row],[A]]*Y214</f>
        <v>0</v>
      </c>
      <c r="AU214" s="3">
        <f>EffortOutcomesAG1_1DayShiftIN[[#This Row],[A]]*Z214</f>
        <v>0</v>
      </c>
      <c r="AV214" s="44" t="e">
        <f>EffortOutcomesAG1_1DayShiftIN[[#This Row],[A]]*AA214</f>
        <v>#VALUE!</v>
      </c>
      <c r="AW214" s="3"/>
      <c r="AX214" s="3"/>
      <c r="AY214" t="s">
        <v>170</v>
      </c>
      <c r="AZ214" t="s">
        <v>215</v>
      </c>
      <c r="BA214" t="s">
        <v>70</v>
      </c>
      <c r="BB214">
        <v>2.8796992481203003</v>
      </c>
      <c r="BC214">
        <v>3.8</v>
      </c>
      <c r="BD214">
        <v>10</v>
      </c>
      <c r="BE214">
        <v>3.8</v>
      </c>
      <c r="BF214">
        <v>2.4665314401622722</v>
      </c>
      <c r="BG214" t="s">
        <v>196</v>
      </c>
      <c r="BH214">
        <v>1</v>
      </c>
      <c r="BI214" s="25">
        <v>45579</v>
      </c>
      <c r="BJ214">
        <v>45579</v>
      </c>
      <c r="BK214">
        <v>1.3195822454308095</v>
      </c>
      <c r="BL214">
        <v>1.3195822454308095</v>
      </c>
      <c r="BM214">
        <v>0.85652397269342628</v>
      </c>
      <c r="BN214">
        <v>0.75781559161060541</v>
      </c>
      <c r="BO214">
        <v>0.75781559161060541</v>
      </c>
      <c r="BP214">
        <v>0.64908722109533479</v>
      </c>
      <c r="BQ214">
        <v>1.5406249999999997</v>
      </c>
      <c r="BR214">
        <v>1.5406249999999997</v>
      </c>
      <c r="BS214">
        <v>1.1675096458250886</v>
      </c>
      <c r="BT214" t="s">
        <v>160</v>
      </c>
    </row>
    <row r="215" spans="1:72" x14ac:dyDescent="0.25">
      <c r="A215" s="31"/>
      <c r="B21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15" s="32">
        <f>IF(EffortOutcomesAG1_1DayShiftIN[[#This Row],[Iin]]=0,3,  IF(EffortOutcomesAG1_1DayShiftIN[[#This Row],[Iin]]&lt;INGoal,1,    IF(EffortOutcomesAG1_1DayShiftIN[[#This Row],[Iin]]&gt;=INGoal,2,   "???")))</f>
        <v>2</v>
      </c>
      <c r="D21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15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1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15" s="34" t="e">
        <f t="shared" si="6"/>
        <v>#VALUE!</v>
      </c>
      <c r="H215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15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15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15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15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15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15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15" s="36" t="e" cm="1">
        <f t="array" ref="O21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15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15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15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15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15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15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15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15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1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5" s="36" cm="1">
        <f t="array" ref="Z21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5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15" s="38" t="e">
        <f t="shared" si="7"/>
        <v>#VALUE!</v>
      </c>
      <c r="AC215" s="3" t="e">
        <f>EffortOutcomesAG1_1DayShiftIN[[#This Row],[A]]*H215</f>
        <v>#VALUE!</v>
      </c>
      <c r="AD215" s="3" t="e">
        <f>EffortOutcomesAG1_1DayShiftIN[[#This Row],[A]]*I215</f>
        <v>#VALUE!</v>
      </c>
      <c r="AE215" s="3" t="e">
        <f>EffortOutcomesAG1_1DayShiftIN[[#This Row],[A]]*J215</f>
        <v>#VALUE!</v>
      </c>
      <c r="AF215" s="3" t="e">
        <f>EffortOutcomesAG1_1DayShiftIN[[#This Row],[A]]*K215</f>
        <v>#VALUE!</v>
      </c>
      <c r="AG215" s="3" t="e">
        <f>EffortOutcomesAG1_1DayShiftIN[[#This Row],[A]]*L215</f>
        <v>#VALUE!</v>
      </c>
      <c r="AH215" s="3" t="e">
        <f>EffortOutcomesAG1_1DayShiftIN[[#This Row],[A]]*M215</f>
        <v>#VALUE!</v>
      </c>
      <c r="AI215" s="3" t="e">
        <f>EffortOutcomesAG1_1DayShiftIN[[#This Row],[A]]*N215</f>
        <v>#VALUE!</v>
      </c>
      <c r="AJ215" s="3" t="e">
        <f>EffortOutcomesAG1_1DayShiftIN[[#This Row],[A]]*O215</f>
        <v>#VALUE!</v>
      </c>
      <c r="AK215" s="3" t="e">
        <f>EffortOutcomesAG1_1DayShiftIN[[#This Row],[A]]*P215</f>
        <v>#VALUE!</v>
      </c>
      <c r="AL215" s="3" t="e">
        <f>EffortOutcomesAG1_1DayShiftIN[[#This Row],[A]]*Q215</f>
        <v>#VALUE!</v>
      </c>
      <c r="AM215" s="3" t="e">
        <f>EffortOutcomesAG1_1DayShiftIN[[#This Row],[A]]*R215</f>
        <v>#VALUE!</v>
      </c>
      <c r="AN215" s="3" t="e">
        <f>EffortOutcomesAG1_1DayShiftIN[[#This Row],[A]]*S215</f>
        <v>#VALUE!</v>
      </c>
      <c r="AO215" s="3" t="e">
        <f>EffortOutcomesAG1_1DayShiftIN[[#This Row],[A]]*T215</f>
        <v>#VALUE!</v>
      </c>
      <c r="AP215" s="3" t="e">
        <f>EffortOutcomesAG1_1DayShiftIN[[#This Row],[A]]*U215</f>
        <v>#VALUE!</v>
      </c>
      <c r="AQ215" s="3" t="e">
        <f>EffortOutcomesAG1_1DayShiftIN[[#This Row],[A]]*V215</f>
        <v>#VALUE!</v>
      </c>
      <c r="AR215" s="3" t="e">
        <f>EffortOutcomesAG1_1DayShiftIN[[#This Row],[A]]*W215</f>
        <v>#VALUE!</v>
      </c>
      <c r="AS215" s="3">
        <f>EffortOutcomesAG1_1DayShiftIN[[#This Row],[A]]*X215</f>
        <v>0</v>
      </c>
      <c r="AT215" s="3">
        <f>EffortOutcomesAG1_1DayShiftIN[[#This Row],[A]]*Y215</f>
        <v>0</v>
      </c>
      <c r="AU215" s="3">
        <f>EffortOutcomesAG1_1DayShiftIN[[#This Row],[A]]*Z215</f>
        <v>0</v>
      </c>
      <c r="AV215" s="44" t="e">
        <f>EffortOutcomesAG1_1DayShiftIN[[#This Row],[A]]*AA215</f>
        <v>#VALUE!</v>
      </c>
      <c r="AW215" s="3"/>
      <c r="AX215" s="3"/>
      <c r="AY215" t="s">
        <v>217</v>
      </c>
      <c r="AZ215" t="s">
        <v>215</v>
      </c>
      <c r="BA215" t="s">
        <v>68</v>
      </c>
      <c r="BB215">
        <v>6.8471096572600345</v>
      </c>
      <c r="BC215">
        <v>3.8</v>
      </c>
      <c r="BD215">
        <v>10</v>
      </c>
      <c r="BE215">
        <v>3.8</v>
      </c>
      <c r="BF215">
        <v>2.2407754010695187</v>
      </c>
      <c r="BG215" t="s">
        <v>194</v>
      </c>
      <c r="BI215" s="25">
        <v>45579</v>
      </c>
      <c r="BJ215">
        <v>45579</v>
      </c>
      <c r="BK215">
        <v>0.55497869761306295</v>
      </c>
      <c r="BL215">
        <v>0.55497869761306295</v>
      </c>
      <c r="BM215">
        <v>0.32725858256025009</v>
      </c>
      <c r="BN215">
        <v>1.8018709624368512</v>
      </c>
      <c r="BO215">
        <v>1.8018709624368512</v>
      </c>
      <c r="BP215">
        <v>0.58967773712355753</v>
      </c>
      <c r="BQ215">
        <v>1.6958415369011395</v>
      </c>
      <c r="BR215">
        <v>1.6958415369011395</v>
      </c>
      <c r="BS215">
        <v>3.0556876222364453</v>
      </c>
      <c r="BT215" t="s">
        <v>160</v>
      </c>
    </row>
    <row r="216" spans="1:72" x14ac:dyDescent="0.25">
      <c r="A216" s="31"/>
      <c r="B21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16" s="32">
        <f>IF(EffortOutcomesAG1_1DayShiftIN[[#This Row],[Iin]]=0,3,  IF(EffortOutcomesAG1_1DayShiftIN[[#This Row],[Iin]]&lt;INGoal,1,    IF(EffortOutcomesAG1_1DayShiftIN[[#This Row],[Iin]]&gt;=INGoal,2,   "???")))</f>
        <v>1</v>
      </c>
      <c r="D21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1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16" s="34">
        <f t="shared" si="6"/>
        <v>11110</v>
      </c>
      <c r="H21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1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1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16" s="36" cm="1">
        <f t="array" ref="O21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1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1.4627442057816187E-2</v>
      </c>
      <c r="S21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0.54654267383837729</v>
      </c>
      <c r="U21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0.43882988410380652</v>
      </c>
      <c r="W21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6" s="36" cm="1">
        <f t="array" ref="Z21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6" s="38">
        <f t="shared" si="7"/>
        <v>1</v>
      </c>
      <c r="AC216" s="3">
        <f>EffortOutcomesAG1_1DayShiftIN[[#This Row],[A]]*H216</f>
        <v>0</v>
      </c>
      <c r="AD216" s="3">
        <f>EffortOutcomesAG1_1DayShiftIN[[#This Row],[A]]*I216</f>
        <v>0</v>
      </c>
      <c r="AE216" s="3">
        <f>EffortOutcomesAG1_1DayShiftIN[[#This Row],[A]]*J216</f>
        <v>0</v>
      </c>
      <c r="AF216" s="3">
        <f>EffortOutcomesAG1_1DayShiftIN[[#This Row],[A]]*K216</f>
        <v>0</v>
      </c>
      <c r="AG216" s="3">
        <f>EffortOutcomesAG1_1DayShiftIN[[#This Row],[A]]*L216</f>
        <v>0</v>
      </c>
      <c r="AH216" s="3">
        <f>EffortOutcomesAG1_1DayShiftIN[[#This Row],[A]]*M216</f>
        <v>0</v>
      </c>
      <c r="AI216" s="3">
        <f>EffortOutcomesAG1_1DayShiftIN[[#This Row],[A]]*N216</f>
        <v>0</v>
      </c>
      <c r="AJ216" s="3">
        <f>EffortOutcomesAG1_1DayShiftIN[[#This Row],[A]]*O216</f>
        <v>0</v>
      </c>
      <c r="AK216" s="3">
        <f>EffortOutcomesAG1_1DayShiftIN[[#This Row],[A]]*P216</f>
        <v>0</v>
      </c>
      <c r="AL216" s="3">
        <f>EffortOutcomesAG1_1DayShiftIN[[#This Row],[A]]*Q216</f>
        <v>0</v>
      </c>
      <c r="AM216" s="3">
        <f>EffortOutcomesAG1_1DayShiftIN[[#This Row],[A]]*R216</f>
        <v>2.8204702562339312E-2</v>
      </c>
      <c r="AN216" s="3">
        <f>EffortOutcomesAG1_1DayShiftIN[[#This Row],[A]]*S216</f>
        <v>0</v>
      </c>
      <c r="AO216" s="3">
        <f>EffortOutcomesAG1_1DayShiftIN[[#This Row],[A]]*T216</f>
        <v>1.0538461538461539</v>
      </c>
      <c r="AP216" s="3">
        <f>EffortOutcomesAG1_1DayShiftIN[[#This Row],[A]]*U216</f>
        <v>0</v>
      </c>
      <c r="AQ216" s="3">
        <f>EffortOutcomesAG1_1DayShiftIN[[#This Row],[A]]*V216</f>
        <v>0.84615384615384603</v>
      </c>
      <c r="AR216" s="3">
        <f>EffortOutcomesAG1_1DayShiftIN[[#This Row],[A]]*W216</f>
        <v>0</v>
      </c>
      <c r="AS216" s="3">
        <f>EffortOutcomesAG1_1DayShiftIN[[#This Row],[A]]*X216</f>
        <v>0</v>
      </c>
      <c r="AT216" s="3">
        <f>EffortOutcomesAG1_1DayShiftIN[[#This Row],[A]]*Y216</f>
        <v>0</v>
      </c>
      <c r="AU216" s="3">
        <f>EffortOutcomesAG1_1DayShiftIN[[#This Row],[A]]*Z216</f>
        <v>0</v>
      </c>
      <c r="AV216" s="44">
        <f>EffortOutcomesAG1_1DayShiftIN[[#This Row],[A]]*AA216</f>
        <v>0</v>
      </c>
      <c r="AW216" s="3"/>
      <c r="AX216" s="3"/>
      <c r="AY216" t="s">
        <v>217</v>
      </c>
      <c r="AZ216" t="s">
        <v>215</v>
      </c>
      <c r="BA216" t="s">
        <v>69</v>
      </c>
      <c r="BB216">
        <v>0.84615384615384603</v>
      </c>
      <c r="BC216">
        <v>1.9</v>
      </c>
      <c r="BD216">
        <v>10</v>
      </c>
      <c r="BE216">
        <v>1.9</v>
      </c>
      <c r="BF216">
        <v>1.9282047025623392</v>
      </c>
      <c r="BG216" t="s">
        <v>195</v>
      </c>
      <c r="BI216" s="25">
        <v>45579</v>
      </c>
      <c r="BJ216">
        <v>45579</v>
      </c>
      <c r="BK216">
        <v>2.2454545454545456</v>
      </c>
      <c r="BL216">
        <v>2.2454545454545456</v>
      </c>
      <c r="BM216">
        <v>2.278787375755492</v>
      </c>
      <c r="BN216">
        <v>0.44534412955465585</v>
      </c>
      <c r="BO216">
        <v>0.44534412955465585</v>
      </c>
      <c r="BP216">
        <v>1.014844580295968</v>
      </c>
      <c r="BQ216">
        <v>0.98537255794218381</v>
      </c>
      <c r="BR216">
        <v>0.98537255794218381</v>
      </c>
      <c r="BS216">
        <v>0.43882988410380652</v>
      </c>
      <c r="BT216" t="s">
        <v>160</v>
      </c>
    </row>
    <row r="217" spans="1:72" x14ac:dyDescent="0.25">
      <c r="A217" s="31"/>
      <c r="B21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17" s="32">
        <f>IF(EffortOutcomesAG1_1DayShiftIN[[#This Row],[Iin]]=0,3,  IF(EffortOutcomesAG1_1DayShiftIN[[#This Row],[Iin]]&lt;INGoal,1,    IF(EffortOutcomesAG1_1DayShiftIN[[#This Row],[Iin]]&gt;=INGoal,2,   "???")))</f>
        <v>1</v>
      </c>
      <c r="D21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1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17" s="34">
        <f t="shared" si="6"/>
        <v>31111</v>
      </c>
      <c r="H21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1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1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17" s="36" cm="1">
        <f t="array" ref="O21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0.22718934610078967</v>
      </c>
      <c r="Q21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1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0.18129705082764003</v>
      </c>
      <c r="U21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0.81870294917235997</v>
      </c>
      <c r="W21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7" s="36" cm="1">
        <f t="array" ref="Z21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7" s="38">
        <f t="shared" si="7"/>
        <v>1</v>
      </c>
      <c r="AC217" s="3">
        <f>EffortOutcomesAG1_1DayShiftIN[[#This Row],[A]]*H217</f>
        <v>0</v>
      </c>
      <c r="AD217" s="3">
        <f>EffortOutcomesAG1_1DayShiftIN[[#This Row],[A]]*I217</f>
        <v>0</v>
      </c>
      <c r="AE217" s="3">
        <f>EffortOutcomesAG1_1DayShiftIN[[#This Row],[A]]*J217</f>
        <v>0</v>
      </c>
      <c r="AF217" s="3">
        <f>EffortOutcomesAG1_1DayShiftIN[[#This Row],[A]]*K217</f>
        <v>0</v>
      </c>
      <c r="AG217" s="3">
        <f>EffortOutcomesAG1_1DayShiftIN[[#This Row],[A]]*L217</f>
        <v>0</v>
      </c>
      <c r="AH217" s="3">
        <f>EffortOutcomesAG1_1DayShiftIN[[#This Row],[A]]*M217</f>
        <v>0</v>
      </c>
      <c r="AI217" s="3">
        <f>EffortOutcomesAG1_1DayShiftIN[[#This Row],[A]]*N217</f>
        <v>0</v>
      </c>
      <c r="AJ217" s="3">
        <f>EffortOutcomesAG1_1DayShiftIN[[#This Row],[A]]*O217</f>
        <v>0</v>
      </c>
      <c r="AK217" s="3">
        <f>EffortOutcomesAG1_1DayShiftIN[[#This Row],[A]]*P217</f>
        <v>0.70349332637711459</v>
      </c>
      <c r="AL217" s="3">
        <f>EffortOutcomesAG1_1DayShiftIN[[#This Row],[A]]*Q217</f>
        <v>0</v>
      </c>
      <c r="AM217" s="3">
        <f>EffortOutcomesAG1_1DayShiftIN[[#This Row],[A]]*R217</f>
        <v>0</v>
      </c>
      <c r="AN217" s="3">
        <f>EffortOutcomesAG1_1DayShiftIN[[#This Row],[A]]*S217</f>
        <v>0</v>
      </c>
      <c r="AO217" s="3">
        <f>EffortOutcomesAG1_1DayShiftIN[[#This Row],[A]]*T217</f>
        <v>0.56138752779593482</v>
      </c>
      <c r="AP217" s="3">
        <f>EffortOutcomesAG1_1DayShiftIN[[#This Row],[A]]*U217</f>
        <v>0</v>
      </c>
      <c r="AQ217" s="3">
        <f>EffortOutcomesAG1_1DayShiftIN[[#This Row],[A]]*V217</f>
        <v>2.5351191458269504</v>
      </c>
      <c r="AR217" s="3">
        <f>EffortOutcomesAG1_1DayShiftIN[[#This Row],[A]]*W217</f>
        <v>0</v>
      </c>
      <c r="AS217" s="3">
        <f>EffortOutcomesAG1_1DayShiftIN[[#This Row],[A]]*X217</f>
        <v>0</v>
      </c>
      <c r="AT217" s="3">
        <f>EffortOutcomesAG1_1DayShiftIN[[#This Row],[A]]*Y217</f>
        <v>0</v>
      </c>
      <c r="AU217" s="3">
        <f>EffortOutcomesAG1_1DayShiftIN[[#This Row],[A]]*Z217</f>
        <v>0</v>
      </c>
      <c r="AV217" s="44">
        <f>EffortOutcomesAG1_1DayShiftIN[[#This Row],[A]]*AA217</f>
        <v>0</v>
      </c>
      <c r="AW217" s="3"/>
      <c r="AX217" s="3"/>
      <c r="AY217" t="s">
        <v>217</v>
      </c>
      <c r="AZ217" t="s">
        <v>215</v>
      </c>
      <c r="BA217" t="s">
        <v>70</v>
      </c>
      <c r="BB217">
        <v>2.5351191458269504</v>
      </c>
      <c r="BC217">
        <v>3.8</v>
      </c>
      <c r="BD217">
        <v>10</v>
      </c>
      <c r="BE217">
        <v>3.8</v>
      </c>
      <c r="BF217">
        <v>3.0965066736228852</v>
      </c>
      <c r="BG217" t="s">
        <v>196</v>
      </c>
      <c r="BI217" s="25">
        <v>45579</v>
      </c>
      <c r="BJ217">
        <v>45579</v>
      </c>
      <c r="BK217">
        <v>1.498943355879413</v>
      </c>
      <c r="BL217">
        <v>1.498943355879413</v>
      </c>
      <c r="BM217">
        <v>1.2214442381219173</v>
      </c>
      <c r="BN217">
        <v>0.66713661732288176</v>
      </c>
      <c r="BO217">
        <v>0.66713661732288176</v>
      </c>
      <c r="BP217">
        <v>0.81487017726918032</v>
      </c>
      <c r="BQ217">
        <v>1.2271893461007897</v>
      </c>
      <c r="BR217">
        <v>1.2271893461007897</v>
      </c>
      <c r="BS217">
        <v>0.81870294917235997</v>
      </c>
      <c r="BT217" t="s">
        <v>160</v>
      </c>
    </row>
    <row r="218" spans="1:72" x14ac:dyDescent="0.25">
      <c r="A218" s="31"/>
      <c r="B21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18" s="32">
        <f>IF(EffortOutcomesAG1_1DayShiftIN[[#This Row],[Iin]]=0,3,  IF(EffortOutcomesAG1_1DayShiftIN[[#This Row],[Iin]]&lt;INGoal,1,    IF(EffortOutcomesAG1_1DayShiftIN[[#This Row],[Iin]]&gt;=INGoal,2,   "???")))</f>
        <v>2</v>
      </c>
      <c r="D21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1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18" s="34">
        <f t="shared" si="6"/>
        <v>32312</v>
      </c>
      <c r="H21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0.6887748756218901</v>
      </c>
      <c r="I21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0.16421019900497535</v>
      </c>
      <c r="N21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0.33578980099502465</v>
      </c>
      <c r="O218" s="36" cm="1">
        <f t="array" ref="O21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Row],[Block]]=21222),INCap-M219:Z9INGoal,IF(OR(EffortOutcomesAG1_1DayShiftIN[[#This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1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1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1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1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8" s="36" cm="1">
        <f t="array" ref="Z21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8" s="38">
        <f t="shared" si="7"/>
        <v>0</v>
      </c>
      <c r="AC218" s="3">
        <f>EffortOutcomesAG1_1DayShiftIN[[#This Row],[A]]*H218</f>
        <v>1.9593984962406006</v>
      </c>
      <c r="AD218" s="3">
        <f>EffortOutcomesAG1_1DayShiftIN[[#This Row],[A]]*I218</f>
        <v>0</v>
      </c>
      <c r="AE218" s="3">
        <f>EffortOutcomesAG1_1DayShiftIN[[#This Row],[A]]*J218</f>
        <v>0</v>
      </c>
      <c r="AF218" s="3">
        <f>EffortOutcomesAG1_1DayShiftIN[[#This Row],[A]]*K218</f>
        <v>0</v>
      </c>
      <c r="AG218" s="3">
        <f>EffortOutcomesAG1_1DayShiftIN[[#This Row],[A]]*L218</f>
        <v>0</v>
      </c>
      <c r="AH218" s="3">
        <f>EffortOutcomesAG1_1DayShiftIN[[#This Row],[A]]*M218</f>
        <v>0.46713843432109758</v>
      </c>
      <c r="AI218" s="3">
        <f>EffortOutcomesAG1_1DayShiftIN[[#This Row],[A]]*N218</f>
        <v>0.95524104378593488</v>
      </c>
      <c r="AJ218" s="3">
        <f>EffortOutcomesAG1_1DayShiftIN[[#This Row],[A]]*O218</f>
        <v>0</v>
      </c>
      <c r="AK218" s="3">
        <f>EffortOutcomesAG1_1DayShiftIN[[#This Row],[A]]*P218</f>
        <v>0</v>
      </c>
      <c r="AL218" s="3">
        <f>EffortOutcomesAG1_1DayShiftIN[[#This Row],[A]]*Q218</f>
        <v>0</v>
      </c>
      <c r="AM218" s="3">
        <f>EffortOutcomesAG1_1DayShiftIN[[#This Row],[A]]*R218</f>
        <v>0</v>
      </c>
      <c r="AN218" s="3">
        <f>EffortOutcomesAG1_1DayShiftIN[[#This Row],[A]]*S218</f>
        <v>0</v>
      </c>
      <c r="AO218" s="3">
        <f>EffortOutcomesAG1_1DayShiftIN[[#This Row],[A]]*T218</f>
        <v>0</v>
      </c>
      <c r="AP218" s="3">
        <f>EffortOutcomesAG1_1DayShiftIN[[#This Row],[A]]*U218</f>
        <v>0</v>
      </c>
      <c r="AQ218" s="3">
        <f>EffortOutcomesAG1_1DayShiftIN[[#This Row],[A]]*V218</f>
        <v>0</v>
      </c>
      <c r="AR218" s="3">
        <f>EffortOutcomesAG1_1DayShiftIN[[#This Row],[A]]*W218</f>
        <v>0</v>
      </c>
      <c r="AS218" s="3">
        <f>EffortOutcomesAG1_1DayShiftIN[[#This Row],[A]]*X218</f>
        <v>0</v>
      </c>
      <c r="AT218" s="3">
        <f>EffortOutcomesAG1_1DayShiftIN[[#This Row],[A]]*Y218</f>
        <v>0</v>
      </c>
      <c r="AU218" s="3">
        <f>EffortOutcomesAG1_1DayShiftIN[[#This Row],[A]]*Z218</f>
        <v>0</v>
      </c>
      <c r="AV218" s="44">
        <f>EffortOutcomesAG1_1DayShiftIN[[#This Row],[A]]*AA218</f>
        <v>0</v>
      </c>
      <c r="AW218" s="3"/>
      <c r="AX218" s="3"/>
      <c r="AY218" t="s">
        <v>170</v>
      </c>
      <c r="AZ218" t="s">
        <v>215</v>
      </c>
      <c r="BA218" t="s">
        <v>68</v>
      </c>
      <c r="BB218">
        <v>5.7593984962406006</v>
      </c>
      <c r="BC218">
        <v>3.8</v>
      </c>
      <c r="BD218">
        <v>10</v>
      </c>
      <c r="BE218">
        <v>3.8</v>
      </c>
      <c r="BF218">
        <v>2.8447589562140649</v>
      </c>
      <c r="BG218" t="s">
        <v>199</v>
      </c>
      <c r="BH218">
        <v>1</v>
      </c>
      <c r="BI218" s="25">
        <v>45580</v>
      </c>
      <c r="BJ218">
        <v>45580</v>
      </c>
      <c r="BK218">
        <v>0.65979112271540474</v>
      </c>
      <c r="BL218">
        <v>0.65979112271540474</v>
      </c>
      <c r="BM218">
        <v>0.49393334357241603</v>
      </c>
      <c r="BN218">
        <v>1.5156311832212108</v>
      </c>
      <c r="BO218">
        <v>1.5156311832212108</v>
      </c>
      <c r="BP218">
        <v>0.74862077795106974</v>
      </c>
      <c r="BQ218">
        <v>1.3357898009950246</v>
      </c>
      <c r="BR218">
        <v>1.3357898009950246</v>
      </c>
      <c r="BS218">
        <v>2.0245646766169147</v>
      </c>
      <c r="BT218" t="s">
        <v>160</v>
      </c>
    </row>
    <row r="219" spans="1:72" x14ac:dyDescent="0.25">
      <c r="A219" s="31"/>
      <c r="B21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19" s="32">
        <f>IF(EffortOutcomesAG1_1DayShiftIN[[#This Row],[Iin]]=0,3,  IF(EffortOutcomesAG1_1DayShiftIN[[#This Row],[Iin]]&lt;INGoal,1,    IF(EffortOutcomesAG1_1DayShiftIN[[#This Row],[Iin]]&gt;=INGoal,2,   "???")))</f>
        <v>2</v>
      </c>
      <c r="D21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1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1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19" s="34">
        <f t="shared" si="6"/>
        <v>12310</v>
      </c>
      <c r="H21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3.1437499999999998</v>
      </c>
      <c r="I21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1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1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1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1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1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19" s="36" cm="1">
        <f t="array" ref="O21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1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1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1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1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1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1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1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1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1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1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19" s="36" cm="1">
        <f t="array" ref="Z21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1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19" s="38">
        <f t="shared" si="7"/>
        <v>0</v>
      </c>
      <c r="AC219" s="3">
        <f>EffortOutcomesAG1_1DayShiftIN[[#This Row],[A]]*H219</f>
        <v>0.75867269984917041</v>
      </c>
      <c r="AD219" s="3">
        <f>EffortOutcomesAG1_1DayShiftIN[[#This Row],[A]]*I219</f>
        <v>0</v>
      </c>
      <c r="AE219" s="3">
        <f>EffortOutcomesAG1_1DayShiftIN[[#This Row],[A]]*J219</f>
        <v>0</v>
      </c>
      <c r="AF219" s="3">
        <f>EffortOutcomesAG1_1DayShiftIN[[#This Row],[A]]*K219</f>
        <v>0</v>
      </c>
      <c r="AG219" s="3">
        <f>EffortOutcomesAG1_1DayShiftIN[[#This Row],[A]]*L219</f>
        <v>0</v>
      </c>
      <c r="AH219" s="3">
        <f>EffortOutcomesAG1_1DayShiftIN[[#This Row],[A]]*M219</f>
        <v>0</v>
      </c>
      <c r="AI219" s="3">
        <f>EffortOutcomesAG1_1DayShiftIN[[#This Row],[A]]*N219</f>
        <v>0</v>
      </c>
      <c r="AJ219" s="3">
        <f>EffortOutcomesAG1_1DayShiftIN[[#This Row],[A]]*O219</f>
        <v>0</v>
      </c>
      <c r="AK219" s="3">
        <f>EffortOutcomesAG1_1DayShiftIN[[#This Row],[A]]*P219</f>
        <v>0</v>
      </c>
      <c r="AL219" s="3">
        <f>EffortOutcomesAG1_1DayShiftIN[[#This Row],[A]]*Q219</f>
        <v>0</v>
      </c>
      <c r="AM219" s="3">
        <f>EffortOutcomesAG1_1DayShiftIN[[#This Row],[A]]*R219</f>
        <v>0</v>
      </c>
      <c r="AN219" s="3">
        <f>EffortOutcomesAG1_1DayShiftIN[[#This Row],[A]]*S219</f>
        <v>0</v>
      </c>
      <c r="AO219" s="3">
        <f>EffortOutcomesAG1_1DayShiftIN[[#This Row],[A]]*T219</f>
        <v>0</v>
      </c>
      <c r="AP219" s="3">
        <f>EffortOutcomesAG1_1DayShiftIN[[#This Row],[A]]*U219</f>
        <v>0</v>
      </c>
      <c r="AQ219" s="3">
        <f>EffortOutcomesAG1_1DayShiftIN[[#This Row],[A]]*V219</f>
        <v>0</v>
      </c>
      <c r="AR219" s="3">
        <f>EffortOutcomesAG1_1DayShiftIN[[#This Row],[A]]*W219</f>
        <v>0</v>
      </c>
      <c r="AS219" s="3">
        <f>EffortOutcomesAG1_1DayShiftIN[[#This Row],[A]]*X219</f>
        <v>0</v>
      </c>
      <c r="AT219" s="3">
        <f>EffortOutcomesAG1_1DayShiftIN[[#This Row],[A]]*Y219</f>
        <v>0</v>
      </c>
      <c r="AU219" s="3">
        <f>EffortOutcomesAG1_1DayShiftIN[[#This Row],[A]]*Z219</f>
        <v>0</v>
      </c>
      <c r="AV219" s="44">
        <f>EffortOutcomesAG1_1DayShiftIN[[#This Row],[A]]*AA219</f>
        <v>0</v>
      </c>
      <c r="AW219" s="3"/>
      <c r="AX219" s="3"/>
      <c r="AY219" t="s">
        <v>170</v>
      </c>
      <c r="AZ219" t="s">
        <v>215</v>
      </c>
      <c r="BA219" t="s">
        <v>69</v>
      </c>
      <c r="BB219">
        <v>1</v>
      </c>
      <c r="BC219">
        <v>0</v>
      </c>
      <c r="BD219">
        <v>10</v>
      </c>
      <c r="BE219">
        <v>0</v>
      </c>
      <c r="BF219">
        <v>0.24132730015082957</v>
      </c>
      <c r="BG219" t="s">
        <v>198</v>
      </c>
      <c r="BH219">
        <v>1</v>
      </c>
      <c r="BI219" s="25">
        <v>45580</v>
      </c>
      <c r="BJ219">
        <v>45580</v>
      </c>
      <c r="BK219">
        <v>0</v>
      </c>
      <c r="BL219">
        <v>0</v>
      </c>
      <c r="BM219">
        <v>0.24132730015082957</v>
      </c>
      <c r="BQ219">
        <v>0</v>
      </c>
      <c r="BR219">
        <v>0</v>
      </c>
      <c r="BS219">
        <v>4.1437499999999998</v>
      </c>
      <c r="BT219" t="s">
        <v>160</v>
      </c>
    </row>
    <row r="220" spans="1:72" x14ac:dyDescent="0.25">
      <c r="A220" s="31"/>
      <c r="B22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20" s="32">
        <f>IF(EffortOutcomesAG1_1DayShiftIN[[#This Row],[Iin]]=0,3,  IF(EffortOutcomesAG1_1DayShiftIN[[#This Row],[Iin]]&lt;INGoal,1,    IF(EffortOutcomesAG1_1DayShiftIN[[#This Row],[Iin]]&gt;=INGoal,2,   "???")))</f>
        <v>1</v>
      </c>
      <c r="D22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2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2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20" s="34">
        <f t="shared" si="6"/>
        <v>11310</v>
      </c>
      <c r="H22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2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2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2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2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2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2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20" s="36" cm="1">
        <f t="array" ref="O22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2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2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2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9.1106447296217752E-2</v>
      </c>
      <c r="S22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2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2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2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0.89951984635083204</v>
      </c>
      <c r="W22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2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0" s="36" cm="1">
        <f t="array" ref="Z22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20" s="38">
        <f t="shared" si="7"/>
        <v>0.99062629364704979</v>
      </c>
      <c r="AC220" s="3">
        <f>EffortOutcomesAG1_1DayShiftIN[[#This Row],[A]]*H220</f>
        <v>0</v>
      </c>
      <c r="AD220" s="3">
        <f>EffortOutcomesAG1_1DayShiftIN[[#This Row],[A]]*I220</f>
        <v>0</v>
      </c>
      <c r="AE220" s="3">
        <f>EffortOutcomesAG1_1DayShiftIN[[#This Row],[A]]*J220</f>
        <v>0</v>
      </c>
      <c r="AF220" s="3">
        <f>EffortOutcomesAG1_1DayShiftIN[[#This Row],[A]]*K220</f>
        <v>0</v>
      </c>
      <c r="AG220" s="3">
        <f>EffortOutcomesAG1_1DayShiftIN[[#This Row],[A]]*L220</f>
        <v>0</v>
      </c>
      <c r="AH220" s="3">
        <f>EffortOutcomesAG1_1DayShiftIN[[#This Row],[A]]*M220</f>
        <v>0</v>
      </c>
      <c r="AI220" s="3">
        <f>EffortOutcomesAG1_1DayShiftIN[[#This Row],[A]]*N220</f>
        <v>0</v>
      </c>
      <c r="AJ220" s="3">
        <f>EffortOutcomesAG1_1DayShiftIN[[#This Row],[A]]*O220</f>
        <v>0</v>
      </c>
      <c r="AK220" s="3">
        <f>EffortOutcomesAG1_1DayShiftIN[[#This Row],[A]]*P220</f>
        <v>0</v>
      </c>
      <c r="AL220" s="3">
        <f>EffortOutcomesAG1_1DayShiftIN[[#This Row],[A]]*Q220</f>
        <v>0</v>
      </c>
      <c r="AM220" s="3">
        <f>EffortOutcomesAG1_1DayShiftIN[[#This Row],[A]]*R220</f>
        <v>0.28865774985130255</v>
      </c>
      <c r="AN220" s="3">
        <f>EffortOutcomesAG1_1DayShiftIN[[#This Row],[A]]*S220</f>
        <v>0</v>
      </c>
      <c r="AO220" s="3">
        <f>EffortOutcomesAG1_1DayShiftIN[[#This Row],[A]]*T220</f>
        <v>0</v>
      </c>
      <c r="AP220" s="3">
        <f>EffortOutcomesAG1_1DayShiftIN[[#This Row],[A]]*U220</f>
        <v>0</v>
      </c>
      <c r="AQ220" s="3">
        <f>EffortOutcomesAG1_1DayShiftIN[[#This Row],[A]]*V220</f>
        <v>2.8499999999999996</v>
      </c>
      <c r="AR220" s="3">
        <f>EffortOutcomesAG1_1DayShiftIN[[#This Row],[A]]*W220</f>
        <v>0</v>
      </c>
      <c r="AS220" s="3">
        <f>EffortOutcomesAG1_1DayShiftIN[[#This Row],[A]]*X220</f>
        <v>0</v>
      </c>
      <c r="AT220" s="3">
        <f>EffortOutcomesAG1_1DayShiftIN[[#This Row],[A]]*Y220</f>
        <v>0</v>
      </c>
      <c r="AU220" s="3">
        <f>EffortOutcomesAG1_1DayShiftIN[[#This Row],[A]]*Z220</f>
        <v>0</v>
      </c>
      <c r="AV220" s="44">
        <f>EffortOutcomesAG1_1DayShiftIN[[#This Row],[A]]*AA220</f>
        <v>0</v>
      </c>
      <c r="AW220" s="3"/>
      <c r="AX220" s="3"/>
      <c r="AY220" t="s">
        <v>170</v>
      </c>
      <c r="AZ220" t="s">
        <v>215</v>
      </c>
      <c r="BA220" t="s">
        <v>70</v>
      </c>
      <c r="BB220">
        <v>2.8796992481203003</v>
      </c>
      <c r="BC220">
        <v>2.8499999999999996</v>
      </c>
      <c r="BD220">
        <v>10</v>
      </c>
      <c r="BE220">
        <v>2.8499999999999996</v>
      </c>
      <c r="BF220">
        <v>3.1683569979716029</v>
      </c>
      <c r="BG220" t="s">
        <v>197</v>
      </c>
      <c r="BH220">
        <v>1</v>
      </c>
      <c r="BI220" s="25">
        <v>45580</v>
      </c>
      <c r="BJ220">
        <v>45580</v>
      </c>
      <c r="BK220">
        <v>0.98968668407310711</v>
      </c>
      <c r="BL220">
        <v>0.98968668407310711</v>
      </c>
      <c r="BM220">
        <v>1.1002388530815228</v>
      </c>
      <c r="BN220">
        <v>1.0104207888141405</v>
      </c>
      <c r="BO220">
        <v>1.0104207888141405</v>
      </c>
      <c r="BP220">
        <v>1.1117042098145977</v>
      </c>
      <c r="BQ220">
        <v>0.89951984635083204</v>
      </c>
      <c r="BR220">
        <v>0.89951984635083204</v>
      </c>
      <c r="BS220">
        <v>0.90889355270378225</v>
      </c>
      <c r="BT220" t="s">
        <v>160</v>
      </c>
    </row>
    <row r="221" spans="1:72" x14ac:dyDescent="0.25">
      <c r="A221" s="31"/>
      <c r="B22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21" s="32">
        <f>IF(EffortOutcomesAG1_1DayShiftIN[[#This Row],[Iin]]=0,3,  IF(EffortOutcomesAG1_1DayShiftIN[[#This Row],[Iin]]&lt;INGoal,1,    IF(EffortOutcomesAG1_1DayShiftIN[[#This Row],[Iin]]&gt;=INGoal,2,   "???")))</f>
        <v>2</v>
      </c>
      <c r="D22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21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2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21" s="34" t="e">
        <f t="shared" si="6"/>
        <v>#VALUE!</v>
      </c>
      <c r="H221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21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21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21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21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21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21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21" s="36" t="e" cm="1">
        <f t="array" ref="O22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21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21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21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21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21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21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21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21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2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1" s="36" cm="1">
        <f t="array" ref="Z22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1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21" s="38" t="e">
        <f t="shared" si="7"/>
        <v>#VALUE!</v>
      </c>
      <c r="AC221" s="3" t="e">
        <f>EffortOutcomesAG1_1DayShiftIN[[#This Row],[A]]*H221</f>
        <v>#VALUE!</v>
      </c>
      <c r="AD221" s="3" t="e">
        <f>EffortOutcomesAG1_1DayShiftIN[[#This Row],[A]]*I221</f>
        <v>#VALUE!</v>
      </c>
      <c r="AE221" s="3" t="e">
        <f>EffortOutcomesAG1_1DayShiftIN[[#This Row],[A]]*J221</f>
        <v>#VALUE!</v>
      </c>
      <c r="AF221" s="3" t="e">
        <f>EffortOutcomesAG1_1DayShiftIN[[#This Row],[A]]*K221</f>
        <v>#VALUE!</v>
      </c>
      <c r="AG221" s="3" t="e">
        <f>EffortOutcomesAG1_1DayShiftIN[[#This Row],[A]]*L221</f>
        <v>#VALUE!</v>
      </c>
      <c r="AH221" s="3" t="e">
        <f>EffortOutcomesAG1_1DayShiftIN[[#This Row],[A]]*M221</f>
        <v>#VALUE!</v>
      </c>
      <c r="AI221" s="3" t="e">
        <f>EffortOutcomesAG1_1DayShiftIN[[#This Row],[A]]*N221</f>
        <v>#VALUE!</v>
      </c>
      <c r="AJ221" s="3" t="e">
        <f>EffortOutcomesAG1_1DayShiftIN[[#This Row],[A]]*O221</f>
        <v>#VALUE!</v>
      </c>
      <c r="AK221" s="3" t="e">
        <f>EffortOutcomesAG1_1DayShiftIN[[#This Row],[A]]*P221</f>
        <v>#VALUE!</v>
      </c>
      <c r="AL221" s="3" t="e">
        <f>EffortOutcomesAG1_1DayShiftIN[[#This Row],[A]]*Q221</f>
        <v>#VALUE!</v>
      </c>
      <c r="AM221" s="3" t="e">
        <f>EffortOutcomesAG1_1DayShiftIN[[#This Row],[A]]*R221</f>
        <v>#VALUE!</v>
      </c>
      <c r="AN221" s="3" t="e">
        <f>EffortOutcomesAG1_1DayShiftIN[[#This Row],[A]]*S221</f>
        <v>#VALUE!</v>
      </c>
      <c r="AO221" s="3" t="e">
        <f>EffortOutcomesAG1_1DayShiftIN[[#This Row],[A]]*T221</f>
        <v>#VALUE!</v>
      </c>
      <c r="AP221" s="3" t="e">
        <f>EffortOutcomesAG1_1DayShiftIN[[#This Row],[A]]*U221</f>
        <v>#VALUE!</v>
      </c>
      <c r="AQ221" s="3" t="e">
        <f>EffortOutcomesAG1_1DayShiftIN[[#This Row],[A]]*V221</f>
        <v>#VALUE!</v>
      </c>
      <c r="AR221" s="3" t="e">
        <f>EffortOutcomesAG1_1DayShiftIN[[#This Row],[A]]*W221</f>
        <v>#VALUE!</v>
      </c>
      <c r="AS221" s="3">
        <f>EffortOutcomesAG1_1DayShiftIN[[#This Row],[A]]*X221</f>
        <v>0</v>
      </c>
      <c r="AT221" s="3">
        <f>EffortOutcomesAG1_1DayShiftIN[[#This Row],[A]]*Y221</f>
        <v>0</v>
      </c>
      <c r="AU221" s="3">
        <f>EffortOutcomesAG1_1DayShiftIN[[#This Row],[A]]*Z221</f>
        <v>0</v>
      </c>
      <c r="AV221" s="44" t="e">
        <f>EffortOutcomesAG1_1DayShiftIN[[#This Row],[A]]*AA221</f>
        <v>#VALUE!</v>
      </c>
      <c r="AW221" s="3"/>
      <c r="AX221" s="3"/>
      <c r="AY221" t="s">
        <v>217</v>
      </c>
      <c r="AZ221" t="s">
        <v>215</v>
      </c>
      <c r="BA221" t="s">
        <v>68</v>
      </c>
      <c r="BB221">
        <v>6.8471096572600336</v>
      </c>
      <c r="BC221">
        <v>3.8</v>
      </c>
      <c r="BD221">
        <v>10</v>
      </c>
      <c r="BE221">
        <v>3.8</v>
      </c>
      <c r="BF221">
        <v>0.99895384983261604</v>
      </c>
      <c r="BG221" t="s">
        <v>199</v>
      </c>
      <c r="BI221" s="25">
        <v>45580</v>
      </c>
      <c r="BJ221">
        <v>45580</v>
      </c>
      <c r="BK221">
        <v>0.55497869761306307</v>
      </c>
      <c r="BL221">
        <v>0.55497869761306307</v>
      </c>
      <c r="BM221">
        <v>0.14589423856727912</v>
      </c>
      <c r="BN221">
        <v>1.801870962436851</v>
      </c>
      <c r="BO221">
        <v>1.801870962436851</v>
      </c>
      <c r="BP221">
        <v>0.26288259206121478</v>
      </c>
      <c r="BQ221">
        <v>3.8039795338260372</v>
      </c>
      <c r="BR221">
        <v>3.8039795338260372</v>
      </c>
      <c r="BS221">
        <v>6.8542802637052054</v>
      </c>
      <c r="BT221" t="s">
        <v>160</v>
      </c>
    </row>
    <row r="222" spans="1:72" x14ac:dyDescent="0.25">
      <c r="A222" s="31"/>
      <c r="B22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22" s="32">
        <f>IF(EffortOutcomesAG1_1DayShiftIN[[#This Row],[Iin]]=0,3,  IF(EffortOutcomesAG1_1DayShiftIN[[#This Row],[Iin]]&lt;INGoal,1,    IF(EffortOutcomesAG1_1DayShiftIN[[#This Row],[Iin]]&gt;=INGoal,2,   "???")))</f>
        <v>1</v>
      </c>
      <c r="D22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2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2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22" s="34">
        <f t="shared" si="6"/>
        <v>11110</v>
      </c>
      <c r="H22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2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2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2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2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2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2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22" s="36" cm="1">
        <f t="array" ref="O22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2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2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2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4.8303571428571335E-2</v>
      </c>
      <c r="S22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2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0.52786401098901115</v>
      </c>
      <c r="U22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2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0.42383241758241758</v>
      </c>
      <c r="W22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2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2" s="36" cm="1">
        <f t="array" ref="Z22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22" s="38">
        <f t="shared" si="7"/>
        <v>1</v>
      </c>
      <c r="AC222" s="3">
        <f>EffortOutcomesAG1_1DayShiftIN[[#This Row],[A]]*H222</f>
        <v>0</v>
      </c>
      <c r="AD222" s="3">
        <f>EffortOutcomesAG1_1DayShiftIN[[#This Row],[A]]*I222</f>
        <v>0</v>
      </c>
      <c r="AE222" s="3">
        <f>EffortOutcomesAG1_1DayShiftIN[[#This Row],[A]]*J222</f>
        <v>0</v>
      </c>
      <c r="AF222" s="3">
        <f>EffortOutcomesAG1_1DayShiftIN[[#This Row],[A]]*K222</f>
        <v>0</v>
      </c>
      <c r="AG222" s="3">
        <f>EffortOutcomesAG1_1DayShiftIN[[#This Row],[A]]*L222</f>
        <v>0</v>
      </c>
      <c r="AH222" s="3">
        <f>EffortOutcomesAG1_1DayShiftIN[[#This Row],[A]]*M222</f>
        <v>0</v>
      </c>
      <c r="AI222" s="3">
        <f>EffortOutcomesAG1_1DayShiftIN[[#This Row],[A]]*N222</f>
        <v>0</v>
      </c>
      <c r="AJ222" s="3">
        <f>EffortOutcomesAG1_1DayShiftIN[[#This Row],[A]]*O222</f>
        <v>0</v>
      </c>
      <c r="AK222" s="3">
        <f>EffortOutcomesAG1_1DayShiftIN[[#This Row],[A]]*P222</f>
        <v>0</v>
      </c>
      <c r="AL222" s="3">
        <f>EffortOutcomesAG1_1DayShiftIN[[#This Row],[A]]*Q222</f>
        <v>0</v>
      </c>
      <c r="AM222" s="3">
        <f>EffortOutcomesAG1_1DayShiftIN[[#This Row],[A]]*R222</f>
        <v>9.6434937611407992E-2</v>
      </c>
      <c r="AN222" s="3">
        <f>EffortOutcomesAG1_1DayShiftIN[[#This Row],[A]]*S222</f>
        <v>0</v>
      </c>
      <c r="AO222" s="3">
        <f>EffortOutcomesAG1_1DayShiftIN[[#This Row],[A]]*T222</f>
        <v>1.0538461538461541</v>
      </c>
      <c r="AP222" s="3">
        <f>EffortOutcomesAG1_1DayShiftIN[[#This Row],[A]]*U222</f>
        <v>0</v>
      </c>
      <c r="AQ222" s="3">
        <f>EffortOutcomesAG1_1DayShiftIN[[#This Row],[A]]*V222</f>
        <v>0.84615384615384603</v>
      </c>
      <c r="AR222" s="3">
        <f>EffortOutcomesAG1_1DayShiftIN[[#This Row],[A]]*W222</f>
        <v>0</v>
      </c>
      <c r="AS222" s="3">
        <f>EffortOutcomesAG1_1DayShiftIN[[#This Row],[A]]*X222</f>
        <v>0</v>
      </c>
      <c r="AT222" s="3">
        <f>EffortOutcomesAG1_1DayShiftIN[[#This Row],[A]]*Y222</f>
        <v>0</v>
      </c>
      <c r="AU222" s="3">
        <f>EffortOutcomesAG1_1DayShiftIN[[#This Row],[A]]*Z222</f>
        <v>0</v>
      </c>
      <c r="AV222" s="44">
        <f>EffortOutcomesAG1_1DayShiftIN[[#This Row],[A]]*AA222</f>
        <v>0</v>
      </c>
      <c r="AW222" s="3"/>
      <c r="AX222" s="3"/>
      <c r="AY222" t="s">
        <v>217</v>
      </c>
      <c r="AZ222" t="s">
        <v>215</v>
      </c>
      <c r="BA222" t="s">
        <v>69</v>
      </c>
      <c r="BB222">
        <v>0.84615384615384603</v>
      </c>
      <c r="BC222">
        <v>1.9</v>
      </c>
      <c r="BD222">
        <v>10</v>
      </c>
      <c r="BE222">
        <v>1.9</v>
      </c>
      <c r="BF222">
        <v>1.9964349376114079</v>
      </c>
      <c r="BG222" t="s">
        <v>198</v>
      </c>
      <c r="BI222" s="25">
        <v>45580</v>
      </c>
      <c r="BJ222">
        <v>45580</v>
      </c>
      <c r="BK222">
        <v>2.2454545454545456</v>
      </c>
      <c r="BL222">
        <v>2.2454545454545456</v>
      </c>
      <c r="BM222">
        <v>2.3594231080862098</v>
      </c>
      <c r="BN222">
        <v>0.44534412955465585</v>
      </c>
      <c r="BO222">
        <v>0.44534412955465585</v>
      </c>
      <c r="BP222">
        <v>1.0507552303217937</v>
      </c>
      <c r="BQ222">
        <v>0.95169642857142867</v>
      </c>
      <c r="BR222">
        <v>0.95169642857142867</v>
      </c>
      <c r="BS222">
        <v>0.42383241758241758</v>
      </c>
      <c r="BT222" t="s">
        <v>160</v>
      </c>
    </row>
    <row r="223" spans="1:72" x14ac:dyDescent="0.25">
      <c r="A223" s="31"/>
      <c r="B22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23" s="32">
        <f>IF(EffortOutcomesAG1_1DayShiftIN[[#This Row],[Iin]]=0,3,  IF(EffortOutcomesAG1_1DayShiftIN[[#This Row],[Iin]]&lt;INGoal,1,    IF(EffortOutcomesAG1_1DayShiftIN[[#This Row],[Iin]]&gt;=INGoal,2,   "???")))</f>
        <v>1</v>
      </c>
      <c r="D22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2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2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23" s="34">
        <f t="shared" si="6"/>
        <v>11110</v>
      </c>
      <c r="H22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2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2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2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2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2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2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23" s="36" cm="1">
        <f t="array" ref="O22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2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2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2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5.6323246457931075E-3</v>
      </c>
      <c r="S22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2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0.33098858804318387</v>
      </c>
      <c r="U22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2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0.66337908731102302</v>
      </c>
      <c r="W22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2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3" s="36" cm="1">
        <f t="array" ref="Z22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23" s="38">
        <f t="shared" si="7"/>
        <v>1</v>
      </c>
      <c r="AC223" s="3">
        <f>EffortOutcomesAG1_1DayShiftIN[[#This Row],[A]]*H223</f>
        <v>0</v>
      </c>
      <c r="AD223" s="3">
        <f>EffortOutcomesAG1_1DayShiftIN[[#This Row],[A]]*I223</f>
        <v>0</v>
      </c>
      <c r="AE223" s="3">
        <f>EffortOutcomesAG1_1DayShiftIN[[#This Row],[A]]*J223</f>
        <v>0</v>
      </c>
      <c r="AF223" s="3">
        <f>EffortOutcomesAG1_1DayShiftIN[[#This Row],[A]]*K223</f>
        <v>0</v>
      </c>
      <c r="AG223" s="3">
        <f>EffortOutcomesAG1_1DayShiftIN[[#This Row],[A]]*L223</f>
        <v>0</v>
      </c>
      <c r="AH223" s="3">
        <f>EffortOutcomesAG1_1DayShiftIN[[#This Row],[A]]*M223</f>
        <v>0</v>
      </c>
      <c r="AI223" s="3">
        <f>EffortOutcomesAG1_1DayShiftIN[[#This Row],[A]]*N223</f>
        <v>0</v>
      </c>
      <c r="AJ223" s="3">
        <f>EffortOutcomesAG1_1DayShiftIN[[#This Row],[A]]*O223</f>
        <v>0</v>
      </c>
      <c r="AK223" s="3">
        <f>EffortOutcomesAG1_1DayShiftIN[[#This Row],[A]]*P223</f>
        <v>0</v>
      </c>
      <c r="AL223" s="3">
        <f>EffortOutcomesAG1_1DayShiftIN[[#This Row],[A]]*Q223</f>
        <v>0</v>
      </c>
      <c r="AM223" s="3">
        <f>EffortOutcomesAG1_1DayShiftIN[[#This Row],[A]]*R223</f>
        <v>2.1524064171122452E-2</v>
      </c>
      <c r="AN223" s="3">
        <f>EffortOutcomesAG1_1DayShiftIN[[#This Row],[A]]*S223</f>
        <v>0</v>
      </c>
      <c r="AO223" s="3">
        <f>EffortOutcomesAG1_1DayShiftIN[[#This Row],[A]]*T223</f>
        <v>1.2648808541730494</v>
      </c>
      <c r="AP223" s="3">
        <f>EffortOutcomesAG1_1DayShiftIN[[#This Row],[A]]*U223</f>
        <v>0</v>
      </c>
      <c r="AQ223" s="3">
        <f>EffortOutcomesAG1_1DayShiftIN[[#This Row],[A]]*V223</f>
        <v>2.5351191458269504</v>
      </c>
      <c r="AR223" s="3">
        <f>EffortOutcomesAG1_1DayShiftIN[[#This Row],[A]]*W223</f>
        <v>0</v>
      </c>
      <c r="AS223" s="3">
        <f>EffortOutcomesAG1_1DayShiftIN[[#This Row],[A]]*X223</f>
        <v>0</v>
      </c>
      <c r="AT223" s="3">
        <f>EffortOutcomesAG1_1DayShiftIN[[#This Row],[A]]*Y223</f>
        <v>0</v>
      </c>
      <c r="AU223" s="3">
        <f>EffortOutcomesAG1_1DayShiftIN[[#This Row],[A]]*Z223</f>
        <v>0</v>
      </c>
      <c r="AV223" s="44">
        <f>EffortOutcomesAG1_1DayShiftIN[[#This Row],[A]]*AA223</f>
        <v>0</v>
      </c>
      <c r="AW223" s="3"/>
      <c r="AX223" s="3"/>
      <c r="AY223" t="s">
        <v>217</v>
      </c>
      <c r="AZ223" t="s">
        <v>215</v>
      </c>
      <c r="BA223" t="s">
        <v>70</v>
      </c>
      <c r="BB223">
        <v>2.5351191458269504</v>
      </c>
      <c r="BC223">
        <v>3.8</v>
      </c>
      <c r="BD223">
        <v>10</v>
      </c>
      <c r="BE223">
        <v>3.8</v>
      </c>
      <c r="BF223">
        <v>3.8215240641711223</v>
      </c>
      <c r="BG223" t="s">
        <v>197</v>
      </c>
      <c r="BI223" s="25">
        <v>45580</v>
      </c>
      <c r="BJ223">
        <v>45580</v>
      </c>
      <c r="BK223">
        <v>1.498943355879413</v>
      </c>
      <c r="BL223">
        <v>1.498943355879413</v>
      </c>
      <c r="BM223">
        <v>1.5074337119269987</v>
      </c>
      <c r="BN223">
        <v>0.66713661732288176</v>
      </c>
      <c r="BO223">
        <v>0.66713661732288176</v>
      </c>
      <c r="BP223">
        <v>1.0056642274134533</v>
      </c>
      <c r="BQ223">
        <v>0.99436767535420689</v>
      </c>
      <c r="BR223">
        <v>0.99436767535420689</v>
      </c>
      <c r="BS223">
        <v>0.66337908731102302</v>
      </c>
      <c r="BT223" t="s">
        <v>160</v>
      </c>
    </row>
    <row r="224" spans="1:72" x14ac:dyDescent="0.25">
      <c r="A224" s="31"/>
      <c r="B22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24" s="32">
        <f>IF(EffortOutcomesAG1_1DayShiftIN[[#This Row],[Iin]]=0,3,  IF(EffortOutcomesAG1_1DayShiftIN[[#This Row],[Iin]]&lt;INGoal,1,    IF(EffortOutcomesAG1_1DayShiftIN[[#This Row],[Iin]]&gt;=INGoal,2,   "???")))</f>
        <v>2</v>
      </c>
      <c r="D22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24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2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24" s="34" t="e">
        <f t="shared" si="6"/>
        <v>#VALUE!</v>
      </c>
      <c r="H224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24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24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24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24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24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24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24" s="36" t="e" cm="1">
        <f t="array" ref="O22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24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24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24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24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24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24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24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24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2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4" s="36" cm="1">
        <f t="array" ref="Z22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4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24" s="38" t="e">
        <f t="shared" si="7"/>
        <v>#VALUE!</v>
      </c>
      <c r="AC224" s="3" t="e">
        <f>EffortOutcomesAG1_1DayShiftIN[[#This Row],[A]]*H224</f>
        <v>#VALUE!</v>
      </c>
      <c r="AD224" s="3" t="e">
        <f>EffortOutcomesAG1_1DayShiftIN[[#This Row],[A]]*I224</f>
        <v>#VALUE!</v>
      </c>
      <c r="AE224" s="3" t="e">
        <f>EffortOutcomesAG1_1DayShiftIN[[#This Row],[A]]*J224</f>
        <v>#VALUE!</v>
      </c>
      <c r="AF224" s="3" t="e">
        <f>EffortOutcomesAG1_1DayShiftIN[[#This Row],[A]]*K224</f>
        <v>#VALUE!</v>
      </c>
      <c r="AG224" s="3" t="e">
        <f>EffortOutcomesAG1_1DayShiftIN[[#This Row],[A]]*L224</f>
        <v>#VALUE!</v>
      </c>
      <c r="AH224" s="3" t="e">
        <f>EffortOutcomesAG1_1DayShiftIN[[#This Row],[A]]*M224</f>
        <v>#VALUE!</v>
      </c>
      <c r="AI224" s="3" t="e">
        <f>EffortOutcomesAG1_1DayShiftIN[[#This Row],[A]]*N224</f>
        <v>#VALUE!</v>
      </c>
      <c r="AJ224" s="3" t="e">
        <f>EffortOutcomesAG1_1DayShiftIN[[#This Row],[A]]*O224</f>
        <v>#VALUE!</v>
      </c>
      <c r="AK224" s="3" t="e">
        <f>EffortOutcomesAG1_1DayShiftIN[[#This Row],[A]]*P224</f>
        <v>#VALUE!</v>
      </c>
      <c r="AL224" s="3" t="e">
        <f>EffortOutcomesAG1_1DayShiftIN[[#This Row],[A]]*Q224</f>
        <v>#VALUE!</v>
      </c>
      <c r="AM224" s="3" t="e">
        <f>EffortOutcomesAG1_1DayShiftIN[[#This Row],[A]]*R224</f>
        <v>#VALUE!</v>
      </c>
      <c r="AN224" s="3" t="e">
        <f>EffortOutcomesAG1_1DayShiftIN[[#This Row],[A]]*S224</f>
        <v>#VALUE!</v>
      </c>
      <c r="AO224" s="3" t="e">
        <f>EffortOutcomesAG1_1DayShiftIN[[#This Row],[A]]*T224</f>
        <v>#VALUE!</v>
      </c>
      <c r="AP224" s="3" t="e">
        <f>EffortOutcomesAG1_1DayShiftIN[[#This Row],[A]]*U224</f>
        <v>#VALUE!</v>
      </c>
      <c r="AQ224" s="3" t="e">
        <f>EffortOutcomesAG1_1DayShiftIN[[#This Row],[A]]*V224</f>
        <v>#VALUE!</v>
      </c>
      <c r="AR224" s="3" t="e">
        <f>EffortOutcomesAG1_1DayShiftIN[[#This Row],[A]]*W224</f>
        <v>#VALUE!</v>
      </c>
      <c r="AS224" s="3">
        <f>EffortOutcomesAG1_1DayShiftIN[[#This Row],[A]]*X224</f>
        <v>0</v>
      </c>
      <c r="AT224" s="3">
        <f>EffortOutcomesAG1_1DayShiftIN[[#This Row],[A]]*Y224</f>
        <v>0</v>
      </c>
      <c r="AU224" s="3">
        <f>EffortOutcomesAG1_1DayShiftIN[[#This Row],[A]]*Z224</f>
        <v>0</v>
      </c>
      <c r="AV224" s="44" t="e">
        <f>EffortOutcomesAG1_1DayShiftIN[[#This Row],[A]]*AA224</f>
        <v>#VALUE!</v>
      </c>
      <c r="AW224" s="3"/>
      <c r="AX224" s="3"/>
      <c r="AY224" t="s">
        <v>170</v>
      </c>
      <c r="AZ224" t="s">
        <v>215</v>
      </c>
      <c r="BA224" t="s">
        <v>70</v>
      </c>
      <c r="BB224">
        <v>2.8796992481203003</v>
      </c>
      <c r="BC224">
        <v>4.75</v>
      </c>
      <c r="BD224">
        <v>10</v>
      </c>
      <c r="BE224">
        <v>4.75</v>
      </c>
      <c r="BF224">
        <v>1.5253549695740365</v>
      </c>
      <c r="BG224" t="s">
        <v>200</v>
      </c>
      <c r="BH224">
        <v>1</v>
      </c>
      <c r="BI224" s="25">
        <v>45581</v>
      </c>
      <c r="BJ224">
        <v>45581</v>
      </c>
      <c r="BK224">
        <v>1.6494778067885121</v>
      </c>
      <c r="BL224">
        <v>1.6494778067885121</v>
      </c>
      <c r="BM224">
        <v>0.5296924567972503</v>
      </c>
      <c r="BN224">
        <v>0.60625247328848431</v>
      </c>
      <c r="BO224">
        <v>0.60625247328848431</v>
      </c>
      <c r="BP224">
        <v>0.32112736201558661</v>
      </c>
      <c r="BQ224">
        <v>3.1140292553191489</v>
      </c>
      <c r="BR224">
        <v>3.1140292553191489</v>
      </c>
      <c r="BS224">
        <v>1.8878879379299309</v>
      </c>
      <c r="BT224" t="s">
        <v>160</v>
      </c>
    </row>
    <row r="225" spans="1:72" x14ac:dyDescent="0.25">
      <c r="A225" s="31"/>
      <c r="B22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25" s="32">
        <f>IF(EffortOutcomesAG1_1DayShiftIN[[#This Row],[Iin]]=0,3,  IF(EffortOutcomesAG1_1DayShiftIN[[#This Row],[Iin]]&lt;INGoal,1,    IF(EffortOutcomesAG1_1DayShiftIN[[#This Row],[Iin]]&gt;=INGoal,2,   "???")))</f>
        <v>2</v>
      </c>
      <c r="D22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2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2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25" s="34">
        <f t="shared" si="6"/>
        <v>32312</v>
      </c>
      <c r="H22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0.53234799327084859</v>
      </c>
      <c r="I22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2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2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2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2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0.46757990867579879</v>
      </c>
      <c r="N22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3.2420091324201206E-2</v>
      </c>
      <c r="O225" s="36" cm="1">
        <f t="array" ref="O22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2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2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2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2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2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2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2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2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2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5" s="36" cm="1">
        <f t="array" ref="Z22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25" s="38">
        <f t="shared" si="7"/>
        <v>0</v>
      </c>
      <c r="AC225" s="3">
        <f>EffortOutcomesAG1_1DayShiftIN[[#This Row],[A]]*H225</f>
        <v>1.9593984962406015</v>
      </c>
      <c r="AD225" s="3">
        <f>EffortOutcomesAG1_1DayShiftIN[[#This Row],[A]]*I225</f>
        <v>0</v>
      </c>
      <c r="AE225" s="3">
        <f>EffortOutcomesAG1_1DayShiftIN[[#This Row],[A]]*J225</f>
        <v>0</v>
      </c>
      <c r="AF225" s="3">
        <f>EffortOutcomesAG1_1DayShiftIN[[#This Row],[A]]*K225</f>
        <v>0</v>
      </c>
      <c r="AG225" s="3">
        <f>EffortOutcomesAG1_1DayShiftIN[[#This Row],[A]]*L225</f>
        <v>0</v>
      </c>
      <c r="AH225" s="3">
        <f>EffortOutcomesAG1_1DayShiftIN[[#This Row],[A]]*M225</f>
        <v>1.7210084033613426</v>
      </c>
      <c r="AI225" s="3">
        <f>EffortOutcomesAG1_1DayShiftIN[[#This Row],[A]]*N225</f>
        <v>0.11932773109243801</v>
      </c>
      <c r="AJ225" s="3">
        <f>EffortOutcomesAG1_1DayShiftIN[[#This Row],[A]]*O225</f>
        <v>0</v>
      </c>
      <c r="AK225" s="3">
        <f>EffortOutcomesAG1_1DayShiftIN[[#This Row],[A]]*P225</f>
        <v>0</v>
      </c>
      <c r="AL225" s="3">
        <f>EffortOutcomesAG1_1DayShiftIN[[#This Row],[A]]*Q225</f>
        <v>0</v>
      </c>
      <c r="AM225" s="3">
        <f>EffortOutcomesAG1_1DayShiftIN[[#This Row],[A]]*R225</f>
        <v>0</v>
      </c>
      <c r="AN225" s="3">
        <f>EffortOutcomesAG1_1DayShiftIN[[#This Row],[A]]*S225</f>
        <v>0</v>
      </c>
      <c r="AO225" s="3">
        <f>EffortOutcomesAG1_1DayShiftIN[[#This Row],[A]]*T225</f>
        <v>0</v>
      </c>
      <c r="AP225" s="3">
        <f>EffortOutcomesAG1_1DayShiftIN[[#This Row],[A]]*U225</f>
        <v>0</v>
      </c>
      <c r="AQ225" s="3">
        <f>EffortOutcomesAG1_1DayShiftIN[[#This Row],[A]]*V225</f>
        <v>0</v>
      </c>
      <c r="AR225" s="3">
        <f>EffortOutcomesAG1_1DayShiftIN[[#This Row],[A]]*W225</f>
        <v>0</v>
      </c>
      <c r="AS225" s="3">
        <f>EffortOutcomesAG1_1DayShiftIN[[#This Row],[A]]*X225</f>
        <v>0</v>
      </c>
      <c r="AT225" s="3">
        <f>EffortOutcomesAG1_1DayShiftIN[[#This Row],[A]]*Y225</f>
        <v>0</v>
      </c>
      <c r="AU225" s="3">
        <f>EffortOutcomesAG1_1DayShiftIN[[#This Row],[A]]*Z225</f>
        <v>0</v>
      </c>
      <c r="AV225" s="44">
        <f>EffortOutcomesAG1_1DayShiftIN[[#This Row],[A]]*AA225</f>
        <v>0</v>
      </c>
      <c r="AW225" s="3"/>
      <c r="AX225" s="3"/>
      <c r="AY225" t="s">
        <v>170</v>
      </c>
      <c r="AZ225" t="s">
        <v>215</v>
      </c>
      <c r="BA225" t="s">
        <v>68</v>
      </c>
      <c r="BB225">
        <v>5.7593984962406006</v>
      </c>
      <c r="BC225">
        <v>3.8</v>
      </c>
      <c r="BD225">
        <v>10</v>
      </c>
      <c r="BE225">
        <v>3.8</v>
      </c>
      <c r="BF225">
        <v>3.6806722689075615</v>
      </c>
      <c r="BG225" t="s">
        <v>202</v>
      </c>
      <c r="BH225">
        <v>1</v>
      </c>
      <c r="BI225" s="25">
        <v>45581</v>
      </c>
      <c r="BJ225">
        <v>45581</v>
      </c>
      <c r="BK225">
        <v>0.65979112271540474</v>
      </c>
      <c r="BL225">
        <v>0.65979112271540474</v>
      </c>
      <c r="BM225">
        <v>0.63907233911841477</v>
      </c>
      <c r="BN225">
        <v>1.5156311832212108</v>
      </c>
      <c r="BO225">
        <v>1.5156311832212108</v>
      </c>
      <c r="BP225">
        <v>0.96859796550198995</v>
      </c>
      <c r="BQ225">
        <v>1.0324200913242012</v>
      </c>
      <c r="BR225">
        <v>1.0324200913242012</v>
      </c>
      <c r="BS225">
        <v>1.5647680845950498</v>
      </c>
      <c r="BT225" t="s">
        <v>160</v>
      </c>
    </row>
    <row r="226" spans="1:72" x14ac:dyDescent="0.25">
      <c r="A226" s="31"/>
      <c r="B22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26" s="32">
        <f>IF(EffortOutcomesAG1_1DayShiftIN[[#This Row],[Iin]]=0,3,  IF(EffortOutcomesAG1_1DayShiftIN[[#This Row],[Iin]]&lt;INGoal,1,    IF(EffortOutcomesAG1_1DayShiftIN[[#This Row],[Iin]]&gt;=INGoal,2,   "???")))</f>
        <v>2</v>
      </c>
      <c r="D22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2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2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26" s="34">
        <f t="shared" si="6"/>
        <v>12310</v>
      </c>
      <c r="H22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7.2874999999999996</v>
      </c>
      <c r="I22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2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2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2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2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2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26" s="36" cm="1">
        <f t="array" ref="O22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2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2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2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2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2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2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2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2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2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6" s="36" cm="1">
        <f t="array" ref="Z22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26" s="38">
        <f t="shared" si="7"/>
        <v>0</v>
      </c>
      <c r="AC226" s="3">
        <f>EffortOutcomesAG1_1DayShiftIN[[#This Row],[A]]*H226</f>
        <v>0.8793363499245852</v>
      </c>
      <c r="AD226" s="3">
        <f>EffortOutcomesAG1_1DayShiftIN[[#This Row],[A]]*I226</f>
        <v>0</v>
      </c>
      <c r="AE226" s="3">
        <f>EffortOutcomesAG1_1DayShiftIN[[#This Row],[A]]*J226</f>
        <v>0</v>
      </c>
      <c r="AF226" s="3">
        <f>EffortOutcomesAG1_1DayShiftIN[[#This Row],[A]]*K226</f>
        <v>0</v>
      </c>
      <c r="AG226" s="3">
        <f>EffortOutcomesAG1_1DayShiftIN[[#This Row],[A]]*L226</f>
        <v>0</v>
      </c>
      <c r="AH226" s="3">
        <f>EffortOutcomesAG1_1DayShiftIN[[#This Row],[A]]*M226</f>
        <v>0</v>
      </c>
      <c r="AI226" s="3">
        <f>EffortOutcomesAG1_1DayShiftIN[[#This Row],[A]]*N226</f>
        <v>0</v>
      </c>
      <c r="AJ226" s="3">
        <f>EffortOutcomesAG1_1DayShiftIN[[#This Row],[A]]*O226</f>
        <v>0</v>
      </c>
      <c r="AK226" s="3">
        <f>EffortOutcomesAG1_1DayShiftIN[[#This Row],[A]]*P226</f>
        <v>0</v>
      </c>
      <c r="AL226" s="3">
        <f>EffortOutcomesAG1_1DayShiftIN[[#This Row],[A]]*Q226</f>
        <v>0</v>
      </c>
      <c r="AM226" s="3">
        <f>EffortOutcomesAG1_1DayShiftIN[[#This Row],[A]]*R226</f>
        <v>0</v>
      </c>
      <c r="AN226" s="3">
        <f>EffortOutcomesAG1_1DayShiftIN[[#This Row],[A]]*S226</f>
        <v>0</v>
      </c>
      <c r="AO226" s="3">
        <f>EffortOutcomesAG1_1DayShiftIN[[#This Row],[A]]*T226</f>
        <v>0</v>
      </c>
      <c r="AP226" s="3">
        <f>EffortOutcomesAG1_1DayShiftIN[[#This Row],[A]]*U226</f>
        <v>0</v>
      </c>
      <c r="AQ226" s="3">
        <f>EffortOutcomesAG1_1DayShiftIN[[#This Row],[A]]*V226</f>
        <v>0</v>
      </c>
      <c r="AR226" s="3">
        <f>EffortOutcomesAG1_1DayShiftIN[[#This Row],[A]]*W226</f>
        <v>0</v>
      </c>
      <c r="AS226" s="3">
        <f>EffortOutcomesAG1_1DayShiftIN[[#This Row],[A]]*X226</f>
        <v>0</v>
      </c>
      <c r="AT226" s="3">
        <f>EffortOutcomesAG1_1DayShiftIN[[#This Row],[A]]*Y226</f>
        <v>0</v>
      </c>
      <c r="AU226" s="3">
        <f>EffortOutcomesAG1_1DayShiftIN[[#This Row],[A]]*Z226</f>
        <v>0</v>
      </c>
      <c r="AV226" s="44">
        <f>EffortOutcomesAG1_1DayShiftIN[[#This Row],[A]]*AA226</f>
        <v>0</v>
      </c>
      <c r="AW226" s="3"/>
      <c r="AX226" s="3"/>
      <c r="AY226" t="s">
        <v>170</v>
      </c>
      <c r="AZ226" t="s">
        <v>215</v>
      </c>
      <c r="BA226" t="s">
        <v>69</v>
      </c>
      <c r="BB226">
        <v>1</v>
      </c>
      <c r="BC226">
        <v>0</v>
      </c>
      <c r="BD226">
        <v>10</v>
      </c>
      <c r="BE226">
        <v>0</v>
      </c>
      <c r="BF226">
        <v>0.12066365007541478</v>
      </c>
      <c r="BG226" t="s">
        <v>201</v>
      </c>
      <c r="BH226">
        <v>1</v>
      </c>
      <c r="BI226" s="25">
        <v>45581</v>
      </c>
      <c r="BJ226">
        <v>45581</v>
      </c>
      <c r="BK226">
        <v>0</v>
      </c>
      <c r="BL226">
        <v>0</v>
      </c>
      <c r="BM226">
        <v>0.12066365007541478</v>
      </c>
      <c r="BQ226">
        <v>0</v>
      </c>
      <c r="BR226">
        <v>0</v>
      </c>
      <c r="BS226">
        <v>8.2874999999999996</v>
      </c>
      <c r="BT226" t="s">
        <v>160</v>
      </c>
    </row>
    <row r="227" spans="1:72" x14ac:dyDescent="0.25">
      <c r="A227" s="31"/>
      <c r="B22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27" s="32">
        <f>IF(EffortOutcomesAG1_1DayShiftIN[[#This Row],[Iin]]=0,3,  IF(EffortOutcomesAG1_1DayShiftIN[[#This Row],[Iin]]&lt;INGoal,1,    IF(EffortOutcomesAG1_1DayShiftIN[[#This Row],[Iin]]&gt;=INGoal,2,   "???")))</f>
        <v>1</v>
      </c>
      <c r="D22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2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2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27" s="34">
        <f t="shared" si="6"/>
        <v>11110</v>
      </c>
      <c r="H22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2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2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2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2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2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2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27" s="36" cm="1">
        <f t="array" ref="O22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2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2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2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2.9676832043695867E-2</v>
      </c>
      <c r="S22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2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0.10720567998244923</v>
      </c>
      <c r="U22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2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0.8631174879738549</v>
      </c>
      <c r="W22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2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7" s="36" cm="1">
        <f t="array" ref="Z22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27" s="38">
        <f t="shared" si="7"/>
        <v>1</v>
      </c>
      <c r="AC227" s="3">
        <f>EffortOutcomesAG1_1DayShiftIN[[#This Row],[A]]*H227</f>
        <v>0</v>
      </c>
      <c r="AD227" s="3">
        <f>EffortOutcomesAG1_1DayShiftIN[[#This Row],[A]]*I227</f>
        <v>0</v>
      </c>
      <c r="AE227" s="3">
        <f>EffortOutcomesAG1_1DayShiftIN[[#This Row],[A]]*J227</f>
        <v>0</v>
      </c>
      <c r="AF227" s="3">
        <f>EffortOutcomesAG1_1DayShiftIN[[#This Row],[A]]*K227</f>
        <v>0</v>
      </c>
      <c r="AG227" s="3">
        <f>EffortOutcomesAG1_1DayShiftIN[[#This Row],[A]]*L227</f>
        <v>0</v>
      </c>
      <c r="AH227" s="3">
        <f>EffortOutcomesAG1_1DayShiftIN[[#This Row],[A]]*M227</f>
        <v>0</v>
      </c>
      <c r="AI227" s="3">
        <f>EffortOutcomesAG1_1DayShiftIN[[#This Row],[A]]*N227</f>
        <v>0</v>
      </c>
      <c r="AJ227" s="3">
        <f>EffortOutcomesAG1_1DayShiftIN[[#This Row],[A]]*O227</f>
        <v>0</v>
      </c>
      <c r="AK227" s="3">
        <f>EffortOutcomesAG1_1DayShiftIN[[#This Row],[A]]*P227</f>
        <v>0</v>
      </c>
      <c r="AL227" s="3">
        <f>EffortOutcomesAG1_1DayShiftIN[[#This Row],[A]]*Q227</f>
        <v>0</v>
      </c>
      <c r="AM227" s="3">
        <f>EffortOutcomesAG1_1DayShiftIN[[#This Row],[A]]*R227</f>
        <v>8.7165775401069262E-2</v>
      </c>
      <c r="AN227" s="3">
        <f>EffortOutcomesAG1_1DayShiftIN[[#This Row],[A]]*S227</f>
        <v>0</v>
      </c>
      <c r="AO227" s="3">
        <f>EffortOutcomesAG1_1DayShiftIN[[#This Row],[A]]*T227</f>
        <v>0.31488085417304934</v>
      </c>
      <c r="AP227" s="3">
        <f>EffortOutcomesAG1_1DayShiftIN[[#This Row],[A]]*U227</f>
        <v>0</v>
      </c>
      <c r="AQ227" s="3">
        <f>EffortOutcomesAG1_1DayShiftIN[[#This Row],[A]]*V227</f>
        <v>2.5351191458269504</v>
      </c>
      <c r="AR227" s="3">
        <f>EffortOutcomesAG1_1DayShiftIN[[#This Row],[A]]*W227</f>
        <v>0</v>
      </c>
      <c r="AS227" s="3">
        <f>EffortOutcomesAG1_1DayShiftIN[[#This Row],[A]]*X227</f>
        <v>0</v>
      </c>
      <c r="AT227" s="3">
        <f>EffortOutcomesAG1_1DayShiftIN[[#This Row],[A]]*Y227</f>
        <v>0</v>
      </c>
      <c r="AU227" s="3">
        <f>EffortOutcomesAG1_1DayShiftIN[[#This Row],[A]]*Z227</f>
        <v>0</v>
      </c>
      <c r="AV227" s="44">
        <f>EffortOutcomesAG1_1DayShiftIN[[#This Row],[A]]*AA227</f>
        <v>0</v>
      </c>
      <c r="AW227" s="3"/>
      <c r="AX227" s="3"/>
      <c r="AY227" t="s">
        <v>217</v>
      </c>
      <c r="AZ227" t="s">
        <v>215</v>
      </c>
      <c r="BA227" t="s">
        <v>70</v>
      </c>
      <c r="BB227">
        <v>2.5351191458269504</v>
      </c>
      <c r="BC227">
        <v>2.8499999999999996</v>
      </c>
      <c r="BD227">
        <v>10</v>
      </c>
      <c r="BE227">
        <v>2.8499999999999996</v>
      </c>
      <c r="BF227">
        <v>2.9371657754010689</v>
      </c>
      <c r="BG227" t="s">
        <v>200</v>
      </c>
      <c r="BI227" s="25">
        <v>45581</v>
      </c>
      <c r="BJ227">
        <v>45581</v>
      </c>
      <c r="BK227">
        <v>1.1242075169095596</v>
      </c>
      <c r="BL227">
        <v>1.1242075169095596</v>
      </c>
      <c r="BM227">
        <v>1.1585908221457464</v>
      </c>
      <c r="BN227">
        <v>0.88951548976384232</v>
      </c>
      <c r="BO227">
        <v>0.88951548976384232</v>
      </c>
      <c r="BP227">
        <v>1.0305844825968664</v>
      </c>
      <c r="BQ227">
        <v>0.97032316795630413</v>
      </c>
      <c r="BR227">
        <v>0.97032316795630413</v>
      </c>
      <c r="BS227">
        <v>0.8631174879738549</v>
      </c>
      <c r="BT227" t="s">
        <v>160</v>
      </c>
    </row>
    <row r="228" spans="1:72" x14ac:dyDescent="0.25">
      <c r="A228" s="31"/>
      <c r="B22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28" s="32">
        <f>IF(EffortOutcomesAG1_1DayShiftIN[[#This Row],[Iin]]=0,3,  IF(EffortOutcomesAG1_1DayShiftIN[[#This Row],[Iin]]&lt;INGoal,1,    IF(EffortOutcomesAG1_1DayShiftIN[[#This Row],[Iin]]&gt;=INGoal,2,   "???")))</f>
        <v>2</v>
      </c>
      <c r="D22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28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2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28" s="34" t="e">
        <f t="shared" si="6"/>
        <v>#VALUE!</v>
      </c>
      <c r="H228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28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28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28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28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28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28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28" s="36" t="e" cm="1">
        <f t="array" ref="O22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Row],[Block]]=21222),INCap-M229:Z9INGoal,IF(OR(EffortOutcomesAG1_1DayShiftIN[[#This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28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28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28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28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28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28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28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28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2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8" s="36" cm="1">
        <f t="array" ref="Z22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8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28" s="38" t="e">
        <f t="shared" si="7"/>
        <v>#VALUE!</v>
      </c>
      <c r="AC228" s="3" t="e">
        <f>EffortOutcomesAG1_1DayShiftIN[[#This Row],[A]]*H228</f>
        <v>#VALUE!</v>
      </c>
      <c r="AD228" s="3" t="e">
        <f>EffortOutcomesAG1_1DayShiftIN[[#This Row],[A]]*I228</f>
        <v>#VALUE!</v>
      </c>
      <c r="AE228" s="3" t="e">
        <f>EffortOutcomesAG1_1DayShiftIN[[#This Row],[A]]*J228</f>
        <v>#VALUE!</v>
      </c>
      <c r="AF228" s="3" t="e">
        <f>EffortOutcomesAG1_1DayShiftIN[[#This Row],[A]]*K228</f>
        <v>#VALUE!</v>
      </c>
      <c r="AG228" s="3" t="e">
        <f>EffortOutcomesAG1_1DayShiftIN[[#This Row],[A]]*L228</f>
        <v>#VALUE!</v>
      </c>
      <c r="AH228" s="3" t="e">
        <f>EffortOutcomesAG1_1DayShiftIN[[#This Row],[A]]*M228</f>
        <v>#VALUE!</v>
      </c>
      <c r="AI228" s="3" t="e">
        <f>EffortOutcomesAG1_1DayShiftIN[[#This Row],[A]]*N228</f>
        <v>#VALUE!</v>
      </c>
      <c r="AJ228" s="3" t="e">
        <f>EffortOutcomesAG1_1DayShiftIN[[#This Row],[A]]*O228</f>
        <v>#VALUE!</v>
      </c>
      <c r="AK228" s="3" t="e">
        <f>EffortOutcomesAG1_1DayShiftIN[[#This Row],[A]]*P228</f>
        <v>#VALUE!</v>
      </c>
      <c r="AL228" s="3" t="e">
        <f>EffortOutcomesAG1_1DayShiftIN[[#This Row],[A]]*Q228</f>
        <v>#VALUE!</v>
      </c>
      <c r="AM228" s="3" t="e">
        <f>EffortOutcomesAG1_1DayShiftIN[[#This Row],[A]]*R228</f>
        <v>#VALUE!</v>
      </c>
      <c r="AN228" s="3" t="e">
        <f>EffortOutcomesAG1_1DayShiftIN[[#This Row],[A]]*S228</f>
        <v>#VALUE!</v>
      </c>
      <c r="AO228" s="3" t="e">
        <f>EffortOutcomesAG1_1DayShiftIN[[#This Row],[A]]*T228</f>
        <v>#VALUE!</v>
      </c>
      <c r="AP228" s="3" t="e">
        <f>EffortOutcomesAG1_1DayShiftIN[[#This Row],[A]]*U228</f>
        <v>#VALUE!</v>
      </c>
      <c r="AQ228" s="3" t="e">
        <f>EffortOutcomesAG1_1DayShiftIN[[#This Row],[A]]*V228</f>
        <v>#VALUE!</v>
      </c>
      <c r="AR228" s="3" t="e">
        <f>EffortOutcomesAG1_1DayShiftIN[[#This Row],[A]]*W228</f>
        <v>#VALUE!</v>
      </c>
      <c r="AS228" s="3">
        <f>EffortOutcomesAG1_1DayShiftIN[[#This Row],[A]]*X228</f>
        <v>0</v>
      </c>
      <c r="AT228" s="3">
        <f>EffortOutcomesAG1_1DayShiftIN[[#This Row],[A]]*Y228</f>
        <v>0</v>
      </c>
      <c r="AU228" s="3">
        <f>EffortOutcomesAG1_1DayShiftIN[[#This Row],[A]]*Z228</f>
        <v>0</v>
      </c>
      <c r="AV228" s="44" t="e">
        <f>EffortOutcomesAG1_1DayShiftIN[[#This Row],[A]]*AA228</f>
        <v>#VALUE!</v>
      </c>
      <c r="AW228" s="3"/>
      <c r="AX228" s="3"/>
      <c r="AY228" t="s">
        <v>217</v>
      </c>
      <c r="AZ228" t="s">
        <v>215</v>
      </c>
      <c r="BA228" t="s">
        <v>68</v>
      </c>
      <c r="BB228">
        <v>6.8471096572600336</v>
      </c>
      <c r="BC228">
        <v>3.8</v>
      </c>
      <c r="BD228">
        <v>10</v>
      </c>
      <c r="BE228">
        <v>3.8</v>
      </c>
      <c r="BF228">
        <v>1.9377450980392157</v>
      </c>
      <c r="BG228" t="s">
        <v>202</v>
      </c>
      <c r="BI228" s="25">
        <v>45581</v>
      </c>
      <c r="BJ228">
        <v>45581</v>
      </c>
      <c r="BK228">
        <v>0.55497869761306307</v>
      </c>
      <c r="BL228">
        <v>0.55497869761306307</v>
      </c>
      <c r="BM228">
        <v>0.28300190810944764</v>
      </c>
      <c r="BN228">
        <v>1.801870962436851</v>
      </c>
      <c r="BO228">
        <v>1.801870962436851</v>
      </c>
      <c r="BP228">
        <v>0.50993292053663575</v>
      </c>
      <c r="BQ228">
        <v>1.9610422463951429</v>
      </c>
      <c r="BR228">
        <v>1.9610422463951429</v>
      </c>
      <c r="BS228">
        <v>3.5335450798913404</v>
      </c>
      <c r="BT228" t="s">
        <v>160</v>
      </c>
    </row>
    <row r="229" spans="1:72" x14ac:dyDescent="0.25">
      <c r="A229" s="31"/>
      <c r="B22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29" s="32">
        <f>IF(EffortOutcomesAG1_1DayShiftIN[[#This Row],[Iin]]=0,3,  IF(EffortOutcomesAG1_1DayShiftIN[[#This Row],[Iin]]&lt;INGoal,1,    IF(EffortOutcomesAG1_1DayShiftIN[[#This Row],[Iin]]&gt;=INGoal,2,   "???")))</f>
        <v>1</v>
      </c>
      <c r="D22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2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2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29" s="34">
        <f t="shared" si="6"/>
        <v>11110</v>
      </c>
      <c r="H22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2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2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2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2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2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2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29" s="36" cm="1">
        <f t="array" ref="O22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2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2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2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3.4510869565217428E-2</v>
      </c>
      <c r="S22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2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0.53551421404682276</v>
      </c>
      <c r="U22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2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0.42997491638795982</v>
      </c>
      <c r="W22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2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2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29" s="36" cm="1">
        <f t="array" ref="Z22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2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29" s="38">
        <f t="shared" si="7"/>
        <v>1</v>
      </c>
      <c r="AC229" s="3">
        <f>EffortOutcomesAG1_1DayShiftIN[[#This Row],[A]]*H229</f>
        <v>0</v>
      </c>
      <c r="AD229" s="3">
        <f>EffortOutcomesAG1_1DayShiftIN[[#This Row],[A]]*I229</f>
        <v>0</v>
      </c>
      <c r="AE229" s="3">
        <f>EffortOutcomesAG1_1DayShiftIN[[#This Row],[A]]*J229</f>
        <v>0</v>
      </c>
      <c r="AF229" s="3">
        <f>EffortOutcomesAG1_1DayShiftIN[[#This Row],[A]]*K229</f>
        <v>0</v>
      </c>
      <c r="AG229" s="3">
        <f>EffortOutcomesAG1_1DayShiftIN[[#This Row],[A]]*L229</f>
        <v>0</v>
      </c>
      <c r="AH229" s="3">
        <f>EffortOutcomesAG1_1DayShiftIN[[#This Row],[A]]*M229</f>
        <v>0</v>
      </c>
      <c r="AI229" s="3">
        <f>EffortOutcomesAG1_1DayShiftIN[[#This Row],[A]]*N229</f>
        <v>0</v>
      </c>
      <c r="AJ229" s="3">
        <f>EffortOutcomesAG1_1DayShiftIN[[#This Row],[A]]*O229</f>
        <v>0</v>
      </c>
      <c r="AK229" s="3">
        <f>EffortOutcomesAG1_1DayShiftIN[[#This Row],[A]]*P229</f>
        <v>0</v>
      </c>
      <c r="AL229" s="3">
        <f>EffortOutcomesAG1_1DayShiftIN[[#This Row],[A]]*Q229</f>
        <v>0</v>
      </c>
      <c r="AM229" s="3">
        <f>EffortOutcomesAG1_1DayShiftIN[[#This Row],[A]]*R229</f>
        <v>6.7914438502673868E-2</v>
      </c>
      <c r="AN229" s="3">
        <f>EffortOutcomesAG1_1DayShiftIN[[#This Row],[A]]*S229</f>
        <v>0</v>
      </c>
      <c r="AO229" s="3">
        <f>EffortOutcomesAG1_1DayShiftIN[[#This Row],[A]]*T229</f>
        <v>1.0538461538461539</v>
      </c>
      <c r="AP229" s="3">
        <f>EffortOutcomesAG1_1DayShiftIN[[#This Row],[A]]*U229</f>
        <v>0</v>
      </c>
      <c r="AQ229" s="3">
        <f>EffortOutcomesAG1_1DayShiftIN[[#This Row],[A]]*V229</f>
        <v>0.84615384615384603</v>
      </c>
      <c r="AR229" s="3">
        <f>EffortOutcomesAG1_1DayShiftIN[[#This Row],[A]]*W229</f>
        <v>0</v>
      </c>
      <c r="AS229" s="3">
        <f>EffortOutcomesAG1_1DayShiftIN[[#This Row],[A]]*X229</f>
        <v>0</v>
      </c>
      <c r="AT229" s="3">
        <f>EffortOutcomesAG1_1DayShiftIN[[#This Row],[A]]*Y229</f>
        <v>0</v>
      </c>
      <c r="AU229" s="3">
        <f>EffortOutcomesAG1_1DayShiftIN[[#This Row],[A]]*Z229</f>
        <v>0</v>
      </c>
      <c r="AV229" s="44">
        <f>EffortOutcomesAG1_1DayShiftIN[[#This Row],[A]]*AA229</f>
        <v>0</v>
      </c>
      <c r="AW229" s="3"/>
      <c r="AX229" s="3"/>
      <c r="AY229" t="s">
        <v>217</v>
      </c>
      <c r="AZ229" t="s">
        <v>215</v>
      </c>
      <c r="BA229" t="s">
        <v>69</v>
      </c>
      <c r="BB229">
        <v>0.84615384615384603</v>
      </c>
      <c r="BC229">
        <v>1.9</v>
      </c>
      <c r="BD229">
        <v>10</v>
      </c>
      <c r="BE229">
        <v>1.9</v>
      </c>
      <c r="BF229">
        <v>1.9679144385026737</v>
      </c>
      <c r="BG229" t="s">
        <v>201</v>
      </c>
      <c r="BI229" s="25">
        <v>45581</v>
      </c>
      <c r="BJ229">
        <v>45581</v>
      </c>
      <c r="BK229">
        <v>2.2454545454545456</v>
      </c>
      <c r="BL229">
        <v>2.2454545454545456</v>
      </c>
      <c r="BM229">
        <v>2.3257170636849782</v>
      </c>
      <c r="BN229">
        <v>0.44534412955465585</v>
      </c>
      <c r="BO229">
        <v>0.44534412955465585</v>
      </c>
      <c r="BP229">
        <v>1.0357444413171968</v>
      </c>
      <c r="BQ229">
        <v>0.96548913043478257</v>
      </c>
      <c r="BR229">
        <v>0.96548913043478257</v>
      </c>
      <c r="BS229">
        <v>0.42997491638795982</v>
      </c>
      <c r="BT229" t="s">
        <v>160</v>
      </c>
    </row>
    <row r="230" spans="1:72" x14ac:dyDescent="0.25">
      <c r="A230" s="31"/>
      <c r="B23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30" s="32">
        <f>IF(EffortOutcomesAG1_1DayShiftIN[[#This Row],[Iin]]=0,3,  IF(EffortOutcomesAG1_1DayShiftIN[[#This Row],[Iin]]&lt;INGoal,1,    IF(EffortOutcomesAG1_1DayShiftIN[[#This Row],[Iin]]&gt;=INGoal,2,   "???")))</f>
        <v>1</v>
      </c>
      <c r="D23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30" s="32" t="str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??</v>
      </c>
      <c r="F23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30" s="34" t="e">
        <f t="shared" si="6"/>
        <v>#VALUE!</v>
      </c>
      <c r="H230" s="36" t="e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#VALUE!</v>
      </c>
      <c r="I230" s="36" t="e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#VALUE!</v>
      </c>
      <c r="J230" s="36" t="e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#VALUE!</v>
      </c>
      <c r="K230" s="36" t="e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#VALUE!</v>
      </c>
      <c r="L230" s="36" t="e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#VALUE!</v>
      </c>
      <c r="M230" s="36" t="e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#VALUE!</v>
      </c>
      <c r="N230" s="36" t="e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#VALUE!</v>
      </c>
      <c r="O230" s="36" t="e" cm="1">
        <f t="array" ref="O23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#VALUE!</v>
      </c>
      <c r="P230" s="36" t="e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#VALUE!</v>
      </c>
      <c r="Q230" s="38" t="e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#VALUE!</v>
      </c>
      <c r="R230" s="36" t="e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#VALUE!</v>
      </c>
      <c r="S230" s="36" t="e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#VALUE!</v>
      </c>
      <c r="T230" s="36" t="e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#VALUE!</v>
      </c>
      <c r="U230" s="36" t="e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#VALUE!</v>
      </c>
      <c r="V230" s="36" t="e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#VALUE!</v>
      </c>
      <c r="W230" s="39" t="e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#VALUE!</v>
      </c>
      <c r="X23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0" s="36" cm="1">
        <f t="array" ref="Z23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0" s="39" t="e">
        <f>IF(SUM(EffortOutcomesAG1_1DayShiftIN[[#This Row],[POTENTIAL SHORTFALL (OVER-ALLOCATED)]:[UNALLOCATED SLACK]])&gt;0,                   0,IF(SUM(EffortOutcomesAG1_1DayShiftIN[[#This Row],[LATENT]:[LATENT.OVERALLOCATED]])&gt;0,1,0))</f>
        <v>#VALUE!</v>
      </c>
      <c r="AB230" s="38" t="e">
        <f t="shared" si="7"/>
        <v>#VALUE!</v>
      </c>
      <c r="AC230" s="3" t="e">
        <f>EffortOutcomesAG1_1DayShiftIN[[#This Row],[A]]*H230</f>
        <v>#VALUE!</v>
      </c>
      <c r="AD230" s="3" t="e">
        <f>EffortOutcomesAG1_1DayShiftIN[[#This Row],[A]]*I230</f>
        <v>#VALUE!</v>
      </c>
      <c r="AE230" s="3" t="e">
        <f>EffortOutcomesAG1_1DayShiftIN[[#This Row],[A]]*J230</f>
        <v>#VALUE!</v>
      </c>
      <c r="AF230" s="3" t="e">
        <f>EffortOutcomesAG1_1DayShiftIN[[#This Row],[A]]*K230</f>
        <v>#VALUE!</v>
      </c>
      <c r="AG230" s="3" t="e">
        <f>EffortOutcomesAG1_1DayShiftIN[[#This Row],[A]]*L230</f>
        <v>#VALUE!</v>
      </c>
      <c r="AH230" s="3" t="e">
        <f>EffortOutcomesAG1_1DayShiftIN[[#This Row],[A]]*M230</f>
        <v>#VALUE!</v>
      </c>
      <c r="AI230" s="3" t="e">
        <f>EffortOutcomesAG1_1DayShiftIN[[#This Row],[A]]*N230</f>
        <v>#VALUE!</v>
      </c>
      <c r="AJ230" s="3" t="e">
        <f>EffortOutcomesAG1_1DayShiftIN[[#This Row],[A]]*O230</f>
        <v>#VALUE!</v>
      </c>
      <c r="AK230" s="3" t="e">
        <f>EffortOutcomesAG1_1DayShiftIN[[#This Row],[A]]*P230</f>
        <v>#VALUE!</v>
      </c>
      <c r="AL230" s="3" t="e">
        <f>EffortOutcomesAG1_1DayShiftIN[[#This Row],[A]]*Q230</f>
        <v>#VALUE!</v>
      </c>
      <c r="AM230" s="3" t="e">
        <f>EffortOutcomesAG1_1DayShiftIN[[#This Row],[A]]*R230</f>
        <v>#VALUE!</v>
      </c>
      <c r="AN230" s="3" t="e">
        <f>EffortOutcomesAG1_1DayShiftIN[[#This Row],[A]]*S230</f>
        <v>#VALUE!</v>
      </c>
      <c r="AO230" s="3" t="e">
        <f>EffortOutcomesAG1_1DayShiftIN[[#This Row],[A]]*T230</f>
        <v>#VALUE!</v>
      </c>
      <c r="AP230" s="3" t="e">
        <f>EffortOutcomesAG1_1DayShiftIN[[#This Row],[A]]*U230</f>
        <v>#VALUE!</v>
      </c>
      <c r="AQ230" s="3" t="e">
        <f>EffortOutcomesAG1_1DayShiftIN[[#This Row],[A]]*V230</f>
        <v>#VALUE!</v>
      </c>
      <c r="AR230" s="3" t="e">
        <f>EffortOutcomesAG1_1DayShiftIN[[#This Row],[A]]*W230</f>
        <v>#VALUE!</v>
      </c>
      <c r="AS230" s="3">
        <f>EffortOutcomesAG1_1DayShiftIN[[#This Row],[A]]*X230</f>
        <v>0</v>
      </c>
      <c r="AT230" s="3">
        <f>EffortOutcomesAG1_1DayShiftIN[[#This Row],[A]]*Y230</f>
        <v>0</v>
      </c>
      <c r="AU230" s="3">
        <f>EffortOutcomesAG1_1DayShiftIN[[#This Row],[A]]*Z230</f>
        <v>0</v>
      </c>
      <c r="AV230" s="44" t="e">
        <f>EffortOutcomesAG1_1DayShiftIN[[#This Row],[A]]*AA230</f>
        <v>#VALUE!</v>
      </c>
      <c r="AW230" s="3"/>
      <c r="AX230" s="3"/>
      <c r="AY230" t="s">
        <v>170</v>
      </c>
      <c r="AZ230" t="s">
        <v>215</v>
      </c>
      <c r="BA230" t="s">
        <v>70</v>
      </c>
      <c r="BB230">
        <v>2.8796992481203003</v>
      </c>
      <c r="BC230">
        <v>5.6999999999999993</v>
      </c>
      <c r="BD230">
        <v>10</v>
      </c>
      <c r="BE230">
        <v>5.6999999999999993</v>
      </c>
      <c r="BF230">
        <v>3.4020153111300142</v>
      </c>
      <c r="BG230" t="s">
        <v>204</v>
      </c>
      <c r="BH230">
        <v>1</v>
      </c>
      <c r="BI230" s="25">
        <v>45582</v>
      </c>
      <c r="BJ230">
        <v>45582</v>
      </c>
      <c r="BK230">
        <v>1.9793733681462142</v>
      </c>
      <c r="BL230">
        <v>1.9793733681462142</v>
      </c>
      <c r="BM230">
        <v>1.1813786850660364</v>
      </c>
      <c r="BN230">
        <v>0.50521039440707027</v>
      </c>
      <c r="BO230">
        <v>0.50521039440707027</v>
      </c>
      <c r="BP230">
        <v>0.59684479142631841</v>
      </c>
      <c r="BQ230">
        <v>1.6754774681207081</v>
      </c>
      <c r="BR230">
        <v>1.6754774681207081</v>
      </c>
      <c r="BS230">
        <v>0.8464686324894225</v>
      </c>
      <c r="BT230" t="s">
        <v>160</v>
      </c>
    </row>
    <row r="231" spans="1:72" x14ac:dyDescent="0.25">
      <c r="A231" s="31"/>
      <c r="B23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31" s="32">
        <f>IF(EffortOutcomesAG1_1DayShiftIN[[#This Row],[Iin]]=0,3,  IF(EffortOutcomesAG1_1DayShiftIN[[#This Row],[Iin]]&lt;INGoal,1,    IF(EffortOutcomesAG1_1DayShiftIN[[#This Row],[Iin]]&gt;=INGoal,2,   "???")))</f>
        <v>1</v>
      </c>
      <c r="D23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3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31" s="34">
        <f t="shared" si="6"/>
        <v>11310</v>
      </c>
      <c r="H23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3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1" s="36" cm="1">
        <f t="array" ref="O23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3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0.20637852931672551</v>
      </c>
      <c r="S23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3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3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1" s="36" cm="1">
        <f t="array" ref="Z23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0.79362147068327449</v>
      </c>
      <c r="AA23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1" s="38">
        <f t="shared" si="7"/>
        <v>1</v>
      </c>
      <c r="AC231" s="3">
        <f>EffortOutcomesAG1_1DayShiftIN[[#This Row],[A]]*H231</f>
        <v>0</v>
      </c>
      <c r="AD231" s="3">
        <f>EffortOutcomesAG1_1DayShiftIN[[#This Row],[A]]*I231</f>
        <v>0</v>
      </c>
      <c r="AE231" s="3">
        <f>EffortOutcomesAG1_1DayShiftIN[[#This Row],[A]]*J231</f>
        <v>0</v>
      </c>
      <c r="AF231" s="3">
        <f>EffortOutcomesAG1_1DayShiftIN[[#This Row],[A]]*K231</f>
        <v>0</v>
      </c>
      <c r="AG231" s="3">
        <f>EffortOutcomesAG1_1DayShiftIN[[#This Row],[A]]*L231</f>
        <v>0</v>
      </c>
      <c r="AH231" s="3">
        <f>EffortOutcomesAG1_1DayShiftIN[[#This Row],[A]]*M231</f>
        <v>0</v>
      </c>
      <c r="AI231" s="3">
        <f>EffortOutcomesAG1_1DayShiftIN[[#This Row],[A]]*N231</f>
        <v>0</v>
      </c>
      <c r="AJ231" s="3">
        <f>EffortOutcomesAG1_1DayShiftIN[[#This Row],[A]]*O231</f>
        <v>0</v>
      </c>
      <c r="AK231" s="3">
        <f>EffortOutcomesAG1_1DayShiftIN[[#This Row],[A]]*P231</f>
        <v>0</v>
      </c>
      <c r="AL231" s="3">
        <f>EffortOutcomesAG1_1DayShiftIN[[#This Row],[A]]*Q231</f>
        <v>0</v>
      </c>
      <c r="AM231" s="3">
        <f>EffortOutcomesAG1_1DayShiftIN[[#This Row],[A]]*R231</f>
        <v>0.26004655486329309</v>
      </c>
      <c r="AN231" s="3">
        <f>EffortOutcomesAG1_1DayShiftIN[[#This Row],[A]]*S231</f>
        <v>0</v>
      </c>
      <c r="AO231" s="3">
        <f>EffortOutcomesAG1_1DayShiftIN[[#This Row],[A]]*T231</f>
        <v>0</v>
      </c>
      <c r="AP231" s="3">
        <f>EffortOutcomesAG1_1DayShiftIN[[#This Row],[A]]*U231</f>
        <v>0</v>
      </c>
      <c r="AQ231" s="3">
        <f>EffortOutcomesAG1_1DayShiftIN[[#This Row],[A]]*V231</f>
        <v>0</v>
      </c>
      <c r="AR231" s="3">
        <f>EffortOutcomesAG1_1DayShiftIN[[#This Row],[A]]*W231</f>
        <v>0</v>
      </c>
      <c r="AS231" s="3">
        <f>EffortOutcomesAG1_1DayShiftIN[[#This Row],[A]]*X231</f>
        <v>0</v>
      </c>
      <c r="AT231" s="3">
        <f>EffortOutcomesAG1_1DayShiftIN[[#This Row],[A]]*Y231</f>
        <v>0</v>
      </c>
      <c r="AU231" s="3">
        <f>EffortOutcomesAG1_1DayShiftIN[[#This Row],[A]]*Z231</f>
        <v>1</v>
      </c>
      <c r="AV231" s="44">
        <f>EffortOutcomesAG1_1DayShiftIN[[#This Row],[A]]*AA231</f>
        <v>0</v>
      </c>
      <c r="AW231" s="3"/>
      <c r="AX231" s="3"/>
      <c r="AY231" t="s">
        <v>170</v>
      </c>
      <c r="AZ231" t="s">
        <v>215</v>
      </c>
      <c r="BA231" t="s">
        <v>69</v>
      </c>
      <c r="BB231">
        <v>1</v>
      </c>
      <c r="BC231">
        <v>0</v>
      </c>
      <c r="BD231">
        <v>10</v>
      </c>
      <c r="BE231">
        <v>0</v>
      </c>
      <c r="BF231">
        <v>1.2600465548632931</v>
      </c>
      <c r="BG231" t="s">
        <v>203</v>
      </c>
      <c r="BH231">
        <v>1</v>
      </c>
      <c r="BI231" s="25">
        <v>45582</v>
      </c>
      <c r="BJ231">
        <v>45582</v>
      </c>
      <c r="BK231">
        <v>0</v>
      </c>
      <c r="BL231">
        <v>0</v>
      </c>
      <c r="BM231">
        <v>1.2600465548632931</v>
      </c>
      <c r="BQ231">
        <v>0</v>
      </c>
      <c r="BR231">
        <v>0</v>
      </c>
      <c r="BS231">
        <v>0.79362147068327449</v>
      </c>
      <c r="BT231" t="s">
        <v>160</v>
      </c>
    </row>
    <row r="232" spans="1:72" x14ac:dyDescent="0.25">
      <c r="A232" s="31"/>
      <c r="B23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32" s="32">
        <f>IF(EffortOutcomesAG1_1DayShiftIN[[#This Row],[Iin]]=0,3,  IF(EffortOutcomesAG1_1DayShiftIN[[#This Row],[Iin]]&lt;INGoal,1,    IF(EffortOutcomesAG1_1DayShiftIN[[#This Row],[Iin]]&gt;=INGoal,2,   "???")))</f>
        <v>2</v>
      </c>
      <c r="D23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3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32" s="34">
        <f t="shared" si="6"/>
        <v>12310</v>
      </c>
      <c r="H23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0.53215699521393089</v>
      </c>
      <c r="I23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2" s="36" cm="1">
        <f t="array" ref="O23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0.83505221932114881</v>
      </c>
      <c r="R23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3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3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0.25272589601211515</v>
      </c>
      <c r="W23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2" s="36" cm="1">
        <f t="array" ref="Z23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2" s="38">
        <f t="shared" si="7"/>
        <v>1.087778115333264</v>
      </c>
      <c r="AC232" s="3">
        <f>EffortOutcomesAG1_1DayShiftIN[[#This Row],[A]]*H232</f>
        <v>2.0003852135081535</v>
      </c>
      <c r="AD232" s="3">
        <f>EffortOutcomesAG1_1DayShiftIN[[#This Row],[A]]*I232</f>
        <v>0</v>
      </c>
      <c r="AE232" s="3">
        <f>EffortOutcomesAG1_1DayShiftIN[[#This Row],[A]]*J232</f>
        <v>0</v>
      </c>
      <c r="AF232" s="3">
        <f>EffortOutcomesAG1_1DayShiftIN[[#This Row],[A]]*K232</f>
        <v>0</v>
      </c>
      <c r="AG232" s="3">
        <f>EffortOutcomesAG1_1DayShiftIN[[#This Row],[A]]*L232</f>
        <v>0</v>
      </c>
      <c r="AH232" s="3">
        <f>EffortOutcomesAG1_1DayShiftIN[[#This Row],[A]]*M232</f>
        <v>0</v>
      </c>
      <c r="AI232" s="3">
        <f>EffortOutcomesAG1_1DayShiftIN[[#This Row],[A]]*N232</f>
        <v>0</v>
      </c>
      <c r="AJ232" s="3">
        <f>EffortOutcomesAG1_1DayShiftIN[[#This Row],[A]]*O232</f>
        <v>0</v>
      </c>
      <c r="AK232" s="3">
        <f>EffortOutcomesAG1_1DayShiftIN[[#This Row],[A]]*P232</f>
        <v>0</v>
      </c>
      <c r="AL232" s="3">
        <f>EffortOutcomesAG1_1DayShiftIN[[#This Row],[A]]*Q232</f>
        <v>3.1389723842034072</v>
      </c>
      <c r="AM232" s="3">
        <f>EffortOutcomesAG1_1DayShiftIN[[#This Row],[A]]*R232</f>
        <v>0</v>
      </c>
      <c r="AN232" s="3">
        <f>EffortOutcomesAG1_1DayShiftIN[[#This Row],[A]]*S232</f>
        <v>0</v>
      </c>
      <c r="AO232" s="3">
        <f>EffortOutcomesAG1_1DayShiftIN[[#This Row],[A]]*T232</f>
        <v>0</v>
      </c>
      <c r="AP232" s="3">
        <f>EffortOutcomesAG1_1DayShiftIN[[#This Row],[A]]*U232</f>
        <v>0</v>
      </c>
      <c r="AQ232" s="3">
        <f>EffortOutcomesAG1_1DayShiftIN[[#This Row],[A]]*V232</f>
        <v>0.95000000000000007</v>
      </c>
      <c r="AR232" s="3">
        <f>EffortOutcomesAG1_1DayShiftIN[[#This Row],[A]]*W232</f>
        <v>0</v>
      </c>
      <c r="AS232" s="3">
        <f>EffortOutcomesAG1_1DayShiftIN[[#This Row],[A]]*X232</f>
        <v>0</v>
      </c>
      <c r="AT232" s="3">
        <f>EffortOutcomesAG1_1DayShiftIN[[#This Row],[A]]*Y232</f>
        <v>0</v>
      </c>
      <c r="AU232" s="3">
        <f>EffortOutcomesAG1_1DayShiftIN[[#This Row],[A]]*Z232</f>
        <v>0</v>
      </c>
      <c r="AV232" s="44">
        <f>EffortOutcomesAG1_1DayShiftIN[[#This Row],[A]]*AA232</f>
        <v>0</v>
      </c>
      <c r="AW232" s="3"/>
      <c r="AX232" s="3"/>
      <c r="AY232" t="s">
        <v>170</v>
      </c>
      <c r="AZ232" t="s">
        <v>215</v>
      </c>
      <c r="BA232" t="s">
        <v>68</v>
      </c>
      <c r="BB232">
        <v>5.7593984962406006</v>
      </c>
      <c r="BC232">
        <v>0.95</v>
      </c>
      <c r="BD232">
        <v>10</v>
      </c>
      <c r="BE232">
        <v>0.95</v>
      </c>
      <c r="BF232">
        <v>3.7590132827324472</v>
      </c>
      <c r="BG232" t="s">
        <v>205</v>
      </c>
      <c r="BH232">
        <v>1</v>
      </c>
      <c r="BI232" s="25">
        <v>45582</v>
      </c>
      <c r="BJ232">
        <v>45582</v>
      </c>
      <c r="BK232">
        <v>0.16494778067885119</v>
      </c>
      <c r="BL232">
        <v>0.16494778067885119</v>
      </c>
      <c r="BM232">
        <v>0.65267463003056858</v>
      </c>
      <c r="BN232">
        <v>6.0625247328848433</v>
      </c>
      <c r="BO232">
        <v>6.0625247328848433</v>
      </c>
      <c r="BP232">
        <v>3.9568560870867868</v>
      </c>
      <c r="BQ232">
        <v>0.25272589601211515</v>
      </c>
      <c r="BR232">
        <v>0.25272589601211515</v>
      </c>
      <c r="BS232">
        <v>1.5321569952139309</v>
      </c>
      <c r="BT232" t="s">
        <v>160</v>
      </c>
    </row>
    <row r="233" spans="1:72" x14ac:dyDescent="0.25">
      <c r="A233" s="31"/>
      <c r="B23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33" s="32">
        <f>IF(EffortOutcomesAG1_1DayShiftIN[[#This Row],[Iin]]=0,3,  IF(EffortOutcomesAG1_1DayShiftIN[[#This Row],[Iin]]&lt;INGoal,1,    IF(EffortOutcomesAG1_1DayShiftIN[[#This Row],[Iin]]&gt;=INGoal,2,   "???")))</f>
        <v>1</v>
      </c>
      <c r="D23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3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33" s="34">
        <f t="shared" si="6"/>
        <v>31111</v>
      </c>
      <c r="H23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3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3" s="36" cm="1">
        <f t="array" ref="O23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0.27645051194539261</v>
      </c>
      <c r="Q23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3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3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0.31874649862455218</v>
      </c>
      <c r="U23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0.68125350137544782</v>
      </c>
      <c r="W23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3" s="36" cm="1">
        <f t="array" ref="Z23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3" s="38">
        <f t="shared" si="7"/>
        <v>1</v>
      </c>
      <c r="AC233" s="3">
        <f>EffortOutcomesAG1_1DayShiftIN[[#This Row],[A]]*H233</f>
        <v>0</v>
      </c>
      <c r="AD233" s="3">
        <f>EffortOutcomesAG1_1DayShiftIN[[#This Row],[A]]*I233</f>
        <v>0</v>
      </c>
      <c r="AE233" s="3">
        <f>EffortOutcomesAG1_1DayShiftIN[[#This Row],[A]]*J233</f>
        <v>0</v>
      </c>
      <c r="AF233" s="3">
        <f>EffortOutcomesAG1_1DayShiftIN[[#This Row],[A]]*K233</f>
        <v>0</v>
      </c>
      <c r="AG233" s="3">
        <f>EffortOutcomesAG1_1DayShiftIN[[#This Row],[A]]*L233</f>
        <v>0</v>
      </c>
      <c r="AH233" s="3">
        <f>EffortOutcomesAG1_1DayShiftIN[[#This Row],[A]]*M233</f>
        <v>0</v>
      </c>
      <c r="AI233" s="3">
        <f>EffortOutcomesAG1_1DayShiftIN[[#This Row],[A]]*N233</f>
        <v>0</v>
      </c>
      <c r="AJ233" s="3">
        <f>EffortOutcomesAG1_1DayShiftIN[[#This Row],[A]]*O233</f>
        <v>0</v>
      </c>
      <c r="AK233" s="3">
        <f>EffortOutcomesAG1_1DayShiftIN[[#This Row],[A]]*P233</f>
        <v>1.0287433155080219</v>
      </c>
      <c r="AL233" s="3">
        <f>EffortOutcomesAG1_1DayShiftIN[[#This Row],[A]]*Q233</f>
        <v>0</v>
      </c>
      <c r="AM233" s="3">
        <f>EffortOutcomesAG1_1DayShiftIN[[#This Row],[A]]*R233</f>
        <v>0</v>
      </c>
      <c r="AN233" s="3">
        <f>EffortOutcomesAG1_1DayShiftIN[[#This Row],[A]]*S233</f>
        <v>0</v>
      </c>
      <c r="AO233" s="3">
        <f>EffortOutcomesAG1_1DayShiftIN[[#This Row],[A]]*T233</f>
        <v>1.1861375386650281</v>
      </c>
      <c r="AP233" s="3">
        <f>EffortOutcomesAG1_1DayShiftIN[[#This Row],[A]]*U233</f>
        <v>0</v>
      </c>
      <c r="AQ233" s="3">
        <f>EffortOutcomesAG1_1DayShiftIN[[#This Row],[A]]*V233</f>
        <v>2.5351191458269504</v>
      </c>
      <c r="AR233" s="3">
        <f>EffortOutcomesAG1_1DayShiftIN[[#This Row],[A]]*W233</f>
        <v>0</v>
      </c>
      <c r="AS233" s="3">
        <f>EffortOutcomesAG1_1DayShiftIN[[#This Row],[A]]*X233</f>
        <v>0</v>
      </c>
      <c r="AT233" s="3">
        <f>EffortOutcomesAG1_1DayShiftIN[[#This Row],[A]]*Y233</f>
        <v>0</v>
      </c>
      <c r="AU233" s="3">
        <f>EffortOutcomesAG1_1DayShiftIN[[#This Row],[A]]*Z233</f>
        <v>0</v>
      </c>
      <c r="AV233" s="44">
        <f>EffortOutcomesAG1_1DayShiftIN[[#This Row],[A]]*AA233</f>
        <v>0</v>
      </c>
      <c r="AW233" s="3"/>
      <c r="AX233" s="3"/>
      <c r="AY233" t="s">
        <v>217</v>
      </c>
      <c r="AZ233" t="s">
        <v>215</v>
      </c>
      <c r="BA233" t="s">
        <v>70</v>
      </c>
      <c r="BB233">
        <v>2.5351191458269504</v>
      </c>
      <c r="BC233">
        <v>4.75</v>
      </c>
      <c r="BD233">
        <v>10</v>
      </c>
      <c r="BE233">
        <v>4.75</v>
      </c>
      <c r="BF233">
        <v>3.7212566844919786</v>
      </c>
      <c r="BG233" t="s">
        <v>204</v>
      </c>
      <c r="BI233" s="25">
        <v>45582</v>
      </c>
      <c r="BJ233">
        <v>45582</v>
      </c>
      <c r="BK233">
        <v>1.8736791948492661</v>
      </c>
      <c r="BL233">
        <v>1.8736791948492661</v>
      </c>
      <c r="BM233">
        <v>1.467882363879238</v>
      </c>
      <c r="BN233">
        <v>0.53370929385830534</v>
      </c>
      <c r="BO233">
        <v>0.53370929385830534</v>
      </c>
      <c r="BP233">
        <v>0.78342245989304815</v>
      </c>
      <c r="BQ233">
        <v>1.2764505119453926</v>
      </c>
      <c r="BR233">
        <v>1.2764505119453926</v>
      </c>
      <c r="BS233">
        <v>0.68125350137544782</v>
      </c>
      <c r="BT233" t="s">
        <v>160</v>
      </c>
    </row>
    <row r="234" spans="1:72" x14ac:dyDescent="0.25">
      <c r="A234" s="31"/>
      <c r="B23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34" s="32">
        <f>IF(EffortOutcomesAG1_1DayShiftIN[[#This Row],[Iin]]=0,3,  IF(EffortOutcomesAG1_1DayShiftIN[[#This Row],[Iin]]&lt;INGoal,1,    IF(EffortOutcomesAG1_1DayShiftIN[[#This Row],[Iin]]&gt;=INGoal,2,   "???")))</f>
        <v>1</v>
      </c>
      <c r="D23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3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34" s="34">
        <f t="shared" si="6"/>
        <v>11110</v>
      </c>
      <c r="H23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3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4" s="36" cm="1">
        <f t="array" ref="O23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3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3.4510869565217428E-2</v>
      </c>
      <c r="S23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0.53551421404682276</v>
      </c>
      <c r="U23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0.42997491638795982</v>
      </c>
      <c r="W23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4" s="36" cm="1">
        <f t="array" ref="Z23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4" s="38">
        <f t="shared" si="7"/>
        <v>1</v>
      </c>
      <c r="AC234" s="3">
        <f>EffortOutcomesAG1_1DayShiftIN[[#This Row],[A]]*H234</f>
        <v>0</v>
      </c>
      <c r="AD234" s="3">
        <f>EffortOutcomesAG1_1DayShiftIN[[#This Row],[A]]*I234</f>
        <v>0</v>
      </c>
      <c r="AE234" s="3">
        <f>EffortOutcomesAG1_1DayShiftIN[[#This Row],[A]]*J234</f>
        <v>0</v>
      </c>
      <c r="AF234" s="3">
        <f>EffortOutcomesAG1_1DayShiftIN[[#This Row],[A]]*K234</f>
        <v>0</v>
      </c>
      <c r="AG234" s="3">
        <f>EffortOutcomesAG1_1DayShiftIN[[#This Row],[A]]*L234</f>
        <v>0</v>
      </c>
      <c r="AH234" s="3">
        <f>EffortOutcomesAG1_1DayShiftIN[[#This Row],[A]]*M234</f>
        <v>0</v>
      </c>
      <c r="AI234" s="3">
        <f>EffortOutcomesAG1_1DayShiftIN[[#This Row],[A]]*N234</f>
        <v>0</v>
      </c>
      <c r="AJ234" s="3">
        <f>EffortOutcomesAG1_1DayShiftIN[[#This Row],[A]]*O234</f>
        <v>0</v>
      </c>
      <c r="AK234" s="3">
        <f>EffortOutcomesAG1_1DayShiftIN[[#This Row],[A]]*P234</f>
        <v>0</v>
      </c>
      <c r="AL234" s="3">
        <f>EffortOutcomesAG1_1DayShiftIN[[#This Row],[A]]*Q234</f>
        <v>0</v>
      </c>
      <c r="AM234" s="3">
        <f>EffortOutcomesAG1_1DayShiftIN[[#This Row],[A]]*R234</f>
        <v>6.7914438502673868E-2</v>
      </c>
      <c r="AN234" s="3">
        <f>EffortOutcomesAG1_1DayShiftIN[[#This Row],[A]]*S234</f>
        <v>0</v>
      </c>
      <c r="AO234" s="3">
        <f>EffortOutcomesAG1_1DayShiftIN[[#This Row],[A]]*T234</f>
        <v>1.0538461538461539</v>
      </c>
      <c r="AP234" s="3">
        <f>EffortOutcomesAG1_1DayShiftIN[[#This Row],[A]]*U234</f>
        <v>0</v>
      </c>
      <c r="AQ234" s="3">
        <f>EffortOutcomesAG1_1DayShiftIN[[#This Row],[A]]*V234</f>
        <v>0.84615384615384603</v>
      </c>
      <c r="AR234" s="3">
        <f>EffortOutcomesAG1_1DayShiftIN[[#This Row],[A]]*W234</f>
        <v>0</v>
      </c>
      <c r="AS234" s="3">
        <f>EffortOutcomesAG1_1DayShiftIN[[#This Row],[A]]*X234</f>
        <v>0</v>
      </c>
      <c r="AT234" s="3">
        <f>EffortOutcomesAG1_1DayShiftIN[[#This Row],[A]]*Y234</f>
        <v>0</v>
      </c>
      <c r="AU234" s="3">
        <f>EffortOutcomesAG1_1DayShiftIN[[#This Row],[A]]*Z234</f>
        <v>0</v>
      </c>
      <c r="AV234" s="44">
        <f>EffortOutcomesAG1_1DayShiftIN[[#This Row],[A]]*AA234</f>
        <v>0</v>
      </c>
      <c r="AW234" s="3"/>
      <c r="AX234" s="3"/>
      <c r="AY234" t="s">
        <v>217</v>
      </c>
      <c r="AZ234" t="s">
        <v>215</v>
      </c>
      <c r="BA234" t="s">
        <v>69</v>
      </c>
      <c r="BB234">
        <v>0.84615384615384603</v>
      </c>
      <c r="BC234">
        <v>1.9</v>
      </c>
      <c r="BD234">
        <v>10</v>
      </c>
      <c r="BE234">
        <v>1.9</v>
      </c>
      <c r="BF234">
        <v>1.9679144385026737</v>
      </c>
      <c r="BG234" t="s">
        <v>203</v>
      </c>
      <c r="BI234" s="25">
        <v>45582</v>
      </c>
      <c r="BJ234">
        <v>45582</v>
      </c>
      <c r="BK234">
        <v>2.2454545454545456</v>
      </c>
      <c r="BL234">
        <v>2.2454545454545456</v>
      </c>
      <c r="BM234">
        <v>2.3257170636849782</v>
      </c>
      <c r="BN234">
        <v>0.44534412955465585</v>
      </c>
      <c r="BO234">
        <v>0.44534412955465585</v>
      </c>
      <c r="BP234">
        <v>1.0357444413171968</v>
      </c>
      <c r="BQ234">
        <v>0.96548913043478257</v>
      </c>
      <c r="BR234">
        <v>0.96548913043478257</v>
      </c>
      <c r="BS234">
        <v>0.42997491638795982</v>
      </c>
      <c r="BT234" t="s">
        <v>160</v>
      </c>
    </row>
    <row r="235" spans="1:72" x14ac:dyDescent="0.25">
      <c r="A235" s="31"/>
      <c r="B23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35" s="32">
        <f>IF(EffortOutcomesAG1_1DayShiftIN[[#This Row],[Iin]]=0,3,  IF(EffortOutcomesAG1_1DayShiftIN[[#This Row],[Iin]]&lt;INGoal,1,    IF(EffortOutcomesAG1_1DayShiftIN[[#This Row],[Iin]]&gt;=INGoal,2,   "???")))</f>
        <v>2</v>
      </c>
      <c r="D23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3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35" s="34">
        <f t="shared" si="6"/>
        <v>32312</v>
      </c>
      <c r="H23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1.059773881307726</v>
      </c>
      <c r="I23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0.17837354019265184</v>
      </c>
      <c r="N23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0.32162645980734816</v>
      </c>
      <c r="O235" s="36" cm="1">
        <f t="array" ref="O23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3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3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3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3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5" s="36" cm="1">
        <f t="array" ref="Z23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5" s="38">
        <f t="shared" si="7"/>
        <v>0</v>
      </c>
      <c r="AC235" s="3">
        <f>EffortOutcomesAG1_1DayShiftIN[[#This Row],[A]]*H235</f>
        <v>3.0471096572600325</v>
      </c>
      <c r="AD235" s="3">
        <f>EffortOutcomesAG1_1DayShiftIN[[#This Row],[A]]*I235</f>
        <v>0</v>
      </c>
      <c r="AE235" s="3">
        <f>EffortOutcomesAG1_1DayShiftIN[[#This Row],[A]]*J235</f>
        <v>0</v>
      </c>
      <c r="AF235" s="3">
        <f>EffortOutcomesAG1_1DayShiftIN[[#This Row],[A]]*K235</f>
        <v>0</v>
      </c>
      <c r="AG235" s="3">
        <f>EffortOutcomesAG1_1DayShiftIN[[#This Row],[A]]*L235</f>
        <v>0</v>
      </c>
      <c r="AH235" s="3">
        <f>EffortOutcomesAG1_1DayShiftIN[[#This Row],[A]]*M235</f>
        <v>0.51286764705882315</v>
      </c>
      <c r="AI235" s="3">
        <f>EffortOutcomesAG1_1DayShiftIN[[#This Row],[A]]*N235</f>
        <v>0.92475490196078458</v>
      </c>
      <c r="AJ235" s="3">
        <f>EffortOutcomesAG1_1DayShiftIN[[#This Row],[A]]*O235</f>
        <v>0</v>
      </c>
      <c r="AK235" s="3">
        <f>EffortOutcomesAG1_1DayShiftIN[[#This Row],[A]]*P235</f>
        <v>0</v>
      </c>
      <c r="AL235" s="3">
        <f>EffortOutcomesAG1_1DayShiftIN[[#This Row],[A]]*Q235</f>
        <v>0</v>
      </c>
      <c r="AM235" s="3">
        <f>EffortOutcomesAG1_1DayShiftIN[[#This Row],[A]]*R235</f>
        <v>0</v>
      </c>
      <c r="AN235" s="3">
        <f>EffortOutcomesAG1_1DayShiftIN[[#This Row],[A]]*S235</f>
        <v>0</v>
      </c>
      <c r="AO235" s="3">
        <f>EffortOutcomesAG1_1DayShiftIN[[#This Row],[A]]*T235</f>
        <v>0</v>
      </c>
      <c r="AP235" s="3">
        <f>EffortOutcomesAG1_1DayShiftIN[[#This Row],[A]]*U235</f>
        <v>0</v>
      </c>
      <c r="AQ235" s="3">
        <f>EffortOutcomesAG1_1DayShiftIN[[#This Row],[A]]*V235</f>
        <v>0</v>
      </c>
      <c r="AR235" s="3">
        <f>EffortOutcomesAG1_1DayShiftIN[[#This Row],[A]]*W235</f>
        <v>0</v>
      </c>
      <c r="AS235" s="3">
        <f>EffortOutcomesAG1_1DayShiftIN[[#This Row],[A]]*X235</f>
        <v>0</v>
      </c>
      <c r="AT235" s="3">
        <f>EffortOutcomesAG1_1DayShiftIN[[#This Row],[A]]*Y235</f>
        <v>0</v>
      </c>
      <c r="AU235" s="3">
        <f>EffortOutcomesAG1_1DayShiftIN[[#This Row],[A]]*Z235</f>
        <v>0</v>
      </c>
      <c r="AV235" s="44">
        <f>EffortOutcomesAG1_1DayShiftIN[[#This Row],[A]]*AA235</f>
        <v>0</v>
      </c>
      <c r="AW235" s="3"/>
      <c r="AX235" s="3"/>
      <c r="AY235" t="s">
        <v>217</v>
      </c>
      <c r="AZ235" t="s">
        <v>215</v>
      </c>
      <c r="BA235" t="s">
        <v>68</v>
      </c>
      <c r="BB235">
        <v>6.8471096572600327</v>
      </c>
      <c r="BC235">
        <v>3.8</v>
      </c>
      <c r="BD235">
        <v>10</v>
      </c>
      <c r="BE235">
        <v>3.8</v>
      </c>
      <c r="BF235">
        <v>2.8752450980392155</v>
      </c>
      <c r="BG235" t="s">
        <v>205</v>
      </c>
      <c r="BI235" s="25">
        <v>45582</v>
      </c>
      <c r="BJ235">
        <v>45582</v>
      </c>
      <c r="BK235">
        <v>0.55497869761306307</v>
      </c>
      <c r="BL235">
        <v>0.55497869761306307</v>
      </c>
      <c r="BM235">
        <v>0.41992099469161787</v>
      </c>
      <c r="BN235">
        <v>1.8018709624368507</v>
      </c>
      <c r="BO235">
        <v>1.8018709624368507</v>
      </c>
      <c r="BP235">
        <v>0.75664344685242513</v>
      </c>
      <c r="BQ235">
        <v>1.3216264598073482</v>
      </c>
      <c r="BR235">
        <v>1.3216264598073482</v>
      </c>
      <c r="BS235">
        <v>2.3814003411150741</v>
      </c>
      <c r="BT235" t="s">
        <v>160</v>
      </c>
    </row>
    <row r="236" spans="1:72" x14ac:dyDescent="0.25">
      <c r="A236" s="31"/>
      <c r="B23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36" s="32">
        <f>IF(EffortOutcomesAG1_1DayShiftIN[[#This Row],[Iin]]=0,3,  IF(EffortOutcomesAG1_1DayShiftIN[[#This Row],[Iin]]&lt;INGoal,1,    IF(EffortOutcomesAG1_1DayShiftIN[[#This Row],[Iin]]&gt;=INGoal,2,   "???")))</f>
        <v>2</v>
      </c>
      <c r="D23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3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36" s="34">
        <f t="shared" si="6"/>
        <v>12310</v>
      </c>
      <c r="H23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0.64416967663676972</v>
      </c>
      <c r="I23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6" s="36" cm="1">
        <f t="array" ref="O23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0.50515665796344644</v>
      </c>
      <c r="R23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3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3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0.81360641766209862</v>
      </c>
      <c r="W23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6" s="36" cm="1">
        <f t="array" ref="Z23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6" s="38">
        <f t="shared" si="7"/>
        <v>1.3187630756255451</v>
      </c>
      <c r="AC236" s="3">
        <f>EffortOutcomesAG1_1DayShiftIN[[#This Row],[A]]*H236</f>
        <v>2.2564762747204137</v>
      </c>
      <c r="AD236" s="3">
        <f>EffortOutcomesAG1_1DayShiftIN[[#This Row],[A]]*I236</f>
        <v>0</v>
      </c>
      <c r="AE236" s="3">
        <f>EffortOutcomesAG1_1DayShiftIN[[#This Row],[A]]*J236</f>
        <v>0</v>
      </c>
      <c r="AF236" s="3">
        <f>EffortOutcomesAG1_1DayShiftIN[[#This Row],[A]]*K236</f>
        <v>0</v>
      </c>
      <c r="AG236" s="3">
        <f>EffortOutcomesAG1_1DayShiftIN[[#This Row],[A]]*L236</f>
        <v>0</v>
      </c>
      <c r="AH236" s="3">
        <f>EffortOutcomesAG1_1DayShiftIN[[#This Row],[A]]*M236</f>
        <v>0</v>
      </c>
      <c r="AI236" s="3">
        <f>EffortOutcomesAG1_1DayShiftIN[[#This Row],[A]]*N236</f>
        <v>0</v>
      </c>
      <c r="AJ236" s="3">
        <f>EffortOutcomesAG1_1DayShiftIN[[#This Row],[A]]*O236</f>
        <v>0</v>
      </c>
      <c r="AK236" s="3">
        <f>EffortOutcomesAG1_1DayShiftIN[[#This Row],[A]]*P236</f>
        <v>0</v>
      </c>
      <c r="AL236" s="3">
        <f>EffortOutcomesAG1_1DayShiftIN[[#This Row],[A]]*Q236</f>
        <v>1.7695244825290291</v>
      </c>
      <c r="AM236" s="3">
        <f>EffortOutcomesAG1_1DayShiftIN[[#This Row],[A]]*R236</f>
        <v>0</v>
      </c>
      <c r="AN236" s="3">
        <f>EffortOutcomesAG1_1DayShiftIN[[#This Row],[A]]*S236</f>
        <v>0</v>
      </c>
      <c r="AO236" s="3">
        <f>EffortOutcomesAG1_1DayShiftIN[[#This Row],[A]]*T236</f>
        <v>0</v>
      </c>
      <c r="AP236" s="3">
        <f>EffortOutcomesAG1_1DayShiftIN[[#This Row],[A]]*U236</f>
        <v>0</v>
      </c>
      <c r="AQ236" s="3">
        <f>EffortOutcomesAG1_1DayShiftIN[[#This Row],[A]]*V236</f>
        <v>2.8499999999999996</v>
      </c>
      <c r="AR236" s="3">
        <f>EffortOutcomesAG1_1DayShiftIN[[#This Row],[A]]*W236</f>
        <v>0</v>
      </c>
      <c r="AS236" s="3">
        <f>EffortOutcomesAG1_1DayShiftIN[[#This Row],[A]]*X236</f>
        <v>0</v>
      </c>
      <c r="AT236" s="3">
        <f>EffortOutcomesAG1_1DayShiftIN[[#This Row],[A]]*Y236</f>
        <v>0</v>
      </c>
      <c r="AU236" s="3">
        <f>EffortOutcomesAG1_1DayShiftIN[[#This Row],[A]]*Z236</f>
        <v>0</v>
      </c>
      <c r="AV236" s="44">
        <f>EffortOutcomesAG1_1DayShiftIN[[#This Row],[A]]*AA236</f>
        <v>0</v>
      </c>
      <c r="AW236" s="3"/>
      <c r="AX236" s="3"/>
      <c r="AY236" t="s">
        <v>170</v>
      </c>
      <c r="AZ236" t="s">
        <v>215</v>
      </c>
      <c r="BA236" t="s">
        <v>68</v>
      </c>
      <c r="BB236">
        <v>5.7593984962406006</v>
      </c>
      <c r="BC236">
        <v>2.8499999999999996</v>
      </c>
      <c r="BD236">
        <v>10</v>
      </c>
      <c r="BE236">
        <v>2.8499999999999996</v>
      </c>
      <c r="BF236">
        <v>3.502922221520187</v>
      </c>
      <c r="BG236" t="s">
        <v>206</v>
      </c>
      <c r="BH236">
        <v>1</v>
      </c>
      <c r="BI236" s="25">
        <v>45583</v>
      </c>
      <c r="BJ236">
        <v>45583</v>
      </c>
      <c r="BK236">
        <v>0.49484334203655356</v>
      </c>
      <c r="BL236">
        <v>0.49484334203655356</v>
      </c>
      <c r="BM236">
        <v>0.60820973297935366</v>
      </c>
      <c r="BN236">
        <v>2.0208415776282811</v>
      </c>
      <c r="BO236">
        <v>2.0208415776282811</v>
      </c>
      <c r="BP236">
        <v>1.2290955163228727</v>
      </c>
      <c r="BQ236">
        <v>0.81360641766209862</v>
      </c>
      <c r="BR236">
        <v>0.81360641766209862</v>
      </c>
      <c r="BS236">
        <v>1.6441696766367697</v>
      </c>
      <c r="BT236" t="s">
        <v>160</v>
      </c>
    </row>
    <row r="237" spans="1:72" x14ac:dyDescent="0.25">
      <c r="A237" s="31"/>
      <c r="B23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37" s="32">
        <f>IF(EffortOutcomesAG1_1DayShiftIN[[#This Row],[Iin]]=0,3,  IF(EffortOutcomesAG1_1DayShiftIN[[#This Row],[Iin]]&lt;INGoal,1,    IF(EffortOutcomesAG1_1DayShiftIN[[#This Row],[Iin]]&gt;=INGoal,2,   "???")))</f>
        <v>1</v>
      </c>
      <c r="D23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3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37" s="34">
        <f t="shared" si="6"/>
        <v>11310</v>
      </c>
      <c r="H23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3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7" s="36" cm="1">
        <f t="array" ref="O23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3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0.16060011394568607</v>
      </c>
      <c r="S23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3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3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7" s="36" cm="1">
        <f t="array" ref="Z23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0.83939988605431393</v>
      </c>
      <c r="AA23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7" s="38">
        <f t="shared" si="7"/>
        <v>1</v>
      </c>
      <c r="AC237" s="3">
        <f>EffortOutcomesAG1_1DayShiftIN[[#This Row],[A]]*H237</f>
        <v>0</v>
      </c>
      <c r="AD237" s="3">
        <f>EffortOutcomesAG1_1DayShiftIN[[#This Row],[A]]*I237</f>
        <v>0</v>
      </c>
      <c r="AE237" s="3">
        <f>EffortOutcomesAG1_1DayShiftIN[[#This Row],[A]]*J237</f>
        <v>0</v>
      </c>
      <c r="AF237" s="3">
        <f>EffortOutcomesAG1_1DayShiftIN[[#This Row],[A]]*K237</f>
        <v>0</v>
      </c>
      <c r="AG237" s="3">
        <f>EffortOutcomesAG1_1DayShiftIN[[#This Row],[A]]*L237</f>
        <v>0</v>
      </c>
      <c r="AH237" s="3">
        <f>EffortOutcomesAG1_1DayShiftIN[[#This Row],[A]]*M237</f>
        <v>0</v>
      </c>
      <c r="AI237" s="3">
        <f>EffortOutcomesAG1_1DayShiftIN[[#This Row],[A]]*N237</f>
        <v>0</v>
      </c>
      <c r="AJ237" s="3">
        <f>EffortOutcomesAG1_1DayShiftIN[[#This Row],[A]]*O237</f>
        <v>0</v>
      </c>
      <c r="AK237" s="3">
        <f>EffortOutcomesAG1_1DayShiftIN[[#This Row],[A]]*P237</f>
        <v>0</v>
      </c>
      <c r="AL237" s="3">
        <f>EffortOutcomesAG1_1DayShiftIN[[#This Row],[A]]*Q237</f>
        <v>0</v>
      </c>
      <c r="AM237" s="3">
        <f>EffortOutcomesAG1_1DayShiftIN[[#This Row],[A]]*R237</f>
        <v>0.19132730015082983</v>
      </c>
      <c r="AN237" s="3">
        <f>EffortOutcomesAG1_1DayShiftIN[[#This Row],[A]]*S237</f>
        <v>0</v>
      </c>
      <c r="AO237" s="3">
        <f>EffortOutcomesAG1_1DayShiftIN[[#This Row],[A]]*T237</f>
        <v>0</v>
      </c>
      <c r="AP237" s="3">
        <f>EffortOutcomesAG1_1DayShiftIN[[#This Row],[A]]*U237</f>
        <v>0</v>
      </c>
      <c r="AQ237" s="3">
        <f>EffortOutcomesAG1_1DayShiftIN[[#This Row],[A]]*V237</f>
        <v>0</v>
      </c>
      <c r="AR237" s="3">
        <f>EffortOutcomesAG1_1DayShiftIN[[#This Row],[A]]*W237</f>
        <v>0</v>
      </c>
      <c r="AS237" s="3">
        <f>EffortOutcomesAG1_1DayShiftIN[[#This Row],[A]]*X237</f>
        <v>0</v>
      </c>
      <c r="AT237" s="3">
        <f>EffortOutcomesAG1_1DayShiftIN[[#This Row],[A]]*Y237</f>
        <v>0</v>
      </c>
      <c r="AU237" s="3">
        <f>EffortOutcomesAG1_1DayShiftIN[[#This Row],[A]]*Z237</f>
        <v>1</v>
      </c>
      <c r="AV237" s="44">
        <f>EffortOutcomesAG1_1DayShiftIN[[#This Row],[A]]*AA237</f>
        <v>0</v>
      </c>
      <c r="AW237" s="3"/>
      <c r="AX237" s="3"/>
      <c r="AY237" t="s">
        <v>170</v>
      </c>
      <c r="AZ237" t="s">
        <v>215</v>
      </c>
      <c r="BA237" t="s">
        <v>69</v>
      </c>
      <c r="BB237">
        <v>1</v>
      </c>
      <c r="BC237">
        <v>0</v>
      </c>
      <c r="BD237">
        <v>10</v>
      </c>
      <c r="BE237">
        <v>0</v>
      </c>
      <c r="BF237">
        <v>1.1913273001508298</v>
      </c>
      <c r="BG237" t="s">
        <v>207</v>
      </c>
      <c r="BH237">
        <v>1</v>
      </c>
      <c r="BI237" s="25">
        <v>45583</v>
      </c>
      <c r="BJ237">
        <v>45583</v>
      </c>
      <c r="BK237">
        <v>0</v>
      </c>
      <c r="BL237">
        <v>0</v>
      </c>
      <c r="BM237">
        <v>1.1913273001508298</v>
      </c>
      <c r="BQ237">
        <v>0</v>
      </c>
      <c r="BR237">
        <v>0</v>
      </c>
      <c r="BS237">
        <v>0.83939988605431393</v>
      </c>
      <c r="BT237" t="s">
        <v>160</v>
      </c>
    </row>
    <row r="238" spans="1:72" x14ac:dyDescent="0.25">
      <c r="A238" s="31"/>
      <c r="B23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38" s="32">
        <f>IF(EffortOutcomesAG1_1DayShiftIN[[#This Row],[Iin]]=0,3,  IF(EffortOutcomesAG1_1DayShiftIN[[#This Row],[Iin]]&lt;INGoal,1,    IF(EffortOutcomesAG1_1DayShiftIN[[#This Row],[Iin]]&gt;=INGoal,2,   "???")))</f>
        <v>2</v>
      </c>
      <c r="D23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3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38" s="34">
        <f t="shared" si="6"/>
        <v>32311</v>
      </c>
      <c r="H23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1.2053640510779395E-2</v>
      </c>
      <c r="I23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0.15669175585087602</v>
      </c>
      <c r="O238" s="36" cm="1">
        <f t="array" ref="O23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Row],[Block]]=21222),INCap-M239:Z9INGoal,IF(OR(EffortOutcomesAG1_1DayShiftIN[[#This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3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3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3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1</v>
      </c>
      <c r="W23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8" s="36" cm="1">
        <f t="array" ref="Z23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8" s="38">
        <f t="shared" si="7"/>
        <v>1</v>
      </c>
      <c r="AC238" s="3">
        <f>EffortOutcomesAG1_1DayShiftIN[[#This Row],[A]]*H238</f>
        <v>2.9699248120300552E-2</v>
      </c>
      <c r="AD238" s="3">
        <f>EffortOutcomesAG1_1DayShiftIN[[#This Row],[A]]*I238</f>
        <v>0</v>
      </c>
      <c r="AE238" s="3">
        <f>EffortOutcomesAG1_1DayShiftIN[[#This Row],[A]]*J238</f>
        <v>0</v>
      </c>
      <c r="AF238" s="3">
        <f>EffortOutcomesAG1_1DayShiftIN[[#This Row],[A]]*K238</f>
        <v>0</v>
      </c>
      <c r="AG238" s="3">
        <f>EffortOutcomesAG1_1DayShiftIN[[#This Row],[A]]*L238</f>
        <v>0</v>
      </c>
      <c r="AH238" s="3">
        <f>EffortOutcomesAG1_1DayShiftIN[[#This Row],[A]]*M238</f>
        <v>0</v>
      </c>
      <c r="AI238" s="3">
        <f>EffortOutcomesAG1_1DayShiftIN[[#This Row],[A]]*N238</f>
        <v>0.38607649956534307</v>
      </c>
      <c r="AJ238" s="3">
        <f>EffortOutcomesAG1_1DayShiftIN[[#This Row],[A]]*O238</f>
        <v>0</v>
      </c>
      <c r="AK238" s="3">
        <f>EffortOutcomesAG1_1DayShiftIN[[#This Row],[A]]*P238</f>
        <v>0</v>
      </c>
      <c r="AL238" s="3">
        <f>EffortOutcomesAG1_1DayShiftIN[[#This Row],[A]]*Q238</f>
        <v>0</v>
      </c>
      <c r="AM238" s="3">
        <f>EffortOutcomesAG1_1DayShiftIN[[#This Row],[A]]*R238</f>
        <v>0</v>
      </c>
      <c r="AN238" s="3">
        <f>EffortOutcomesAG1_1DayShiftIN[[#This Row],[A]]*S238</f>
        <v>0</v>
      </c>
      <c r="AO238" s="3">
        <f>EffortOutcomesAG1_1DayShiftIN[[#This Row],[A]]*T238</f>
        <v>0</v>
      </c>
      <c r="AP238" s="3">
        <f>EffortOutcomesAG1_1DayShiftIN[[#This Row],[A]]*U238</f>
        <v>0</v>
      </c>
      <c r="AQ238" s="3">
        <f>EffortOutcomesAG1_1DayShiftIN[[#This Row],[A]]*V238</f>
        <v>2.4639235004346567</v>
      </c>
      <c r="AR238" s="3">
        <f>EffortOutcomesAG1_1DayShiftIN[[#This Row],[A]]*W238</f>
        <v>0</v>
      </c>
      <c r="AS238" s="3">
        <f>EffortOutcomesAG1_1DayShiftIN[[#This Row],[A]]*X238</f>
        <v>0</v>
      </c>
      <c r="AT238" s="3">
        <f>EffortOutcomesAG1_1DayShiftIN[[#This Row],[A]]*Y238</f>
        <v>0</v>
      </c>
      <c r="AU238" s="3">
        <f>EffortOutcomesAG1_1DayShiftIN[[#This Row],[A]]*Z238</f>
        <v>0</v>
      </c>
      <c r="AV238" s="44">
        <f>EffortOutcomesAG1_1DayShiftIN[[#This Row],[A]]*AA238</f>
        <v>0</v>
      </c>
      <c r="AW238" s="3"/>
      <c r="AX238" s="3"/>
      <c r="AY238" t="s">
        <v>170</v>
      </c>
      <c r="AZ238" t="s">
        <v>215</v>
      </c>
      <c r="BA238" t="s">
        <v>70</v>
      </c>
      <c r="BB238">
        <v>2.8796992481203003</v>
      </c>
      <c r="BC238">
        <v>2.8499999999999996</v>
      </c>
      <c r="BD238">
        <v>10</v>
      </c>
      <c r="BE238">
        <v>2.8499999999999996</v>
      </c>
      <c r="BF238">
        <v>2.4639235004346567</v>
      </c>
      <c r="BG238" t="s">
        <v>208</v>
      </c>
      <c r="BH238">
        <v>1</v>
      </c>
      <c r="BI238" s="25">
        <v>45583</v>
      </c>
      <c r="BJ238">
        <v>45583</v>
      </c>
      <c r="BK238">
        <v>0.98968668407310711</v>
      </c>
      <c r="BL238">
        <v>0.98968668407310711</v>
      </c>
      <c r="BM238">
        <v>0.85561834349297494</v>
      </c>
      <c r="BN238">
        <v>1.0104207888141405</v>
      </c>
      <c r="BO238">
        <v>1.0104207888141405</v>
      </c>
      <c r="BP238">
        <v>0.86453456155602004</v>
      </c>
      <c r="BQ238">
        <v>1.156691755850876</v>
      </c>
      <c r="BR238">
        <v>1.156691755850876</v>
      </c>
      <c r="BS238">
        <v>1.1687453963616554</v>
      </c>
      <c r="BT238" t="s">
        <v>160</v>
      </c>
    </row>
    <row r="239" spans="1:72" x14ac:dyDescent="0.25">
      <c r="A239" s="31"/>
      <c r="B23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39" s="32">
        <f>IF(EffortOutcomesAG1_1DayShiftIN[[#This Row],[Iin]]=0,3,  IF(EffortOutcomesAG1_1DayShiftIN[[#This Row],[Iin]]&lt;INGoal,1,    IF(EffortOutcomesAG1_1DayShiftIN[[#This Row],[Iin]]&gt;=INGoal,2,   "???")))</f>
        <v>2</v>
      </c>
      <c r="D23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3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3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39" s="34">
        <f t="shared" si="6"/>
        <v>12310</v>
      </c>
      <c r="H23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0.79584773731170877</v>
      </c>
      <c r="I23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3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3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3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3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3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39" s="36" cm="1">
        <f t="array" ref="O23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3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3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0.58376597679020281</v>
      </c>
      <c r="R23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3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3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3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3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0.74749292877346363</v>
      </c>
      <c r="W23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3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3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39" s="36" cm="1">
        <f t="array" ref="Z23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3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39" s="38">
        <f t="shared" si="7"/>
        <v>1.3312589055636663</v>
      </c>
      <c r="AC239" s="3">
        <f>EffortOutcomesAG1_1DayShiftIN[[#This Row],[A]]*H239</f>
        <v>3.0343645592208186</v>
      </c>
      <c r="AD239" s="3">
        <f>EffortOutcomesAG1_1DayShiftIN[[#This Row],[A]]*I239</f>
        <v>0</v>
      </c>
      <c r="AE239" s="3">
        <f>EffortOutcomesAG1_1DayShiftIN[[#This Row],[A]]*J239</f>
        <v>0</v>
      </c>
      <c r="AF239" s="3">
        <f>EffortOutcomesAG1_1DayShiftIN[[#This Row],[A]]*K239</f>
        <v>0</v>
      </c>
      <c r="AG239" s="3">
        <f>EffortOutcomesAG1_1DayShiftIN[[#This Row],[A]]*L239</f>
        <v>0</v>
      </c>
      <c r="AH239" s="3">
        <f>EffortOutcomesAG1_1DayShiftIN[[#This Row],[A]]*M239</f>
        <v>0</v>
      </c>
      <c r="AI239" s="3">
        <f>EffortOutcomesAG1_1DayShiftIN[[#This Row],[A]]*N239</f>
        <v>0</v>
      </c>
      <c r="AJ239" s="3">
        <f>EffortOutcomesAG1_1DayShiftIN[[#This Row],[A]]*O239</f>
        <v>0</v>
      </c>
      <c r="AK239" s="3">
        <f>EffortOutcomesAG1_1DayShiftIN[[#This Row],[A]]*P239</f>
        <v>0</v>
      </c>
      <c r="AL239" s="3">
        <f>EffortOutcomesAG1_1DayShiftIN[[#This Row],[A]]*Q239</f>
        <v>2.2257508664089198</v>
      </c>
      <c r="AM239" s="3">
        <f>EffortOutcomesAG1_1DayShiftIN[[#This Row],[A]]*R239</f>
        <v>0</v>
      </c>
      <c r="AN239" s="3">
        <f>EffortOutcomesAG1_1DayShiftIN[[#This Row],[A]]*S239</f>
        <v>0</v>
      </c>
      <c r="AO239" s="3">
        <f>EffortOutcomesAG1_1DayShiftIN[[#This Row],[A]]*T239</f>
        <v>0</v>
      </c>
      <c r="AP239" s="3">
        <f>EffortOutcomesAG1_1DayShiftIN[[#This Row],[A]]*U239</f>
        <v>0</v>
      </c>
      <c r="AQ239" s="3">
        <f>EffortOutcomesAG1_1DayShiftIN[[#This Row],[A]]*V239</f>
        <v>2.8499999999999996</v>
      </c>
      <c r="AR239" s="3">
        <f>EffortOutcomesAG1_1DayShiftIN[[#This Row],[A]]*W239</f>
        <v>0</v>
      </c>
      <c r="AS239" s="3">
        <f>EffortOutcomesAG1_1DayShiftIN[[#This Row],[A]]*X239</f>
        <v>0</v>
      </c>
      <c r="AT239" s="3">
        <f>EffortOutcomesAG1_1DayShiftIN[[#This Row],[A]]*Y239</f>
        <v>0</v>
      </c>
      <c r="AU239" s="3">
        <f>EffortOutcomesAG1_1DayShiftIN[[#This Row],[A]]*Z239</f>
        <v>0</v>
      </c>
      <c r="AV239" s="44">
        <f>EffortOutcomesAG1_1DayShiftIN[[#This Row],[A]]*AA239</f>
        <v>0</v>
      </c>
      <c r="AW239" s="3"/>
      <c r="AX239" s="3"/>
      <c r="AY239" t="s">
        <v>217</v>
      </c>
      <c r="AZ239" t="s">
        <v>215</v>
      </c>
      <c r="BA239" t="s">
        <v>68</v>
      </c>
      <c r="BB239">
        <v>6.8471096572600336</v>
      </c>
      <c r="BC239">
        <v>2.8499999999999996</v>
      </c>
      <c r="BD239">
        <v>10</v>
      </c>
      <c r="BE239">
        <v>2.8499999999999996</v>
      </c>
      <c r="BF239">
        <v>3.812745098039215</v>
      </c>
      <c r="BG239" t="s">
        <v>206</v>
      </c>
      <c r="BI239" s="25">
        <v>45583</v>
      </c>
      <c r="BJ239">
        <v>45583</v>
      </c>
      <c r="BK239">
        <v>0.41623402320979724</v>
      </c>
      <c r="BL239">
        <v>0.41623402320979724</v>
      </c>
      <c r="BM239">
        <v>0.55684008127378792</v>
      </c>
      <c r="BN239">
        <v>2.4024946165824681</v>
      </c>
      <c r="BO239">
        <v>2.4024946165824681</v>
      </c>
      <c r="BP239">
        <v>1.3378052975576196</v>
      </c>
      <c r="BQ239">
        <v>0.74749292877346363</v>
      </c>
      <c r="BR239">
        <v>0.74749292877346363</v>
      </c>
      <c r="BS239">
        <v>1.7958477373117088</v>
      </c>
      <c r="BT239" t="s">
        <v>160</v>
      </c>
    </row>
    <row r="240" spans="1:72" x14ac:dyDescent="0.25">
      <c r="A240" s="31"/>
      <c r="B24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0" s="32">
        <f>IF(EffortOutcomesAG1_1DayShiftIN[[#This Row],[Iin]]=0,3,  IF(EffortOutcomesAG1_1DayShiftIN[[#This Row],[Iin]]&lt;INGoal,1,    IF(EffortOutcomesAG1_1DayShiftIN[[#This Row],[Iin]]&gt;=INGoal,2,   "???")))</f>
        <v>1</v>
      </c>
      <c r="D24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4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0" s="34">
        <f t="shared" si="6"/>
        <v>11110</v>
      </c>
      <c r="H24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4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0" s="36" cm="1">
        <f t="array" ref="O24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4.8303571428571335E-2</v>
      </c>
      <c r="S24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0.52786401098901115</v>
      </c>
      <c r="U24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0.42383241758241758</v>
      </c>
      <c r="W24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0" s="36" cm="1">
        <f t="array" ref="Z24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0" s="38">
        <f t="shared" si="7"/>
        <v>1</v>
      </c>
      <c r="AC240" s="3">
        <f>EffortOutcomesAG1_1DayShiftIN[[#This Row],[A]]*H240</f>
        <v>0</v>
      </c>
      <c r="AD240" s="3">
        <f>EffortOutcomesAG1_1DayShiftIN[[#This Row],[A]]*I240</f>
        <v>0</v>
      </c>
      <c r="AE240" s="3">
        <f>EffortOutcomesAG1_1DayShiftIN[[#This Row],[A]]*J240</f>
        <v>0</v>
      </c>
      <c r="AF240" s="3">
        <f>EffortOutcomesAG1_1DayShiftIN[[#This Row],[A]]*K240</f>
        <v>0</v>
      </c>
      <c r="AG240" s="3">
        <f>EffortOutcomesAG1_1DayShiftIN[[#This Row],[A]]*L240</f>
        <v>0</v>
      </c>
      <c r="AH240" s="3">
        <f>EffortOutcomesAG1_1DayShiftIN[[#This Row],[A]]*M240</f>
        <v>0</v>
      </c>
      <c r="AI240" s="3">
        <f>EffortOutcomesAG1_1DayShiftIN[[#This Row],[A]]*N240</f>
        <v>0</v>
      </c>
      <c r="AJ240" s="3">
        <f>EffortOutcomesAG1_1DayShiftIN[[#This Row],[A]]*O240</f>
        <v>0</v>
      </c>
      <c r="AK240" s="3">
        <f>EffortOutcomesAG1_1DayShiftIN[[#This Row],[A]]*P240</f>
        <v>0</v>
      </c>
      <c r="AL240" s="3">
        <f>EffortOutcomesAG1_1DayShiftIN[[#This Row],[A]]*Q240</f>
        <v>0</v>
      </c>
      <c r="AM240" s="3">
        <f>EffortOutcomesAG1_1DayShiftIN[[#This Row],[A]]*R240</f>
        <v>9.6434937611407992E-2</v>
      </c>
      <c r="AN240" s="3">
        <f>EffortOutcomesAG1_1DayShiftIN[[#This Row],[A]]*S240</f>
        <v>0</v>
      </c>
      <c r="AO240" s="3">
        <f>EffortOutcomesAG1_1DayShiftIN[[#This Row],[A]]*T240</f>
        <v>1.0538461538461541</v>
      </c>
      <c r="AP240" s="3">
        <f>EffortOutcomesAG1_1DayShiftIN[[#This Row],[A]]*U240</f>
        <v>0</v>
      </c>
      <c r="AQ240" s="3">
        <f>EffortOutcomesAG1_1DayShiftIN[[#This Row],[A]]*V240</f>
        <v>0.84615384615384603</v>
      </c>
      <c r="AR240" s="3">
        <f>EffortOutcomesAG1_1DayShiftIN[[#This Row],[A]]*W240</f>
        <v>0</v>
      </c>
      <c r="AS240" s="3">
        <f>EffortOutcomesAG1_1DayShiftIN[[#This Row],[A]]*X240</f>
        <v>0</v>
      </c>
      <c r="AT240" s="3">
        <f>EffortOutcomesAG1_1DayShiftIN[[#This Row],[A]]*Y240</f>
        <v>0</v>
      </c>
      <c r="AU240" s="3">
        <f>EffortOutcomesAG1_1DayShiftIN[[#This Row],[A]]*Z240</f>
        <v>0</v>
      </c>
      <c r="AV240" s="44">
        <f>EffortOutcomesAG1_1DayShiftIN[[#This Row],[A]]*AA240</f>
        <v>0</v>
      </c>
      <c r="AW240" s="3"/>
      <c r="AX240" s="3"/>
      <c r="AY240" t="s">
        <v>217</v>
      </c>
      <c r="AZ240" t="s">
        <v>215</v>
      </c>
      <c r="BA240" t="s">
        <v>69</v>
      </c>
      <c r="BB240">
        <v>0.84615384615384603</v>
      </c>
      <c r="BC240">
        <v>1.9</v>
      </c>
      <c r="BD240">
        <v>10</v>
      </c>
      <c r="BE240">
        <v>1.9</v>
      </c>
      <c r="BF240">
        <v>1.9964349376114079</v>
      </c>
      <c r="BG240" t="s">
        <v>207</v>
      </c>
      <c r="BI240" s="25">
        <v>45583</v>
      </c>
      <c r="BJ240">
        <v>45583</v>
      </c>
      <c r="BK240">
        <v>2.2454545454545456</v>
      </c>
      <c r="BL240">
        <v>2.2454545454545456</v>
      </c>
      <c r="BM240">
        <v>2.3594231080862098</v>
      </c>
      <c r="BN240">
        <v>0.44534412955465585</v>
      </c>
      <c r="BO240">
        <v>0.44534412955465585</v>
      </c>
      <c r="BP240">
        <v>1.0507552303217937</v>
      </c>
      <c r="BQ240">
        <v>0.95169642857142867</v>
      </c>
      <c r="BR240">
        <v>0.95169642857142867</v>
      </c>
      <c r="BS240">
        <v>0.42383241758241758</v>
      </c>
      <c r="BT240" t="s">
        <v>160</v>
      </c>
    </row>
    <row r="241" spans="1:72" x14ac:dyDescent="0.25">
      <c r="A241" s="31"/>
      <c r="B24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1" s="32">
        <f>IF(EffortOutcomesAG1_1DayShiftIN[[#This Row],[Iin]]=0,3,  IF(EffortOutcomesAG1_1DayShiftIN[[#This Row],[Iin]]&lt;INGoal,1,    IF(EffortOutcomesAG1_1DayShiftIN[[#This Row],[Iin]]&gt;=INGoal,2,   "???")))</f>
        <v>1</v>
      </c>
      <c r="D24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4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1" s="34">
        <f t="shared" si="6"/>
        <v>11110</v>
      </c>
      <c r="H24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4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1" s="36" cm="1">
        <f t="array" ref="O24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4.8091091761553906E-2</v>
      </c>
      <c r="S24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0.31685561919673177</v>
      </c>
      <c r="U24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0.63505328904171432</v>
      </c>
      <c r="W24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1" s="36" cm="1">
        <f t="array" ref="Z24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1" s="38">
        <f t="shared" si="7"/>
        <v>1</v>
      </c>
      <c r="AC241" s="3">
        <f>EffortOutcomesAG1_1DayShiftIN[[#This Row],[A]]*H241</f>
        <v>0</v>
      </c>
      <c r="AD241" s="3">
        <f>EffortOutcomesAG1_1DayShiftIN[[#This Row],[A]]*I241</f>
        <v>0</v>
      </c>
      <c r="AE241" s="3">
        <f>EffortOutcomesAG1_1DayShiftIN[[#This Row],[A]]*J241</f>
        <v>0</v>
      </c>
      <c r="AF241" s="3">
        <f>EffortOutcomesAG1_1DayShiftIN[[#This Row],[A]]*K241</f>
        <v>0</v>
      </c>
      <c r="AG241" s="3">
        <f>EffortOutcomesAG1_1DayShiftIN[[#This Row],[A]]*L241</f>
        <v>0</v>
      </c>
      <c r="AH241" s="3">
        <f>EffortOutcomesAG1_1DayShiftIN[[#This Row],[A]]*M241</f>
        <v>0</v>
      </c>
      <c r="AI241" s="3">
        <f>EffortOutcomesAG1_1DayShiftIN[[#This Row],[A]]*N241</f>
        <v>0</v>
      </c>
      <c r="AJ241" s="3">
        <f>EffortOutcomesAG1_1DayShiftIN[[#This Row],[A]]*O241</f>
        <v>0</v>
      </c>
      <c r="AK241" s="3">
        <f>EffortOutcomesAG1_1DayShiftIN[[#This Row],[A]]*P241</f>
        <v>0</v>
      </c>
      <c r="AL241" s="3">
        <f>EffortOutcomesAG1_1DayShiftIN[[#This Row],[A]]*Q241</f>
        <v>0</v>
      </c>
      <c r="AM241" s="3">
        <f>EffortOutcomesAG1_1DayShiftIN[[#This Row],[A]]*R241</f>
        <v>0.1919786096256684</v>
      </c>
      <c r="AN241" s="3">
        <f>EffortOutcomesAG1_1DayShiftIN[[#This Row],[A]]*S241</f>
        <v>0</v>
      </c>
      <c r="AO241" s="3">
        <f>EffortOutcomesAG1_1DayShiftIN[[#This Row],[A]]*T241</f>
        <v>1.2648808541730494</v>
      </c>
      <c r="AP241" s="3">
        <f>EffortOutcomesAG1_1DayShiftIN[[#This Row],[A]]*U241</f>
        <v>0</v>
      </c>
      <c r="AQ241" s="3">
        <f>EffortOutcomesAG1_1DayShiftIN[[#This Row],[A]]*V241</f>
        <v>2.5351191458269504</v>
      </c>
      <c r="AR241" s="3">
        <f>EffortOutcomesAG1_1DayShiftIN[[#This Row],[A]]*W241</f>
        <v>0</v>
      </c>
      <c r="AS241" s="3">
        <f>EffortOutcomesAG1_1DayShiftIN[[#This Row],[A]]*X241</f>
        <v>0</v>
      </c>
      <c r="AT241" s="3">
        <f>EffortOutcomesAG1_1DayShiftIN[[#This Row],[A]]*Y241</f>
        <v>0</v>
      </c>
      <c r="AU241" s="3">
        <f>EffortOutcomesAG1_1DayShiftIN[[#This Row],[A]]*Z241</f>
        <v>0</v>
      </c>
      <c r="AV241" s="44">
        <f>EffortOutcomesAG1_1DayShiftIN[[#This Row],[A]]*AA241</f>
        <v>0</v>
      </c>
      <c r="AW241" s="3"/>
      <c r="AX241" s="3"/>
      <c r="AY241" t="s">
        <v>217</v>
      </c>
      <c r="AZ241" t="s">
        <v>215</v>
      </c>
      <c r="BA241" t="s">
        <v>70</v>
      </c>
      <c r="BB241">
        <v>2.5351191458269504</v>
      </c>
      <c r="BC241">
        <v>3.8</v>
      </c>
      <c r="BD241">
        <v>10</v>
      </c>
      <c r="BE241">
        <v>3.8</v>
      </c>
      <c r="BF241">
        <v>3.9919786096256682</v>
      </c>
      <c r="BG241" t="s">
        <v>208</v>
      </c>
      <c r="BI241" s="25">
        <v>45583</v>
      </c>
      <c r="BJ241">
        <v>45583</v>
      </c>
      <c r="BK241">
        <v>1.498943355879413</v>
      </c>
      <c r="BL241">
        <v>1.498943355879413</v>
      </c>
      <c r="BM241">
        <v>1.5746710036081928</v>
      </c>
      <c r="BN241">
        <v>0.66713661732288176</v>
      </c>
      <c r="BO241">
        <v>0.66713661732288176</v>
      </c>
      <c r="BP241">
        <v>1.050520686743597</v>
      </c>
      <c r="BQ241">
        <v>0.95190890823844609</v>
      </c>
      <c r="BR241">
        <v>0.95190890823844609</v>
      </c>
      <c r="BS241">
        <v>0.63505328904171432</v>
      </c>
      <c r="BT241" t="s">
        <v>160</v>
      </c>
    </row>
    <row r="242" spans="1:72" x14ac:dyDescent="0.25">
      <c r="A242" s="31"/>
      <c r="B24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2" s="32">
        <f>IF(EffortOutcomesAG1_1DayShiftIN[[#This Row],[Iin]]=0,3,  IF(EffortOutcomesAG1_1DayShiftIN[[#This Row],[Iin]]&lt;INGoal,1,    IF(EffortOutcomesAG1_1DayShiftIN[[#This Row],[Iin]]&gt;=INGoal,2,   "???")))</f>
        <v>1</v>
      </c>
      <c r="D24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4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2" s="34">
        <f t="shared" si="6"/>
        <v>11310</v>
      </c>
      <c r="H24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4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2" s="36" cm="1">
        <f t="array" ref="O24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0.1228937473889431</v>
      </c>
      <c r="S24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4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0.83325093998050404</v>
      </c>
      <c r="W24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2" s="36" cm="1">
        <f t="array" ref="Z24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2" s="38">
        <f t="shared" si="7"/>
        <v>0.95614468736944713</v>
      </c>
      <c r="AC242" s="3">
        <f>EffortOutcomesAG1_1DayShiftIN[[#This Row],[A]]*H242</f>
        <v>0</v>
      </c>
      <c r="AD242" s="3">
        <f>EffortOutcomesAG1_1DayShiftIN[[#This Row],[A]]*I242</f>
        <v>0</v>
      </c>
      <c r="AE242" s="3">
        <f>EffortOutcomesAG1_1DayShiftIN[[#This Row],[A]]*J242</f>
        <v>0</v>
      </c>
      <c r="AF242" s="3">
        <f>EffortOutcomesAG1_1DayShiftIN[[#This Row],[A]]*K242</f>
        <v>0</v>
      </c>
      <c r="AG242" s="3">
        <f>EffortOutcomesAG1_1DayShiftIN[[#This Row],[A]]*L242</f>
        <v>0</v>
      </c>
      <c r="AH242" s="3">
        <f>EffortOutcomesAG1_1DayShiftIN[[#This Row],[A]]*M242</f>
        <v>0</v>
      </c>
      <c r="AI242" s="3">
        <f>EffortOutcomesAG1_1DayShiftIN[[#This Row],[A]]*N242</f>
        <v>0</v>
      </c>
      <c r="AJ242" s="3">
        <f>EffortOutcomesAG1_1DayShiftIN[[#This Row],[A]]*O242</f>
        <v>0</v>
      </c>
      <c r="AK242" s="3">
        <f>EffortOutcomesAG1_1DayShiftIN[[#This Row],[A]]*P242</f>
        <v>0</v>
      </c>
      <c r="AL242" s="3">
        <f>EffortOutcomesAG1_1DayShiftIN[[#This Row],[A]]*Q242</f>
        <v>0</v>
      </c>
      <c r="AM242" s="3">
        <f>EffortOutcomesAG1_1DayShiftIN[[#This Row],[A]]*R242</f>
        <v>0.14011272525204421</v>
      </c>
      <c r="AN242" s="3">
        <f>EffortOutcomesAG1_1DayShiftIN[[#This Row],[A]]*S242</f>
        <v>0</v>
      </c>
      <c r="AO242" s="3">
        <f>EffortOutcomesAG1_1DayShiftIN[[#This Row],[A]]*T242</f>
        <v>0</v>
      </c>
      <c r="AP242" s="3">
        <f>EffortOutcomesAG1_1DayShiftIN[[#This Row],[A]]*U242</f>
        <v>0</v>
      </c>
      <c r="AQ242" s="3">
        <f>EffortOutcomesAG1_1DayShiftIN[[#This Row],[A]]*V242</f>
        <v>0.95</v>
      </c>
      <c r="AR242" s="3">
        <f>EffortOutcomesAG1_1DayShiftIN[[#This Row],[A]]*W242</f>
        <v>0</v>
      </c>
      <c r="AS242" s="3">
        <f>EffortOutcomesAG1_1DayShiftIN[[#This Row],[A]]*X242</f>
        <v>0</v>
      </c>
      <c r="AT242" s="3">
        <f>EffortOutcomesAG1_1DayShiftIN[[#This Row],[A]]*Y242</f>
        <v>0</v>
      </c>
      <c r="AU242" s="3">
        <f>EffortOutcomesAG1_1DayShiftIN[[#This Row],[A]]*Z242</f>
        <v>0</v>
      </c>
      <c r="AV242" s="44">
        <f>EffortOutcomesAG1_1DayShiftIN[[#This Row],[A]]*AA242</f>
        <v>0</v>
      </c>
      <c r="AW242" s="3"/>
      <c r="AX242" s="3"/>
      <c r="AY242" t="s">
        <v>170</v>
      </c>
      <c r="AZ242" t="s">
        <v>215</v>
      </c>
      <c r="BA242" t="s">
        <v>69</v>
      </c>
      <c r="BB242">
        <v>1</v>
      </c>
      <c r="BC242">
        <v>0.95</v>
      </c>
      <c r="BD242">
        <v>10</v>
      </c>
      <c r="BE242">
        <v>0.95</v>
      </c>
      <c r="BF242">
        <v>1.1401127252520442</v>
      </c>
      <c r="BG242" t="s">
        <v>210</v>
      </c>
      <c r="BH242">
        <v>1</v>
      </c>
      <c r="BI242" s="25">
        <v>45584</v>
      </c>
      <c r="BJ242">
        <v>45584</v>
      </c>
      <c r="BK242">
        <v>0.95</v>
      </c>
      <c r="BL242">
        <v>0.95</v>
      </c>
      <c r="BM242">
        <v>1.1401127252520442</v>
      </c>
      <c r="BN242">
        <v>1.0526315789473684</v>
      </c>
      <c r="BO242">
        <v>1.0526315789473684</v>
      </c>
      <c r="BP242">
        <v>1.2001186581600467</v>
      </c>
      <c r="BQ242">
        <v>0.83325093998050404</v>
      </c>
      <c r="BR242">
        <v>0.83325093998050404</v>
      </c>
      <c r="BS242">
        <v>0.8771062526110569</v>
      </c>
      <c r="BT242" t="s">
        <v>160</v>
      </c>
    </row>
    <row r="243" spans="1:72" x14ac:dyDescent="0.25">
      <c r="A243" s="31"/>
      <c r="B24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3" s="32">
        <f>IF(EffortOutcomesAG1_1DayShiftIN[[#This Row],[Iin]]=0,3,  IF(EffortOutcomesAG1_1DayShiftIN[[#This Row],[Iin]]&lt;INGoal,1,    IF(EffortOutcomesAG1_1DayShiftIN[[#This Row],[Iin]]&gt;=INGoal,2,   "???")))</f>
        <v>2</v>
      </c>
      <c r="D24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4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3" s="34">
        <f t="shared" si="6"/>
        <v>12310</v>
      </c>
      <c r="H24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0.10913416353383454</v>
      </c>
      <c r="I24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3" s="36" cm="1">
        <f t="array" ref="O24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0.67010443864229763</v>
      </c>
      <c r="R24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4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4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0.36589843750000001</v>
      </c>
      <c r="W24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3" s="36" cm="1">
        <f t="array" ref="Z24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3" s="38">
        <f t="shared" si="7"/>
        <v>1.0360028761422977</v>
      </c>
      <c r="AC243" s="3">
        <f>EffortOutcomesAG1_1DayShiftIN[[#This Row],[A]]*H243</f>
        <v>0.28335036373896189</v>
      </c>
      <c r="AD243" s="3">
        <f>EffortOutcomesAG1_1DayShiftIN[[#This Row],[A]]*I243</f>
        <v>0</v>
      </c>
      <c r="AE243" s="3">
        <f>EffortOutcomesAG1_1DayShiftIN[[#This Row],[A]]*J243</f>
        <v>0</v>
      </c>
      <c r="AF243" s="3">
        <f>EffortOutcomesAG1_1DayShiftIN[[#This Row],[A]]*K243</f>
        <v>0</v>
      </c>
      <c r="AG243" s="3">
        <f>EffortOutcomesAG1_1DayShiftIN[[#This Row],[A]]*L243</f>
        <v>0</v>
      </c>
      <c r="AH243" s="3">
        <f>EffortOutcomesAG1_1DayShiftIN[[#This Row],[A]]*M243</f>
        <v>0</v>
      </c>
      <c r="AI243" s="3">
        <f>EffortOutcomesAG1_1DayShiftIN[[#This Row],[A]]*N243</f>
        <v>0</v>
      </c>
      <c r="AJ243" s="3">
        <f>EffortOutcomesAG1_1DayShiftIN[[#This Row],[A]]*O243</f>
        <v>0</v>
      </c>
      <c r="AK243" s="3">
        <f>EffortOutcomesAG1_1DayShiftIN[[#This Row],[A]]*P243</f>
        <v>0</v>
      </c>
      <c r="AL243" s="3">
        <f>EffortOutcomesAG1_1DayShiftIN[[#This Row],[A]]*Q243</f>
        <v>1.7398249116879128</v>
      </c>
      <c r="AM243" s="3">
        <f>EffortOutcomesAG1_1DayShiftIN[[#This Row],[A]]*R243</f>
        <v>0</v>
      </c>
      <c r="AN243" s="3">
        <f>EffortOutcomesAG1_1DayShiftIN[[#This Row],[A]]*S243</f>
        <v>0</v>
      </c>
      <c r="AO243" s="3">
        <f>EffortOutcomesAG1_1DayShiftIN[[#This Row],[A]]*T243</f>
        <v>0</v>
      </c>
      <c r="AP243" s="3">
        <f>EffortOutcomesAG1_1DayShiftIN[[#This Row],[A]]*U243</f>
        <v>0</v>
      </c>
      <c r="AQ243" s="3">
        <f>EffortOutcomesAG1_1DayShiftIN[[#This Row],[A]]*V243</f>
        <v>0.95</v>
      </c>
      <c r="AR243" s="3">
        <f>EffortOutcomesAG1_1DayShiftIN[[#This Row],[A]]*W243</f>
        <v>0</v>
      </c>
      <c r="AS243" s="3">
        <f>EffortOutcomesAG1_1DayShiftIN[[#This Row],[A]]*X243</f>
        <v>0</v>
      </c>
      <c r="AT243" s="3">
        <f>EffortOutcomesAG1_1DayShiftIN[[#This Row],[A]]*Y243</f>
        <v>0</v>
      </c>
      <c r="AU243" s="3">
        <f>EffortOutcomesAG1_1DayShiftIN[[#This Row],[A]]*Z243</f>
        <v>0</v>
      </c>
      <c r="AV243" s="44">
        <f>EffortOutcomesAG1_1DayShiftIN[[#This Row],[A]]*AA243</f>
        <v>0</v>
      </c>
      <c r="AW243" s="3"/>
      <c r="AX243" s="3"/>
      <c r="AY243" t="s">
        <v>170</v>
      </c>
      <c r="AZ243" t="s">
        <v>215</v>
      </c>
      <c r="BA243" t="s">
        <v>70</v>
      </c>
      <c r="BB243">
        <v>2.8796992481203003</v>
      </c>
      <c r="BC243">
        <v>0.95</v>
      </c>
      <c r="BD243">
        <v>10</v>
      </c>
      <c r="BE243">
        <v>0.95</v>
      </c>
      <c r="BF243">
        <v>2.5963488843813387</v>
      </c>
      <c r="BG243" t="s">
        <v>209</v>
      </c>
      <c r="BH243">
        <v>1</v>
      </c>
      <c r="BI243" s="25">
        <v>45584</v>
      </c>
      <c r="BJ243">
        <v>45584</v>
      </c>
      <c r="BK243">
        <v>0.32989556135770237</v>
      </c>
      <c r="BL243">
        <v>0.32989556135770237</v>
      </c>
      <c r="BM243">
        <v>0.90160418178255375</v>
      </c>
      <c r="BN243">
        <v>3.0312623664424216</v>
      </c>
      <c r="BO243">
        <v>3.0312623664424216</v>
      </c>
      <c r="BP243">
        <v>2.7329988256645672</v>
      </c>
      <c r="BQ243">
        <v>0.36589843750000001</v>
      </c>
      <c r="BR243">
        <v>0.36589843750000001</v>
      </c>
      <c r="BS243">
        <v>1.1091341635338345</v>
      </c>
      <c r="BT243" t="s">
        <v>160</v>
      </c>
    </row>
    <row r="244" spans="1:72" x14ac:dyDescent="0.25">
      <c r="A244" s="31"/>
      <c r="B244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44" s="32">
        <f>IF(EffortOutcomesAG1_1DayShiftIN[[#This Row],[Iin]]=0,3,  IF(EffortOutcomesAG1_1DayShiftIN[[#This Row],[Iin]]&lt;INGoal,1,    IF(EffortOutcomesAG1_1DayShiftIN[[#This Row],[Iin]]&gt;=INGoal,2,   "???")))</f>
        <v>2</v>
      </c>
      <c r="D244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44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4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44" s="34">
        <f t="shared" si="6"/>
        <v>32312</v>
      </c>
      <c r="H244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0.71957233669754705</v>
      </c>
      <c r="I244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4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4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4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4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0.10448250588280716</v>
      </c>
      <c r="N244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0.39551749411719284</v>
      </c>
      <c r="O244" s="36" cm="1">
        <f t="array" ref="O244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Row],[Block]]=21222),INCap-M245:Z9INGoal,IF(OR(EffortOutcomesAG1_1DayShiftIN[[#This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4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4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4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44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4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44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4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44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4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4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4" s="36" cm="1">
        <f t="array" ref="Z244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4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4" s="38">
        <f t="shared" si="7"/>
        <v>0</v>
      </c>
      <c r="AC244" s="3">
        <f>EffortOutcomesAG1_1DayShiftIN[[#This Row],[A]]*H244</f>
        <v>1.9593984962406006</v>
      </c>
      <c r="AD244" s="3">
        <f>EffortOutcomesAG1_1DayShiftIN[[#This Row],[A]]*I244</f>
        <v>0</v>
      </c>
      <c r="AE244" s="3">
        <f>EffortOutcomesAG1_1DayShiftIN[[#This Row],[A]]*J244</f>
        <v>0</v>
      </c>
      <c r="AF244" s="3">
        <f>EffortOutcomesAG1_1DayShiftIN[[#This Row],[A]]*K244</f>
        <v>0</v>
      </c>
      <c r="AG244" s="3">
        <f>EffortOutcomesAG1_1DayShiftIN[[#This Row],[A]]*L244</f>
        <v>0</v>
      </c>
      <c r="AH244" s="3">
        <f>EffortOutcomesAG1_1DayShiftIN[[#This Row],[A]]*M244</f>
        <v>0.28450630252100956</v>
      </c>
      <c r="AI244" s="3">
        <f>EffortOutcomesAG1_1DayShiftIN[[#This Row],[A]]*N244</f>
        <v>1.076995798319327</v>
      </c>
      <c r="AJ244" s="3">
        <f>EffortOutcomesAG1_1DayShiftIN[[#This Row],[A]]*O244</f>
        <v>0</v>
      </c>
      <c r="AK244" s="3">
        <f>EffortOutcomesAG1_1DayShiftIN[[#This Row],[A]]*P244</f>
        <v>0</v>
      </c>
      <c r="AL244" s="3">
        <f>EffortOutcomesAG1_1DayShiftIN[[#This Row],[A]]*Q244</f>
        <v>0</v>
      </c>
      <c r="AM244" s="3">
        <f>EffortOutcomesAG1_1DayShiftIN[[#This Row],[A]]*R244</f>
        <v>0</v>
      </c>
      <c r="AN244" s="3">
        <f>EffortOutcomesAG1_1DayShiftIN[[#This Row],[A]]*S244</f>
        <v>0</v>
      </c>
      <c r="AO244" s="3">
        <f>EffortOutcomesAG1_1DayShiftIN[[#This Row],[A]]*T244</f>
        <v>0</v>
      </c>
      <c r="AP244" s="3">
        <f>EffortOutcomesAG1_1DayShiftIN[[#This Row],[A]]*U244</f>
        <v>0</v>
      </c>
      <c r="AQ244" s="3">
        <f>EffortOutcomesAG1_1DayShiftIN[[#This Row],[A]]*V244</f>
        <v>0</v>
      </c>
      <c r="AR244" s="3">
        <f>EffortOutcomesAG1_1DayShiftIN[[#This Row],[A]]*W244</f>
        <v>0</v>
      </c>
      <c r="AS244" s="3">
        <f>EffortOutcomesAG1_1DayShiftIN[[#This Row],[A]]*X244</f>
        <v>0</v>
      </c>
      <c r="AT244" s="3">
        <f>EffortOutcomesAG1_1DayShiftIN[[#This Row],[A]]*Y244</f>
        <v>0</v>
      </c>
      <c r="AU244" s="3">
        <f>EffortOutcomesAG1_1DayShiftIN[[#This Row],[A]]*Z244</f>
        <v>0</v>
      </c>
      <c r="AV244" s="44">
        <f>EffortOutcomesAG1_1DayShiftIN[[#This Row],[A]]*AA244</f>
        <v>0</v>
      </c>
      <c r="AW244" s="3"/>
      <c r="AX244" s="3"/>
      <c r="AY244" t="s">
        <v>170</v>
      </c>
      <c r="AZ244" t="s">
        <v>215</v>
      </c>
      <c r="BA244" t="s">
        <v>68</v>
      </c>
      <c r="BB244">
        <v>5.7593984962406006</v>
      </c>
      <c r="BC244">
        <v>3.8</v>
      </c>
      <c r="BD244">
        <v>10</v>
      </c>
      <c r="BE244">
        <v>3.8</v>
      </c>
      <c r="BF244">
        <v>2.723004201680673</v>
      </c>
      <c r="BG244" t="s">
        <v>211</v>
      </c>
      <c r="BH244">
        <v>1</v>
      </c>
      <c r="BI244" s="25">
        <v>45584</v>
      </c>
      <c r="BJ244">
        <v>45584</v>
      </c>
      <c r="BK244">
        <v>0.65979112271540474</v>
      </c>
      <c r="BL244">
        <v>0.65979112271540474</v>
      </c>
      <c r="BM244">
        <v>0.47279315773306735</v>
      </c>
      <c r="BN244">
        <v>1.5156311832212108</v>
      </c>
      <c r="BO244">
        <v>1.5156311832212108</v>
      </c>
      <c r="BP244">
        <v>0.71658005307386141</v>
      </c>
      <c r="BQ244">
        <v>1.3955174941171928</v>
      </c>
      <c r="BR244">
        <v>1.3955174941171928</v>
      </c>
      <c r="BS244">
        <v>2.1150898308147399</v>
      </c>
      <c r="BT244" t="s">
        <v>160</v>
      </c>
    </row>
    <row r="245" spans="1:72" x14ac:dyDescent="0.25">
      <c r="A245" s="31"/>
      <c r="B245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5" s="32">
        <f>IF(EffortOutcomesAG1_1DayShiftIN[[#This Row],[Iin]]=0,3,  IF(EffortOutcomesAG1_1DayShiftIN[[#This Row],[Iin]]&lt;INGoal,1,    IF(EffortOutcomesAG1_1DayShiftIN[[#This Row],[Iin]]&gt;=INGoal,2,   "???")))</f>
        <v>1</v>
      </c>
      <c r="D245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45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5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5" s="34">
        <f t="shared" si="6"/>
        <v>11110</v>
      </c>
      <c r="H245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45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5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5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5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5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5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5" s="36" cm="1">
        <f t="array" ref="O245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Row],[Block]]=21222),INCap-M246:Z9INGoal,IF(OR(EffortOutcomesAG1_1DayShiftIN[[#This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5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5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5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4.8303571428571335E-2</v>
      </c>
      <c r="S245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5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0.52786401098901115</v>
      </c>
      <c r="U245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5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0.42383241758241758</v>
      </c>
      <c r="W245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5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5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5" s="36" cm="1">
        <f t="array" ref="Z245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5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5" s="38">
        <f t="shared" si="7"/>
        <v>1</v>
      </c>
      <c r="AC245" s="3">
        <f>EffortOutcomesAG1_1DayShiftIN[[#This Row],[A]]*H245</f>
        <v>0</v>
      </c>
      <c r="AD245" s="3">
        <f>EffortOutcomesAG1_1DayShiftIN[[#This Row],[A]]*I245</f>
        <v>0</v>
      </c>
      <c r="AE245" s="3">
        <f>EffortOutcomesAG1_1DayShiftIN[[#This Row],[A]]*J245</f>
        <v>0</v>
      </c>
      <c r="AF245" s="3">
        <f>EffortOutcomesAG1_1DayShiftIN[[#This Row],[A]]*K245</f>
        <v>0</v>
      </c>
      <c r="AG245" s="3">
        <f>EffortOutcomesAG1_1DayShiftIN[[#This Row],[A]]*L245</f>
        <v>0</v>
      </c>
      <c r="AH245" s="3">
        <f>EffortOutcomesAG1_1DayShiftIN[[#This Row],[A]]*M245</f>
        <v>0</v>
      </c>
      <c r="AI245" s="3">
        <f>EffortOutcomesAG1_1DayShiftIN[[#This Row],[A]]*N245</f>
        <v>0</v>
      </c>
      <c r="AJ245" s="3">
        <f>EffortOutcomesAG1_1DayShiftIN[[#This Row],[A]]*O245</f>
        <v>0</v>
      </c>
      <c r="AK245" s="3">
        <f>EffortOutcomesAG1_1DayShiftIN[[#This Row],[A]]*P245</f>
        <v>0</v>
      </c>
      <c r="AL245" s="3">
        <f>EffortOutcomesAG1_1DayShiftIN[[#This Row],[A]]*Q245</f>
        <v>0</v>
      </c>
      <c r="AM245" s="3">
        <f>EffortOutcomesAG1_1DayShiftIN[[#This Row],[A]]*R245</f>
        <v>9.6434937611407992E-2</v>
      </c>
      <c r="AN245" s="3">
        <f>EffortOutcomesAG1_1DayShiftIN[[#This Row],[A]]*S245</f>
        <v>0</v>
      </c>
      <c r="AO245" s="3">
        <f>EffortOutcomesAG1_1DayShiftIN[[#This Row],[A]]*T245</f>
        <v>1.0538461538461541</v>
      </c>
      <c r="AP245" s="3">
        <f>EffortOutcomesAG1_1DayShiftIN[[#This Row],[A]]*U245</f>
        <v>0</v>
      </c>
      <c r="AQ245" s="3">
        <f>EffortOutcomesAG1_1DayShiftIN[[#This Row],[A]]*V245</f>
        <v>0.84615384615384603</v>
      </c>
      <c r="AR245" s="3">
        <f>EffortOutcomesAG1_1DayShiftIN[[#This Row],[A]]*W245</f>
        <v>0</v>
      </c>
      <c r="AS245" s="3">
        <f>EffortOutcomesAG1_1DayShiftIN[[#This Row],[A]]*X245</f>
        <v>0</v>
      </c>
      <c r="AT245" s="3">
        <f>EffortOutcomesAG1_1DayShiftIN[[#This Row],[A]]*Y245</f>
        <v>0</v>
      </c>
      <c r="AU245" s="3">
        <f>EffortOutcomesAG1_1DayShiftIN[[#This Row],[A]]*Z245</f>
        <v>0</v>
      </c>
      <c r="AV245" s="44">
        <f>EffortOutcomesAG1_1DayShiftIN[[#This Row],[A]]*AA245</f>
        <v>0</v>
      </c>
      <c r="AW245" s="3"/>
      <c r="AX245" s="3"/>
      <c r="AY245" t="s">
        <v>217</v>
      </c>
      <c r="AZ245" t="s">
        <v>215</v>
      </c>
      <c r="BA245" t="s">
        <v>69</v>
      </c>
      <c r="BB245">
        <v>0.84615384615384603</v>
      </c>
      <c r="BC245">
        <v>1.9</v>
      </c>
      <c r="BD245">
        <v>10</v>
      </c>
      <c r="BE245">
        <v>1.9</v>
      </c>
      <c r="BF245">
        <v>1.9964349376114079</v>
      </c>
      <c r="BG245" t="s">
        <v>210</v>
      </c>
      <c r="BI245" s="25">
        <v>45584</v>
      </c>
      <c r="BJ245">
        <v>45584</v>
      </c>
      <c r="BK245">
        <v>2.2454545454545456</v>
      </c>
      <c r="BL245">
        <v>2.2454545454545456</v>
      </c>
      <c r="BM245">
        <v>2.3594231080862098</v>
      </c>
      <c r="BN245">
        <v>0.44534412955465585</v>
      </c>
      <c r="BO245">
        <v>0.44534412955465585</v>
      </c>
      <c r="BP245">
        <v>1.0507552303217937</v>
      </c>
      <c r="BQ245">
        <v>0.95169642857142867</v>
      </c>
      <c r="BR245">
        <v>0.95169642857142867</v>
      </c>
      <c r="BS245">
        <v>0.42383241758241758</v>
      </c>
      <c r="BT245" t="s">
        <v>160</v>
      </c>
    </row>
    <row r="246" spans="1:72" x14ac:dyDescent="0.25">
      <c r="A246" s="31"/>
      <c r="B246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46" s="32">
        <f>IF(EffortOutcomesAG1_1DayShiftIN[[#This Row],[Iin]]=0,3,  IF(EffortOutcomesAG1_1DayShiftIN[[#This Row],[Iin]]&lt;INGoal,1,    IF(EffortOutcomesAG1_1DayShiftIN[[#This Row],[Iin]]&gt;=INGoal,2,   "???")))</f>
        <v>1</v>
      </c>
      <c r="D246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46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6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46" s="34">
        <f t="shared" si="6"/>
        <v>31111</v>
      </c>
      <c r="H246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46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6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6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6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6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6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6" s="36" cm="1">
        <f t="array" ref="O246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Row],[Block]]=21222),INCap-M247:Z9INGoal,IF(OR(EffortOutcomesAG1_1DayShiftIN[[#This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6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0.18988613529805765</v>
      </c>
      <c r="Q246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6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46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6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0.36494671095828568</v>
      </c>
      <c r="U246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6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0.63505328904171432</v>
      </c>
      <c r="W246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6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6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6" s="36" cm="1">
        <f t="array" ref="Z246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6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6" s="38">
        <f t="shared" si="7"/>
        <v>1</v>
      </c>
      <c r="AC246" s="3">
        <f>EffortOutcomesAG1_1DayShiftIN[[#This Row],[A]]*H246</f>
        <v>0</v>
      </c>
      <c r="AD246" s="3">
        <f>EffortOutcomesAG1_1DayShiftIN[[#This Row],[A]]*I246</f>
        <v>0</v>
      </c>
      <c r="AE246" s="3">
        <f>EffortOutcomesAG1_1DayShiftIN[[#This Row],[A]]*J246</f>
        <v>0</v>
      </c>
      <c r="AF246" s="3">
        <f>EffortOutcomesAG1_1DayShiftIN[[#This Row],[A]]*K246</f>
        <v>0</v>
      </c>
      <c r="AG246" s="3">
        <f>EffortOutcomesAG1_1DayShiftIN[[#This Row],[A]]*L246</f>
        <v>0</v>
      </c>
      <c r="AH246" s="3">
        <f>EffortOutcomesAG1_1DayShiftIN[[#This Row],[A]]*M246</f>
        <v>0</v>
      </c>
      <c r="AI246" s="3">
        <f>EffortOutcomesAG1_1DayShiftIN[[#This Row],[A]]*N246</f>
        <v>0</v>
      </c>
      <c r="AJ246" s="3">
        <f>EffortOutcomesAG1_1DayShiftIN[[#This Row],[A]]*O246</f>
        <v>0</v>
      </c>
      <c r="AK246" s="3">
        <f>EffortOutcomesAG1_1DayShiftIN[[#This Row],[A]]*P246</f>
        <v>0.75802139037433169</v>
      </c>
      <c r="AL246" s="3">
        <f>EffortOutcomesAG1_1DayShiftIN[[#This Row],[A]]*Q246</f>
        <v>0</v>
      </c>
      <c r="AM246" s="3">
        <f>EffortOutcomesAG1_1DayShiftIN[[#This Row],[A]]*R246</f>
        <v>0</v>
      </c>
      <c r="AN246" s="3">
        <f>EffortOutcomesAG1_1DayShiftIN[[#This Row],[A]]*S246</f>
        <v>0</v>
      </c>
      <c r="AO246" s="3">
        <f>EffortOutcomesAG1_1DayShiftIN[[#This Row],[A]]*T246</f>
        <v>1.4568594637987178</v>
      </c>
      <c r="AP246" s="3">
        <f>EffortOutcomesAG1_1DayShiftIN[[#This Row],[A]]*U246</f>
        <v>0</v>
      </c>
      <c r="AQ246" s="3">
        <f>EffortOutcomesAG1_1DayShiftIN[[#This Row],[A]]*V246</f>
        <v>2.5351191458269504</v>
      </c>
      <c r="AR246" s="3">
        <f>EffortOutcomesAG1_1DayShiftIN[[#This Row],[A]]*W246</f>
        <v>0</v>
      </c>
      <c r="AS246" s="3">
        <f>EffortOutcomesAG1_1DayShiftIN[[#This Row],[A]]*X246</f>
        <v>0</v>
      </c>
      <c r="AT246" s="3">
        <f>EffortOutcomesAG1_1DayShiftIN[[#This Row],[A]]*Y246</f>
        <v>0</v>
      </c>
      <c r="AU246" s="3">
        <f>EffortOutcomesAG1_1DayShiftIN[[#This Row],[A]]*Z246</f>
        <v>0</v>
      </c>
      <c r="AV246" s="44">
        <f>EffortOutcomesAG1_1DayShiftIN[[#This Row],[A]]*AA246</f>
        <v>0</v>
      </c>
      <c r="AW246" s="3"/>
      <c r="AX246" s="3"/>
      <c r="AY246" t="s">
        <v>217</v>
      </c>
      <c r="AZ246" t="s">
        <v>215</v>
      </c>
      <c r="BA246" t="s">
        <v>70</v>
      </c>
      <c r="BB246">
        <v>2.5351191458269504</v>
      </c>
      <c r="BC246">
        <v>4.75</v>
      </c>
      <c r="BD246">
        <v>10</v>
      </c>
      <c r="BE246">
        <v>4.75</v>
      </c>
      <c r="BF246">
        <v>3.9919786096256682</v>
      </c>
      <c r="BG246" t="s">
        <v>209</v>
      </c>
      <c r="BI246" s="25">
        <v>45584</v>
      </c>
      <c r="BJ246">
        <v>45584</v>
      </c>
      <c r="BK246">
        <v>1.8736791948492661</v>
      </c>
      <c r="BL246">
        <v>1.8736791948492661</v>
      </c>
      <c r="BM246">
        <v>1.5746710036081928</v>
      </c>
      <c r="BN246">
        <v>0.53370929385830534</v>
      </c>
      <c r="BO246">
        <v>0.53370929385830534</v>
      </c>
      <c r="BP246">
        <v>0.84041654939487753</v>
      </c>
      <c r="BQ246">
        <v>1.1898861352980576</v>
      </c>
      <c r="BR246">
        <v>1.1898861352980576</v>
      </c>
      <c r="BS246">
        <v>0.63505328904171432</v>
      </c>
      <c r="BT246" t="s">
        <v>160</v>
      </c>
    </row>
    <row r="247" spans="1:72" x14ac:dyDescent="0.25">
      <c r="A247" s="31"/>
      <c r="B247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7" s="32">
        <f>IF(EffortOutcomesAG1_1DayShiftIN[[#This Row],[Iin]]=0,3,  IF(EffortOutcomesAG1_1DayShiftIN[[#This Row],[Iin]]&lt;INGoal,1,    IF(EffortOutcomesAG1_1DayShiftIN[[#This Row],[Iin]]&gt;=INGoal,2,   "???")))</f>
        <v>2</v>
      </c>
      <c r="D247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47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7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7" s="34">
        <f t="shared" si="6"/>
        <v>12310</v>
      </c>
      <c r="H247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0.79584773731170855</v>
      </c>
      <c r="I247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7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7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7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7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7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7" s="36" cm="1">
        <f t="array" ref="O247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Row],[Block]]=21222),INCap-M248:Z9INGoal,IF(OR(EffortOutcomesAG1_1DayShiftIN[[#This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7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7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0.44502130238693693</v>
      </c>
      <c r="R247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47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7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47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7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0.99665723836461828</v>
      </c>
      <c r="W247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7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7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7" s="36" cm="1">
        <f t="array" ref="Z247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7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7" s="38">
        <f t="shared" si="7"/>
        <v>1.4416785407515551</v>
      </c>
      <c r="AC247" s="3">
        <f>EffortOutcomesAG1_1DayShiftIN[[#This Row],[A]]*H247</f>
        <v>3.0343645592208177</v>
      </c>
      <c r="AD247" s="3">
        <f>EffortOutcomesAG1_1DayShiftIN[[#This Row],[A]]*I247</f>
        <v>0</v>
      </c>
      <c r="AE247" s="3">
        <f>EffortOutcomesAG1_1DayShiftIN[[#This Row],[A]]*J247</f>
        <v>0</v>
      </c>
      <c r="AF247" s="3">
        <f>EffortOutcomesAG1_1DayShiftIN[[#This Row],[A]]*K247</f>
        <v>0</v>
      </c>
      <c r="AG247" s="3">
        <f>EffortOutcomesAG1_1DayShiftIN[[#This Row],[A]]*L247</f>
        <v>0</v>
      </c>
      <c r="AH247" s="3">
        <f>EffortOutcomesAG1_1DayShiftIN[[#This Row],[A]]*M247</f>
        <v>0</v>
      </c>
      <c r="AI247" s="3">
        <f>EffortOutcomesAG1_1DayShiftIN[[#This Row],[A]]*N247</f>
        <v>0</v>
      </c>
      <c r="AJ247" s="3">
        <f>EffortOutcomesAG1_1DayShiftIN[[#This Row],[A]]*O247</f>
        <v>0</v>
      </c>
      <c r="AK247" s="3">
        <f>EffortOutcomesAG1_1DayShiftIN[[#This Row],[A]]*P247</f>
        <v>0</v>
      </c>
      <c r="AL247" s="3">
        <f>EffortOutcomesAG1_1DayShiftIN[[#This Row],[A]]*Q247</f>
        <v>1.696752789198821</v>
      </c>
      <c r="AM247" s="3">
        <f>EffortOutcomesAG1_1DayShiftIN[[#This Row],[A]]*R247</f>
        <v>0</v>
      </c>
      <c r="AN247" s="3">
        <f>EffortOutcomesAG1_1DayShiftIN[[#This Row],[A]]*S247</f>
        <v>0</v>
      </c>
      <c r="AO247" s="3">
        <f>EffortOutcomesAG1_1DayShiftIN[[#This Row],[A]]*T247</f>
        <v>0</v>
      </c>
      <c r="AP247" s="3">
        <f>EffortOutcomesAG1_1DayShiftIN[[#This Row],[A]]*U247</f>
        <v>0</v>
      </c>
      <c r="AQ247" s="3">
        <f>EffortOutcomesAG1_1DayShiftIN[[#This Row],[A]]*V247</f>
        <v>3.8</v>
      </c>
      <c r="AR247" s="3">
        <f>EffortOutcomesAG1_1DayShiftIN[[#This Row],[A]]*W247</f>
        <v>0</v>
      </c>
      <c r="AS247" s="3">
        <f>EffortOutcomesAG1_1DayShiftIN[[#This Row],[A]]*X247</f>
        <v>0</v>
      </c>
      <c r="AT247" s="3">
        <f>EffortOutcomesAG1_1DayShiftIN[[#This Row],[A]]*Y247</f>
        <v>0</v>
      </c>
      <c r="AU247" s="3">
        <f>EffortOutcomesAG1_1DayShiftIN[[#This Row],[A]]*Z247</f>
        <v>0</v>
      </c>
      <c r="AV247" s="44">
        <f>EffortOutcomesAG1_1DayShiftIN[[#This Row],[A]]*AA247</f>
        <v>0</v>
      </c>
      <c r="AW247" s="3"/>
      <c r="AX247" s="3"/>
      <c r="AY247" t="s">
        <v>217</v>
      </c>
      <c r="AZ247" t="s">
        <v>215</v>
      </c>
      <c r="BA247" t="s">
        <v>68</v>
      </c>
      <c r="BB247">
        <v>6.8471096572600327</v>
      </c>
      <c r="BC247">
        <v>3.8</v>
      </c>
      <c r="BD247">
        <v>10</v>
      </c>
      <c r="BE247">
        <v>3.8</v>
      </c>
      <c r="BF247">
        <v>3.812745098039215</v>
      </c>
      <c r="BG247" t="s">
        <v>211</v>
      </c>
      <c r="BI247" s="25">
        <v>45584</v>
      </c>
      <c r="BJ247">
        <v>45584</v>
      </c>
      <c r="BK247">
        <v>0.55497869761306307</v>
      </c>
      <c r="BL247">
        <v>0.55497869761306307</v>
      </c>
      <c r="BM247">
        <v>0.55684008127378792</v>
      </c>
      <c r="BN247">
        <v>1.8018709624368507</v>
      </c>
      <c r="BO247">
        <v>1.8018709624368507</v>
      </c>
      <c r="BP247">
        <v>1.0033539731682146</v>
      </c>
      <c r="BQ247">
        <v>0.99665723836461828</v>
      </c>
      <c r="BR247">
        <v>0.99665723836461828</v>
      </c>
      <c r="BS247">
        <v>1.7958477373117085</v>
      </c>
      <c r="BT247" t="s">
        <v>160</v>
      </c>
    </row>
    <row r="248" spans="1:72" x14ac:dyDescent="0.25">
      <c r="A248" s="31"/>
      <c r="B248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8" s="32">
        <f>IF(EffortOutcomesAG1_1DayShiftIN[[#This Row],[Iin]]=0,3,  IF(EffortOutcomesAG1_1DayShiftIN[[#This Row],[Iin]]&lt;INGoal,1,    IF(EffortOutcomesAG1_1DayShiftIN[[#This Row],[Iin]]&gt;=INGoal,2,   "???")))</f>
        <v>2</v>
      </c>
      <c r="D248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48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8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8" s="34">
        <f t="shared" si="6"/>
        <v>12310</v>
      </c>
      <c r="H248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3.1437499999999998</v>
      </c>
      <c r="I248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8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8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8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8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8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8" s="36" cm="1">
        <f t="array" ref="O248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Row],[Block]]=21222),INCap-M249:Z9INGoal,IF(OR(EffortOutcomesAG1_1DayShiftIN[[#This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8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8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48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48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8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48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8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48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8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8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8" s="36" cm="1">
        <f t="array" ref="Z248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8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8" s="38">
        <f t="shared" si="7"/>
        <v>0</v>
      </c>
      <c r="AC248" s="3">
        <f>EffortOutcomesAG1_1DayShiftIN[[#This Row],[A]]*H248</f>
        <v>0.75867269984917041</v>
      </c>
      <c r="AD248" s="3">
        <f>EffortOutcomesAG1_1DayShiftIN[[#This Row],[A]]*I248</f>
        <v>0</v>
      </c>
      <c r="AE248" s="3">
        <f>EffortOutcomesAG1_1DayShiftIN[[#This Row],[A]]*J248</f>
        <v>0</v>
      </c>
      <c r="AF248" s="3">
        <f>EffortOutcomesAG1_1DayShiftIN[[#This Row],[A]]*K248</f>
        <v>0</v>
      </c>
      <c r="AG248" s="3">
        <f>EffortOutcomesAG1_1DayShiftIN[[#This Row],[A]]*L248</f>
        <v>0</v>
      </c>
      <c r="AH248" s="3">
        <f>EffortOutcomesAG1_1DayShiftIN[[#This Row],[A]]*M248</f>
        <v>0</v>
      </c>
      <c r="AI248" s="3">
        <f>EffortOutcomesAG1_1DayShiftIN[[#This Row],[A]]*N248</f>
        <v>0</v>
      </c>
      <c r="AJ248" s="3">
        <f>EffortOutcomesAG1_1DayShiftIN[[#This Row],[A]]*O248</f>
        <v>0</v>
      </c>
      <c r="AK248" s="3">
        <f>EffortOutcomesAG1_1DayShiftIN[[#This Row],[A]]*P248</f>
        <v>0</v>
      </c>
      <c r="AL248" s="3">
        <f>EffortOutcomesAG1_1DayShiftIN[[#This Row],[A]]*Q248</f>
        <v>0</v>
      </c>
      <c r="AM248" s="3">
        <f>EffortOutcomesAG1_1DayShiftIN[[#This Row],[A]]*R248</f>
        <v>0</v>
      </c>
      <c r="AN248" s="3">
        <f>EffortOutcomesAG1_1DayShiftIN[[#This Row],[A]]*S248</f>
        <v>0</v>
      </c>
      <c r="AO248" s="3">
        <f>EffortOutcomesAG1_1DayShiftIN[[#This Row],[A]]*T248</f>
        <v>0</v>
      </c>
      <c r="AP248" s="3">
        <f>EffortOutcomesAG1_1DayShiftIN[[#This Row],[A]]*U248</f>
        <v>0</v>
      </c>
      <c r="AQ248" s="3">
        <f>EffortOutcomesAG1_1DayShiftIN[[#This Row],[A]]*V248</f>
        <v>0</v>
      </c>
      <c r="AR248" s="3">
        <f>EffortOutcomesAG1_1DayShiftIN[[#This Row],[A]]*W248</f>
        <v>0</v>
      </c>
      <c r="AS248" s="3">
        <f>EffortOutcomesAG1_1DayShiftIN[[#This Row],[A]]*X248</f>
        <v>0</v>
      </c>
      <c r="AT248" s="3">
        <f>EffortOutcomesAG1_1DayShiftIN[[#This Row],[A]]*Y248</f>
        <v>0</v>
      </c>
      <c r="AU248" s="3">
        <f>EffortOutcomesAG1_1DayShiftIN[[#This Row],[A]]*Z248</f>
        <v>0</v>
      </c>
      <c r="AV248" s="44">
        <f>EffortOutcomesAG1_1DayShiftIN[[#This Row],[A]]*AA248</f>
        <v>0</v>
      </c>
      <c r="AW248" s="3"/>
      <c r="AX248" s="3"/>
      <c r="AY248" t="s">
        <v>170</v>
      </c>
      <c r="AZ248" t="s">
        <v>215</v>
      </c>
      <c r="BA248" t="s">
        <v>69</v>
      </c>
      <c r="BB248">
        <v>1</v>
      </c>
      <c r="BC248">
        <v>0</v>
      </c>
      <c r="BD248">
        <v>10</v>
      </c>
      <c r="BE248">
        <v>0</v>
      </c>
      <c r="BF248">
        <v>0.24132730015082957</v>
      </c>
      <c r="BG248" t="s">
        <v>213</v>
      </c>
      <c r="BH248">
        <v>1</v>
      </c>
      <c r="BI248" s="25">
        <v>45585</v>
      </c>
      <c r="BJ248">
        <v>45585</v>
      </c>
      <c r="BK248">
        <v>0</v>
      </c>
      <c r="BL248">
        <v>0</v>
      </c>
      <c r="BM248">
        <v>0.24132730015082957</v>
      </c>
      <c r="BQ248">
        <v>0</v>
      </c>
      <c r="BR248">
        <v>0</v>
      </c>
      <c r="BS248">
        <v>4.1437499999999998</v>
      </c>
      <c r="BT248" t="s">
        <v>160</v>
      </c>
    </row>
    <row r="249" spans="1:72" x14ac:dyDescent="0.25">
      <c r="A249" s="31"/>
      <c r="B249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49" s="32">
        <f>IF(EffortOutcomesAG1_1DayShiftIN[[#This Row],[Iin]]=0,3,  IF(EffortOutcomesAG1_1DayShiftIN[[#This Row],[Iin]]&lt;INGoal,1,    IF(EffortOutcomesAG1_1DayShiftIN[[#This Row],[Iin]]&gt;=INGoal,2,   "???")))</f>
        <v>2</v>
      </c>
      <c r="D249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49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49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49" s="34">
        <f t="shared" si="6"/>
        <v>12310</v>
      </c>
      <c r="H249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0.1378014260254925</v>
      </c>
      <c r="I249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49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49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49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49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49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49" s="36" cm="1">
        <f t="array" ref="O249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Row],[Block]]=21222),INCap-M250:Z9INGoal,IF(OR(EffortOutcomesAG1_1DayShiftIN[[#This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49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49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0.34020887728459526</v>
      </c>
      <c r="R249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49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49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49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49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0.75071128030454826</v>
      </c>
      <c r="W249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49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49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49" s="36" cm="1">
        <f t="array" ref="Z249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49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49" s="38">
        <f t="shared" si="7"/>
        <v>1.0909201575891436</v>
      </c>
      <c r="AC249" s="3">
        <f>EffortOutcomesAG1_1DayShiftIN[[#This Row],[A]]*H249</f>
        <v>0.34876618523997616</v>
      </c>
      <c r="AD249" s="3">
        <f>EffortOutcomesAG1_1DayShiftIN[[#This Row],[A]]*I249</f>
        <v>0</v>
      </c>
      <c r="AE249" s="3">
        <f>EffortOutcomesAG1_1DayShiftIN[[#This Row],[A]]*J249</f>
        <v>0</v>
      </c>
      <c r="AF249" s="3">
        <f>EffortOutcomesAG1_1DayShiftIN[[#This Row],[A]]*K249</f>
        <v>0</v>
      </c>
      <c r="AG249" s="3">
        <f>EffortOutcomesAG1_1DayShiftIN[[#This Row],[A]]*L249</f>
        <v>0</v>
      </c>
      <c r="AH249" s="3">
        <f>EffortOutcomesAG1_1DayShiftIN[[#This Row],[A]]*M249</f>
        <v>0</v>
      </c>
      <c r="AI249" s="3">
        <f>EffortOutcomesAG1_1DayShiftIN[[#This Row],[A]]*N249</f>
        <v>0</v>
      </c>
      <c r="AJ249" s="3">
        <f>EffortOutcomesAG1_1DayShiftIN[[#This Row],[A]]*O249</f>
        <v>0</v>
      </c>
      <c r="AK249" s="3">
        <f>EffortOutcomesAG1_1DayShiftIN[[#This Row],[A]]*P249</f>
        <v>0</v>
      </c>
      <c r="AL249" s="3">
        <f>EffortOutcomesAG1_1DayShiftIN[[#This Row],[A]]*Q249</f>
        <v>0.86104589580497704</v>
      </c>
      <c r="AM249" s="3">
        <f>EffortOutcomesAG1_1DayShiftIN[[#This Row],[A]]*R249</f>
        <v>0</v>
      </c>
      <c r="AN249" s="3">
        <f>EffortOutcomesAG1_1DayShiftIN[[#This Row],[A]]*S249</f>
        <v>0</v>
      </c>
      <c r="AO249" s="3">
        <f>EffortOutcomesAG1_1DayShiftIN[[#This Row],[A]]*T249</f>
        <v>0</v>
      </c>
      <c r="AP249" s="3">
        <f>EffortOutcomesAG1_1DayShiftIN[[#This Row],[A]]*U249</f>
        <v>0</v>
      </c>
      <c r="AQ249" s="3">
        <f>EffortOutcomesAG1_1DayShiftIN[[#This Row],[A]]*V249</f>
        <v>1.9</v>
      </c>
      <c r="AR249" s="3">
        <f>EffortOutcomesAG1_1DayShiftIN[[#This Row],[A]]*W249</f>
        <v>0</v>
      </c>
      <c r="AS249" s="3">
        <f>EffortOutcomesAG1_1DayShiftIN[[#This Row],[A]]*X249</f>
        <v>0</v>
      </c>
      <c r="AT249" s="3">
        <f>EffortOutcomesAG1_1DayShiftIN[[#This Row],[A]]*Y249</f>
        <v>0</v>
      </c>
      <c r="AU249" s="3">
        <f>EffortOutcomesAG1_1DayShiftIN[[#This Row],[A]]*Z249</f>
        <v>0</v>
      </c>
      <c r="AV249" s="44">
        <f>EffortOutcomesAG1_1DayShiftIN[[#This Row],[A]]*AA249</f>
        <v>0</v>
      </c>
      <c r="AW249" s="3"/>
      <c r="AX249" s="3"/>
      <c r="AY249" t="s">
        <v>170</v>
      </c>
      <c r="AZ249" t="s">
        <v>215</v>
      </c>
      <c r="BA249" t="s">
        <v>70</v>
      </c>
      <c r="BB249">
        <v>2.8796992481203003</v>
      </c>
      <c r="BC249">
        <v>1.9</v>
      </c>
      <c r="BD249">
        <v>10</v>
      </c>
      <c r="BE249">
        <v>1.9</v>
      </c>
      <c r="BF249">
        <v>2.5309330628803242</v>
      </c>
      <c r="BG249" t="s">
        <v>212</v>
      </c>
      <c r="BH249">
        <v>1</v>
      </c>
      <c r="BI249" s="25">
        <v>45585</v>
      </c>
      <c r="BJ249">
        <v>45585</v>
      </c>
      <c r="BK249">
        <v>0.65979112271540474</v>
      </c>
      <c r="BL249">
        <v>0.65979112271540474</v>
      </c>
      <c r="BM249">
        <v>0.87888798267123547</v>
      </c>
      <c r="BN249">
        <v>1.5156311832212108</v>
      </c>
      <c r="BO249">
        <v>1.5156311832212108</v>
      </c>
      <c r="BP249">
        <v>1.3320700330949076</v>
      </c>
      <c r="BQ249">
        <v>0.75071128030454826</v>
      </c>
      <c r="BR249">
        <v>0.75071128030454826</v>
      </c>
      <c r="BS249">
        <v>1.1378014260254925</v>
      </c>
      <c r="BT249" t="s">
        <v>160</v>
      </c>
    </row>
    <row r="250" spans="1:72" x14ac:dyDescent="0.25">
      <c r="A250" s="31"/>
      <c r="B250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50" s="32">
        <f>IF(EffortOutcomesAG1_1DayShiftIN[[#This Row],[Iin]]=0,3,  IF(EffortOutcomesAG1_1DayShiftIN[[#This Row],[Iin]]&lt;INGoal,1,    IF(EffortOutcomesAG1_1DayShiftIN[[#This Row],[Iin]]&gt;=INGoal,2,   "???")))</f>
        <v>2</v>
      </c>
      <c r="D250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50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50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2</v>
      </c>
      <c r="G250" s="34">
        <f t="shared" si="6"/>
        <v>32312</v>
      </c>
      <c r="H250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0.72057008671254685</v>
      </c>
      <c r="I250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50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50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50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50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0.10254749875471436</v>
      </c>
      <c r="N250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0.39745250124528564</v>
      </c>
      <c r="O250" s="36" cm="1">
        <f t="array" ref="O250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Row],[Block]]=21222),INCap-M251:Z9INGoal,IF(OR(EffortOutcomesAG1_1DayShiftIN[[#This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50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50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50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50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50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50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50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</v>
      </c>
      <c r="W250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50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50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50" s="36" cm="1">
        <f t="array" ref="Z250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50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50" s="38">
        <f t="shared" si="7"/>
        <v>0</v>
      </c>
      <c r="AC250" s="3">
        <f>EffortOutcomesAG1_1DayShiftIN[[#This Row],[A]]*H250</f>
        <v>1.9593984962406001</v>
      </c>
      <c r="AD250" s="3">
        <f>EffortOutcomesAG1_1DayShiftIN[[#This Row],[A]]*I250</f>
        <v>0</v>
      </c>
      <c r="AE250" s="3">
        <f>EffortOutcomesAG1_1DayShiftIN[[#This Row],[A]]*J250</f>
        <v>0</v>
      </c>
      <c r="AF250" s="3">
        <f>EffortOutcomesAG1_1DayShiftIN[[#This Row],[A]]*K250</f>
        <v>0</v>
      </c>
      <c r="AG250" s="3">
        <f>EffortOutcomesAG1_1DayShiftIN[[#This Row],[A]]*L250</f>
        <v>0</v>
      </c>
      <c r="AH250" s="3">
        <f>EffortOutcomesAG1_1DayShiftIN[[#This Row],[A]]*M250</f>
        <v>0.27885061919504661</v>
      </c>
      <c r="AI250" s="3">
        <f>EffortOutcomesAG1_1DayShiftIN[[#This Row],[A]]*N250</f>
        <v>1.0807662538699689</v>
      </c>
      <c r="AJ250" s="3">
        <f>EffortOutcomesAG1_1DayShiftIN[[#This Row],[A]]*O250</f>
        <v>0</v>
      </c>
      <c r="AK250" s="3">
        <f>EffortOutcomesAG1_1DayShiftIN[[#This Row],[A]]*P250</f>
        <v>0</v>
      </c>
      <c r="AL250" s="3">
        <f>EffortOutcomesAG1_1DayShiftIN[[#This Row],[A]]*Q250</f>
        <v>0</v>
      </c>
      <c r="AM250" s="3">
        <f>EffortOutcomesAG1_1DayShiftIN[[#This Row],[A]]*R250</f>
        <v>0</v>
      </c>
      <c r="AN250" s="3">
        <f>EffortOutcomesAG1_1DayShiftIN[[#This Row],[A]]*S250</f>
        <v>0</v>
      </c>
      <c r="AO250" s="3">
        <f>EffortOutcomesAG1_1DayShiftIN[[#This Row],[A]]*T250</f>
        <v>0</v>
      </c>
      <c r="AP250" s="3">
        <f>EffortOutcomesAG1_1DayShiftIN[[#This Row],[A]]*U250</f>
        <v>0</v>
      </c>
      <c r="AQ250" s="3">
        <f>EffortOutcomesAG1_1DayShiftIN[[#This Row],[A]]*V250</f>
        <v>0</v>
      </c>
      <c r="AR250" s="3">
        <f>EffortOutcomesAG1_1DayShiftIN[[#This Row],[A]]*W250</f>
        <v>0</v>
      </c>
      <c r="AS250" s="3">
        <f>EffortOutcomesAG1_1DayShiftIN[[#This Row],[A]]*X250</f>
        <v>0</v>
      </c>
      <c r="AT250" s="3">
        <f>EffortOutcomesAG1_1DayShiftIN[[#This Row],[A]]*Y250</f>
        <v>0</v>
      </c>
      <c r="AU250" s="3">
        <f>EffortOutcomesAG1_1DayShiftIN[[#This Row],[A]]*Z250</f>
        <v>0</v>
      </c>
      <c r="AV250" s="44">
        <f>EffortOutcomesAG1_1DayShiftIN[[#This Row],[A]]*AA250</f>
        <v>0</v>
      </c>
      <c r="AW250" s="3"/>
      <c r="AX250" s="3"/>
      <c r="AY250" t="s">
        <v>170</v>
      </c>
      <c r="AZ250" t="s">
        <v>215</v>
      </c>
      <c r="BA250" t="s">
        <v>68</v>
      </c>
      <c r="BB250">
        <v>5.7593984962406006</v>
      </c>
      <c r="BC250">
        <v>3.8</v>
      </c>
      <c r="BD250">
        <v>10</v>
      </c>
      <c r="BE250">
        <v>3.8</v>
      </c>
      <c r="BF250">
        <v>2.7192337461300311</v>
      </c>
      <c r="BG250" t="s">
        <v>214</v>
      </c>
      <c r="BH250">
        <v>1</v>
      </c>
      <c r="BI250" s="25">
        <v>45585</v>
      </c>
      <c r="BJ250">
        <v>45585</v>
      </c>
      <c r="BK250">
        <v>0.65979112271540474</v>
      </c>
      <c r="BL250">
        <v>0.65979112271540474</v>
      </c>
      <c r="BM250">
        <v>0.47213849639072347</v>
      </c>
      <c r="BN250">
        <v>1.5156311832212108</v>
      </c>
      <c r="BO250">
        <v>1.5156311832212108</v>
      </c>
      <c r="BP250">
        <v>0.71558782792895559</v>
      </c>
      <c r="BQ250">
        <v>1.3974525012452856</v>
      </c>
      <c r="BR250">
        <v>1.3974525012452856</v>
      </c>
      <c r="BS250">
        <v>2.1180225879578325</v>
      </c>
      <c r="BT250" t="s">
        <v>160</v>
      </c>
    </row>
    <row r="251" spans="1:72" x14ac:dyDescent="0.25">
      <c r="A251" s="31"/>
      <c r="B251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51" s="32">
        <f>IF(EffortOutcomesAG1_1DayShiftIN[[#This Row],[Iin]]=0,3,  IF(EffortOutcomesAG1_1DayShiftIN[[#This Row],[Iin]]&lt;INGoal,1,    IF(EffortOutcomesAG1_1DayShiftIN[[#This Row],[Iin]]&gt;=INGoal,2,   "???")))</f>
        <v>1</v>
      </c>
      <c r="D251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51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51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51" s="34">
        <f t="shared" si="6"/>
        <v>11110</v>
      </c>
      <c r="H251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51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51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51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51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51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51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51" s="36" cm="1">
        <f t="array" ref="O251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Row],[Block]]=21222),INCap-M252:Z9INGoal,IF(OR(EffortOutcomesAG1_1DayShiftIN[[#This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51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51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51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4.8303571428571335E-2</v>
      </c>
      <c r="S251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51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0.52786401098901115</v>
      </c>
      <c r="U251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51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0.42383241758241758</v>
      </c>
      <c r="W251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51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51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51" s="36" cm="1">
        <f t="array" ref="Z251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51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51" s="38">
        <f t="shared" si="7"/>
        <v>1</v>
      </c>
      <c r="AC251" s="3">
        <f>EffortOutcomesAG1_1DayShiftIN[[#This Row],[A]]*H251</f>
        <v>0</v>
      </c>
      <c r="AD251" s="3">
        <f>EffortOutcomesAG1_1DayShiftIN[[#This Row],[A]]*I251</f>
        <v>0</v>
      </c>
      <c r="AE251" s="3">
        <f>EffortOutcomesAG1_1DayShiftIN[[#This Row],[A]]*J251</f>
        <v>0</v>
      </c>
      <c r="AF251" s="3">
        <f>EffortOutcomesAG1_1DayShiftIN[[#This Row],[A]]*K251</f>
        <v>0</v>
      </c>
      <c r="AG251" s="3">
        <f>EffortOutcomesAG1_1DayShiftIN[[#This Row],[A]]*L251</f>
        <v>0</v>
      </c>
      <c r="AH251" s="3">
        <f>EffortOutcomesAG1_1DayShiftIN[[#This Row],[A]]*M251</f>
        <v>0</v>
      </c>
      <c r="AI251" s="3">
        <f>EffortOutcomesAG1_1DayShiftIN[[#This Row],[A]]*N251</f>
        <v>0</v>
      </c>
      <c r="AJ251" s="3">
        <f>EffortOutcomesAG1_1DayShiftIN[[#This Row],[A]]*O251</f>
        <v>0</v>
      </c>
      <c r="AK251" s="3">
        <f>EffortOutcomesAG1_1DayShiftIN[[#This Row],[A]]*P251</f>
        <v>0</v>
      </c>
      <c r="AL251" s="3">
        <f>EffortOutcomesAG1_1DayShiftIN[[#This Row],[A]]*Q251</f>
        <v>0</v>
      </c>
      <c r="AM251" s="3">
        <f>EffortOutcomesAG1_1DayShiftIN[[#This Row],[A]]*R251</f>
        <v>9.6434937611407992E-2</v>
      </c>
      <c r="AN251" s="3">
        <f>EffortOutcomesAG1_1DayShiftIN[[#This Row],[A]]*S251</f>
        <v>0</v>
      </c>
      <c r="AO251" s="3">
        <f>EffortOutcomesAG1_1DayShiftIN[[#This Row],[A]]*T251</f>
        <v>1.0538461538461541</v>
      </c>
      <c r="AP251" s="3">
        <f>EffortOutcomesAG1_1DayShiftIN[[#This Row],[A]]*U251</f>
        <v>0</v>
      </c>
      <c r="AQ251" s="3">
        <f>EffortOutcomesAG1_1DayShiftIN[[#This Row],[A]]*V251</f>
        <v>0.84615384615384603</v>
      </c>
      <c r="AR251" s="3">
        <f>EffortOutcomesAG1_1DayShiftIN[[#This Row],[A]]*W251</f>
        <v>0</v>
      </c>
      <c r="AS251" s="3">
        <f>EffortOutcomesAG1_1DayShiftIN[[#This Row],[A]]*X251</f>
        <v>0</v>
      </c>
      <c r="AT251" s="3">
        <f>EffortOutcomesAG1_1DayShiftIN[[#This Row],[A]]*Y251</f>
        <v>0</v>
      </c>
      <c r="AU251" s="3">
        <f>EffortOutcomesAG1_1DayShiftIN[[#This Row],[A]]*Z251</f>
        <v>0</v>
      </c>
      <c r="AV251" s="44">
        <f>EffortOutcomesAG1_1DayShiftIN[[#This Row],[A]]*AA251</f>
        <v>0</v>
      </c>
      <c r="AW251" s="3"/>
      <c r="AX251" s="3"/>
      <c r="AY251" t="s">
        <v>217</v>
      </c>
      <c r="AZ251" t="s">
        <v>215</v>
      </c>
      <c r="BA251" t="s">
        <v>69</v>
      </c>
      <c r="BB251">
        <v>0.84615384615384603</v>
      </c>
      <c r="BC251">
        <v>1.9</v>
      </c>
      <c r="BD251">
        <v>10</v>
      </c>
      <c r="BE251">
        <v>1.9</v>
      </c>
      <c r="BF251">
        <v>1.9964349376114079</v>
      </c>
      <c r="BG251" t="s">
        <v>213</v>
      </c>
      <c r="BI251" s="25">
        <v>45585</v>
      </c>
      <c r="BJ251">
        <v>45585</v>
      </c>
      <c r="BK251">
        <v>2.2454545454545456</v>
      </c>
      <c r="BL251">
        <v>2.2454545454545456</v>
      </c>
      <c r="BM251">
        <v>2.3594231080862098</v>
      </c>
      <c r="BN251">
        <v>0.44534412955465585</v>
      </c>
      <c r="BO251">
        <v>0.44534412955465585</v>
      </c>
      <c r="BP251">
        <v>1.0507552303217937</v>
      </c>
      <c r="BQ251">
        <v>0.95169642857142867</v>
      </c>
      <c r="BR251">
        <v>0.95169642857142867</v>
      </c>
      <c r="BS251">
        <v>0.42383241758241758</v>
      </c>
      <c r="BT251" t="s">
        <v>160</v>
      </c>
    </row>
    <row r="252" spans="1:72" x14ac:dyDescent="0.25">
      <c r="A252" s="31"/>
      <c r="B252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3</v>
      </c>
      <c r="C252" s="32">
        <f>IF(EffortOutcomesAG1_1DayShiftIN[[#This Row],[Iin]]=0,3,  IF(EffortOutcomesAG1_1DayShiftIN[[#This Row],[Iin]]&lt;INGoal,1,    IF(EffortOutcomesAG1_1DayShiftIN[[#This Row],[Iin]]&gt;=INGoal,2,   "???")))</f>
        <v>1</v>
      </c>
      <c r="D252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1</v>
      </c>
      <c r="E252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52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1</v>
      </c>
      <c r="G252" s="34">
        <f t="shared" si="6"/>
        <v>31111</v>
      </c>
      <c r="H252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</v>
      </c>
      <c r="I252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52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52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52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52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52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52" s="36" cm="1">
        <f t="array" ref="O252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Row],[Block]]=21222),INCap-M253:Z9INGoal,IF(OR(EffortOutcomesAG1_1DayShiftIN[[#This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52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0.42786336235766909</v>
      </c>
      <c r="Q252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</v>
      </c>
      <c r="R252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52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52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0.36494671095828568</v>
      </c>
      <c r="U252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52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0.63505328904171432</v>
      </c>
      <c r="W252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52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52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52" s="36" cm="1">
        <f t="array" ref="Z252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52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52" s="38">
        <f t="shared" si="7"/>
        <v>1</v>
      </c>
      <c r="AC252" s="3">
        <f>EffortOutcomesAG1_1DayShiftIN[[#This Row],[A]]*H252</f>
        <v>0</v>
      </c>
      <c r="AD252" s="3">
        <f>EffortOutcomesAG1_1DayShiftIN[[#This Row],[A]]*I252</f>
        <v>0</v>
      </c>
      <c r="AE252" s="3">
        <f>EffortOutcomesAG1_1DayShiftIN[[#This Row],[A]]*J252</f>
        <v>0</v>
      </c>
      <c r="AF252" s="3">
        <f>EffortOutcomesAG1_1DayShiftIN[[#This Row],[A]]*K252</f>
        <v>0</v>
      </c>
      <c r="AG252" s="3">
        <f>EffortOutcomesAG1_1DayShiftIN[[#This Row],[A]]*L252</f>
        <v>0</v>
      </c>
      <c r="AH252" s="3">
        <f>EffortOutcomesAG1_1DayShiftIN[[#This Row],[A]]*M252</f>
        <v>0</v>
      </c>
      <c r="AI252" s="3">
        <f>EffortOutcomesAG1_1DayShiftIN[[#This Row],[A]]*N252</f>
        <v>0</v>
      </c>
      <c r="AJ252" s="3">
        <f>EffortOutcomesAG1_1DayShiftIN[[#This Row],[A]]*O252</f>
        <v>0</v>
      </c>
      <c r="AK252" s="3">
        <f>EffortOutcomesAG1_1DayShiftIN[[#This Row],[A]]*P252</f>
        <v>1.7080213903743313</v>
      </c>
      <c r="AL252" s="3">
        <f>EffortOutcomesAG1_1DayShiftIN[[#This Row],[A]]*Q252</f>
        <v>0</v>
      </c>
      <c r="AM252" s="3">
        <f>EffortOutcomesAG1_1DayShiftIN[[#This Row],[A]]*R252</f>
        <v>0</v>
      </c>
      <c r="AN252" s="3">
        <f>EffortOutcomesAG1_1DayShiftIN[[#This Row],[A]]*S252</f>
        <v>0</v>
      </c>
      <c r="AO252" s="3">
        <f>EffortOutcomesAG1_1DayShiftIN[[#This Row],[A]]*T252</f>
        <v>1.4568594637987178</v>
      </c>
      <c r="AP252" s="3">
        <f>EffortOutcomesAG1_1DayShiftIN[[#This Row],[A]]*U252</f>
        <v>0</v>
      </c>
      <c r="AQ252" s="3">
        <f>EffortOutcomesAG1_1DayShiftIN[[#This Row],[A]]*V252</f>
        <v>2.5351191458269504</v>
      </c>
      <c r="AR252" s="3">
        <f>EffortOutcomesAG1_1DayShiftIN[[#This Row],[A]]*W252</f>
        <v>0</v>
      </c>
      <c r="AS252" s="3">
        <f>EffortOutcomesAG1_1DayShiftIN[[#This Row],[A]]*X252</f>
        <v>0</v>
      </c>
      <c r="AT252" s="3">
        <f>EffortOutcomesAG1_1DayShiftIN[[#This Row],[A]]*Y252</f>
        <v>0</v>
      </c>
      <c r="AU252" s="3">
        <f>EffortOutcomesAG1_1DayShiftIN[[#This Row],[A]]*Z252</f>
        <v>0</v>
      </c>
      <c r="AV252" s="44">
        <f>EffortOutcomesAG1_1DayShiftIN[[#This Row],[A]]*AA252</f>
        <v>0</v>
      </c>
      <c r="AW252" s="3"/>
      <c r="AX252" s="3"/>
      <c r="AY252" t="s">
        <v>217</v>
      </c>
      <c r="AZ252" t="s">
        <v>215</v>
      </c>
      <c r="BA252" t="s">
        <v>70</v>
      </c>
      <c r="BB252">
        <v>2.5351191458269504</v>
      </c>
      <c r="BC252">
        <v>5.6999999999999993</v>
      </c>
      <c r="BD252">
        <v>10</v>
      </c>
      <c r="BE252">
        <v>5.6999999999999993</v>
      </c>
      <c r="BF252">
        <v>3.9919786096256682</v>
      </c>
      <c r="BG252" t="s">
        <v>212</v>
      </c>
      <c r="BI252" s="25">
        <v>45585</v>
      </c>
      <c r="BJ252">
        <v>45585</v>
      </c>
      <c r="BK252">
        <v>2.2484150338191191</v>
      </c>
      <c r="BL252">
        <v>2.2484150338191191</v>
      </c>
      <c r="BM252">
        <v>1.5746710036081928</v>
      </c>
      <c r="BN252">
        <v>0.44475774488192116</v>
      </c>
      <c r="BO252">
        <v>0.44475774488192116</v>
      </c>
      <c r="BP252">
        <v>0.70034712449573133</v>
      </c>
      <c r="BQ252">
        <v>1.4278633623576691</v>
      </c>
      <c r="BR252">
        <v>1.4278633623576691</v>
      </c>
      <c r="BS252">
        <v>0.63505328904171432</v>
      </c>
      <c r="BT252" t="s">
        <v>160</v>
      </c>
    </row>
    <row r="253" spans="1:72" x14ac:dyDescent="0.25">
      <c r="A253" s="31" t="s">
        <v>52</v>
      </c>
      <c r="B253" s="32">
        <f>IF(INGoal&gt;EffortOutcomesAG1_1DayShiftIN[[#This Row],[Ipx]],1,   IF(AND(EffortOutcomesAG1_1DayShiftIN[[#This Row],[Ipx]]&gt;INGoal,1&gt;EffortOutcomesAG1_1DayShiftIN[[#This Row],[Ipn]]),2,   IF(EffortOutcomesAG1_1DayShiftIN[[#This Row],[Ipn]]&gt;=INGoal,3,"??")))</f>
        <v>1</v>
      </c>
      <c r="C253" s="32">
        <f>IF(EffortOutcomesAG1_1DayShiftIN[[#This Row],[Iin]]=0,3,  IF(EffortOutcomesAG1_1DayShiftIN[[#This Row],[Iin]]&lt;INGoal,1,    IF(EffortOutcomesAG1_1DayShiftIN[[#This Row],[Iin]]&gt;=INGoal,2,   "???")))</f>
        <v>2</v>
      </c>
      <c r="D253" s="32">
        <f>IF(EffortOutcomesAG1_1DayShiftIN[[#This Row],[Iin]]&lt;=EffortOutcomesAG1_1DayShiftIN[[#This Row],[Ipn]],1,   IF(AND(EffortOutcomesAG1_1DayShiftIN[[#This Row],[Ipn]]&lt;=EffortOutcomesAG1_1DayShiftIN[[#This Row],[Iin]],EffortOutcomesAG1_1DayShiftIN[[#This Row],[Iin]]&lt;=EffortOutcomesAG1_1DayShiftIN[[#This Row],[Ipx]]),2,    IF(EffortOutcomesAG1_1DayShiftIN[[#This Row],[Ipx]]&lt;=EffortOutcomesAG1_1DayShiftIN[[#This Row],[Iin]],3,"??")))</f>
        <v>3</v>
      </c>
      <c r="E253" s="32">
        <f>IF(EFCap&gt;EffortOutcomesAG1_1DayShiftIN[[#This Row],[Ipx]],                       1,    IF(AND(EffortOutcomesAG1_1DayShiftIN[[#This Row],[Ipx]]                        &gt;=EFCap,    EFCap&gt;=EffortOutcomesAG1_1DayShiftIN[[#This Row],[Ipn]]),                           2,   IF(AND(EffortOutcomesAG1_1DayShiftIN[[#This Row],[Ipx]]                        &gt;EffortOutcomesAG1_1DayShiftIN[[#This Row],[Ipn]],                        EffortOutcomesAG1_1DayShiftIN[[#This Row],[Ipn]]                        &gt;EFCap), 3,      "??")))</f>
        <v>1</v>
      </c>
      <c r="F253" s="32">
        <f xml:space="preserve"> IF(OR(EffortOutcomesAG1_1DayShiftIN[[#This Row],[Iin]]=0,EffortOutcomesAG1_1DayShiftIN[[#This Row],[Ipx]]&lt;INGoal),0,               IF(EffortOutcomesAG1_1DayShiftIN[[#This Row],[Iin]]&lt;=EFCap,  1,     IF(EFCap&lt;EffortOutcomesAG1_1DayShiftIN[[#This Row],[Iin]],2,    "??")))</f>
        <v>0</v>
      </c>
      <c r="G253" s="34">
        <f t="shared" si="6"/>
        <v>12310</v>
      </c>
      <c r="H253" s="36">
        <f>IF(EffortOutcomesAG1_1DayShiftIN[[#This Row],[Block]]=12310, EffortOutcomesAG1_1DayShiftIN[[#This Row],[Iin]]-INGoal, IF(OR(EffortOutcomesAG1_1DayShiftIN[[#This Row],[Block]]=22312, EffortOutcomesAG1_1DayShiftIN[[#This Row],[Block]]=22311,EffortOutcomesAG1_1DayShiftIN[[#This Row],[Block]]=32322,EffortOutcomesAG1_1DayShiftIN[[#This Row],[Block]]=32332,EffortOutcomesAG1_1DayShiftIN[[#This Row],[Block]]=32311,EffortOutcomesAG1_1DayShiftIN[[#This Row],[Block]]=32312,EffortOutcomesAG1_1DayShiftIN[[#This Row],[Block]]=22322), EffortOutcomesAG1_1DayShiftIN[[#This Row],[Iin]]-EffortOutcomesAG1_1DayShiftIN[[#This Row],[Ipx]],     0))</f>
        <v>0.79584773731170855</v>
      </c>
      <c r="I253" s="36">
        <f>IF(OR(EffortOutcomesAG1_1DayShiftIN[[#This Row],[Block]]=21121,EffortOutcomesAG1_1DayShiftIN[[#This Row],[Block]]=21222,EffortOutcomesAG1_1DayShiftIN[[#This Row],[Block]]=22221,EffortOutcomesAG1_1DayShiftIN[[#This Row],[Block]]=31121,EffortOutcomesAG1_1DayShiftIN[[#This Row],[Block]]=32121,EffortOutcomesAG1_1DayShiftIN[[#This Row],[Block]]=32221,,EffortOutcomesAG1_1DayShiftIN[[#This Row],[Block]]=33120),EffortOutcomesAG1_1DayShiftIN[[#This Row],[Ipx]]-INCap,     IF(OR(EffortOutcomesAG1_1DayShiftIN[[#This Row],[Block]]=31131,EffortOutcomesAG1_1DayShiftIN[[#This Row],[Block]]=32131,EffortOutcomesAG1_1DayShiftIN[[#This Row],[Block]]=32132),EffortOutcomesAG1_1DayShiftIN[[#This Row],[Ipx]]-EffortOutcomesAG1_1DayShiftIN[[#This Row],[Ipn]],IF(OR(EffortOutcomesAG1_1DayShiftIN[[#This Row],[Block]]=32222,EffortOutcomesAG1_1DayShiftIN[[#This Row],[Block]]=32232,EffortOutcomesAG1_1DayShiftIN[[#This Row],[Block]]=22222),EffortOutcomesAG1_1DayShiftIN[[#This Row],[Ipx]]-EffortOutcomesAG1_1DayShiftIN[[#This Row],[Iin]],0)))</f>
        <v>0</v>
      </c>
      <c r="J253" s="36">
        <f>IF(OR(EffortOutcomesAG1_1DayShiftIN[[#This Row],[Block]]=31131,EffortOutcomesAG1_1DayShiftIN[[#This Row],[Block]]=32131),EffortOutcomesAG1_1DayShiftIN[[#This Row],[Ipn]]-INCap,IF(EffortOutcomesAG1_1DayShiftIN[[#This Row],[Block]]=32132,EffortOutcomesAG1_1DayShiftIN[[#This Row],[Ipn]]-EffortOutcomesAG1_1DayShiftIN[[#This Row],[Iin]],0))</f>
        <v>0</v>
      </c>
      <c r="K253" s="36">
        <f>IF(OR(EffortOutcomesAG1_1DayShiftIN[[#This Row],[Block]]=32222,EffortOutcomesAG1_1DayShiftIN[[#This Row],[Block]]=22222),EffortOutcomesAG1_1DayShiftIN[[#This Row],[Iin]]-INCap,  IF(EffortOutcomesAG1_1DayShiftIN[[#This Row],[Block]]=32232,EffortOutcomesAG1_1DayShiftIN[[#This Row],[Iin]]-EffortOutcomesAG1_1DayShiftIN[[#This Row],[Ipn]],IF(OR(EffortOutcomesAG1_1DayShiftIN[[#This Row],[Block]]=32322,EffortOutcomesAG1_1DayShiftIN[[#This Row],[Block]]=22322),EffortOutcomesAG1_1DayShiftIN[[#This Row],[Ipx]]-INCap,IF(EffortOutcomesAG1_1DayShiftIN[[#This Row],[Block]]=32332, EffortOutcomesAG1_1DayShiftIN[[#This Row],[Ipx]]-EffortOutcomesAG1_1DayShiftIN[[#This Row],[Ipn]],0))))</f>
        <v>0</v>
      </c>
      <c r="L253" s="36">
        <f>IF(EffortOutcomesAG1_1DayShiftIN[[#This Row],[Block]]=32132,EffortOutcomesAG1_1DayShiftIN[[#This Row],[Iin]]-INCap,IF(OR(EffortOutcomesAG1_1DayShiftIN[[#This Row],[Block]]=32232,EffortOutcomesAG1_1DayShiftIN[[#This Row],[Block]]=32332), EffortOutcomesAG1_1DayShiftIN[[#This Row],[Ipn]]-INCap,0))</f>
        <v>0</v>
      </c>
      <c r="M253" s="36">
        <f>IF(EffortOutcomesAG1_1DayShiftIN[[#This Row],[Block]]=22211,EffortOutcomesAG1_1DayShiftIN[[#This Row],[Iin]]-INGoal,    IF(OR(EffortOutcomesAG1_1DayShiftIN[[#This Row],[Block]]=22311,EffortOutcomesAG1_1DayShiftIN[[#This Row],[Block]]=22312),EffortOutcomesAG1_1DayShiftIN[[#This Row],[Ipx]]-INGoal,       IF(OR(EffortOutcomesAG1_1DayShiftIN[[#This Row],[Block]]=32211,EffortOutcomesAG1_1DayShiftIN[[#This Row],[Block]]=32221),EffortOutcomesAG1_1DayShiftIN[[#This Row],[Iin]]-EffortOutcomesAG1_1DayShiftIN[[#This Row],[Ipn]],IF(EffortOutcomesAG1_1DayShiftIN[[#This Row],[Block]]=32311,EffortOutcomesAG1_1DayShiftIN[[#This Row],[Ipx]]-EffortOutcomesAG1_1DayShiftIN[[#This Row],[Ipn]],IF(OR(EffortOutcomesAG1_1DayShiftIN[[#This Row],[Block]]=32222,EffortOutcomesAG1_1DayShiftIN[[#This Row],[Block]]=32322),INCap-EffortOutcomesAG1_1DayShiftIN[[#This Row],[Ipn]],    IF(EffortOutcomesAG1_1DayShiftIN[[#This Row],[Block]]=32312, INCap-EffortOutcomesAG1_1DayShiftIN[[#This Row],[Ipx]],IF(OR(EffortOutcomesAG1_1DayShiftIN[[#This Row],[Block]]=22222,EffortOutcomesAG1_1DayShiftIN[[#This Row],[Block]]=22322),INCap-INGoal,0)))))))</f>
        <v>0</v>
      </c>
      <c r="N253" s="36">
        <f>IF(OR(EffortOutcomesAG1_1DayShiftIN[[#This Row],[Block]]=32111,EffortOutcomesAG1_1DayShiftIN[[#This Row],[Block]]=32131,EffortOutcomesAG1_1DayShiftIN[[#This Row],[Block]]=32121),EffortOutcomesAG1_1DayShiftIN[[#This Row],[Iin]]-INGoal,             IF(OR(EffortOutcomesAG1_1DayShiftIN[[#This Row],[Block]]=32211,EffortOutcomesAG1_1DayShiftIN[[#This Row],[Block]]=32311,EffortOutcomesAG1_1DayShiftIN[[#This Row],[Block]]=32221,EffortOutcomesAG1_1DayShiftIN[[#This Row],[Block]]=32222,EffortOutcomesAG1_1DayShiftIN[[#This Row],[Block]]=32312,  EffortOutcomesAG1_1DayShiftIN[[#This Row],[Block]]=32322),EffortOutcomesAG1_1DayShiftIN[[#This Row],[Ipn]]-INGoal,           IF(OR(EffortOutcomesAG1_1DayShiftIN[[#This Row],[Block]]=32132,EffortOutcomesAG1_1DayShiftIN[[#This Row],[Block]]=32232,EffortOutcomesAG1_1DayShiftIN[[#This Row],[Block]]=32332),INCap-INGoal,0)))</f>
        <v>0</v>
      </c>
      <c r="O253" s="36" cm="1">
        <f t="array" ref="O253">IF(OR(EffortOutcomesAG1_1DayShiftIN[[#This Row],[Block]]=21111, EffortOutcomesAG1_1DayShiftIN[[#This Row],[Block]]=21211,EffortOutcomesAG1_1DayShiftIN[[#This Row],[Block]]=23111),EffortOutcomesAG1_1DayShiftIN[[#This Row],[Ipx]]-INGoal,              IF(OR(EffortOutcomesAG1_1DayShiftIN[[#This Row],[Block]]=22211,EffortOutcomesAG1_1DayShiftIN[[#This Row],[Block]]=32211),EffortOutcomesAG1_1DayShiftIN[[#This Row],[Ipx]]-EffortOutcomesAG1_1DayShiftIN[[#This Row],[Iin]],IF(OR(EffortOutcomesAG1_1DayShiftIN[[#This Row],[Block]]=31111,EffortOutcomesAG1_1DayShiftIN[[#This Row],[Block]]=32111,EffortOutcomesAG1_1DayShiftIN[[#This Row],[Block]]=33110),EffortOutcomesAG1_1DayShiftIN[[#This Row],[Ipx]]-EffortOutcomesAG1_1DayShiftIN[[#This Row],[Ipn]],     IF(OR(EffortOutcomesAG1_1DayShiftIN[[#This Row],[Block]]=21121,EffortOutcomesAG1_1DayShiftIN[[#This Row],[Block]]=21222),INCap-M254:Z9INGoal,IF(OR(EffortOutcomesAG1_1DayShiftIN[[#This Row],[Block]]=31121,EffortOutcomesAG1_1DayShiftIN[[#This Row],[Block]]=32121,EffortOutcomesAG1_1DayShiftIN[[#This Row],[Block]]=33120),INCap-EffortOutcomesAG1_1DayShiftIN[[#This Row],[Ipn]],    IF(OR(EffortOutcomesAG1_1DayShiftIN[[#This Row],[Block]]=22221,EffortOutcomesAG1_1DayShiftIN[[#This Row],[Block]]=32221), INCap-EffortOutcomesAG1_1DayShiftIN[[#This Row],[Iin]],0))))))</f>
        <v>0</v>
      </c>
      <c r="P253" s="36">
        <f>IF(OR(EffortOutcomesAG1_1DayShiftIN[[#This Row],[Block]]=31111,EffortOutcomesAG1_1DayShiftIN[[#This Row],[Block]]=33110,EffortOutcomesAG1_1DayShiftIN[[#This Row],[Block]]=31121,EffortOutcomesAG1_1DayShiftIN[[#This Row],[Block]]=33120), EffortOutcomesAG1_1DayShiftIN[[#This Row],[Ipn]]-INGoal,IF(OR(EffortOutcomesAG1_1DayShiftIN[[#This Row],[Block]]=32111,EffortOutcomesAG1_1DayShiftIN[[#This Row],[Block]]=32121),EffortOutcomesAG1_1DayShiftIN[[#This Row],[Ipn]]-EffortOutcomesAG1_1DayShiftIN[[#This Row],[Iin]],IF(EffortOutcomesAG1_1DayShiftIN[[#This Row],[Block]]=31131,INCap-INGoal,IF(EffortOutcomesAG1_1DayShiftIN[[#This Row],[Block]]=32131,INCap-EffortOutcomesAG1_1DayShiftIN[[#This Row],[Iin]],0))))</f>
        <v>0</v>
      </c>
      <c r="Q253" s="38">
        <f xml:space="preserve"> IF(EffortOutcomesAG1_1DayShiftIN[[#This Row],[Block]]=12310,  IF(EffortOutcomesAG1_1DayShiftIN[[#This Row],[Apn]]=0,0,ABGoal-EffortOutcomesAG1_1DayShiftIN[[#This Row],[Apx]]),   IF(OR(EffortOutcomesAG1_1DayShiftIN[[#This Row],[Block]]=22221,EffortOutcomesAG1_1DayShiftIN[[#This Row],[Block]]=22222),1-EffortOutcomesAG1_1DayShiftIN[[#This Row],[Apn]],
0))</f>
        <v>0.44502130238693693</v>
      </c>
      <c r="R253" s="36">
        <f>IF(OR(EffortOutcomesAG1_1DayShiftIN[[#This Row],[Block]]=11110,EffortOutcomesAG1_1DayShiftIN[[#This Row],[Block]]=11210),INGoal-EffortOutcomesAG1_1DayShiftIN[[#This Row],[Ipx]],IF(OR(EffortOutcomesAG1_1DayShiftIN[[#This Row],[Block]]=21222,EffortOutcomesAG1_1DayShiftIN[[#This Row],[Block]]=11310),INGoal-EffortOutcomesAG1_1DayShiftIN[[#This Row],[Iin]],                      IF(EffortOutcomesAG1_1DayShiftIN[[#This Row],[Block]]=13110,           IF(EffortOutcomesAG1_1DayShiftIN[[#This Row],[Iin]]=0,  INGoal-EffortOutcomesAG1_1DayShiftIN[[#This Row],[Ipx]]),                0)))</f>
        <v>0</v>
      </c>
      <c r="S253" s="36">
        <f>IF(OR(EffortOutcomesAG1_1DayShiftIN[[#This Row],[Block]]=11110,EffortOutcomesAG1_1DayShiftIN[[#This Row],[Block]]=13110),EffortOutcomesAG1_1DayShiftIN[[#This Row],[Ipx]]-EffortOutcomesAG1_1DayShiftIN[[#This Row],[Ipn]],    IF(EffortOutcomesAG1_1DayShiftIN[[#This Row],[Block]]=11210,EffortOutcomesAG1_1DayShiftIN[[#This Row],[Ipx]]-EffortOutcomesAG1_1DayShiftIN[[#This Row],[Iin]],     IF(OR(EffortOutcomesAG1_1DayShiftIN[[#This Row],[Block]]=21111,EffortOutcomesAG1_1DayShiftIN[[#This Row],[Block]]=23110,EffortOutcomesAG1_1DayShiftIN[[#This Row],[Block]]=21121),INGoal-EffortOutcomesAG1_1DayShiftIN[[#This Row],[Ipn]],  IF(EffortOutcomesAG1_1DayShiftIN[[#This Row],[Block]]=21211,INGoal-EffortOutcomesAG1_1DayShiftIN[[#This Row],[Iin]],0))))</f>
        <v>0</v>
      </c>
      <c r="T253" s="36">
        <f>IF(OR(EffortOutcomesAG1_1DayShiftIN[[#This Row],[Block]]=11110,EffortOutcomesAG1_1DayShiftIN[[#This Row],[Block]]=21111,EffortOutcomesAG1_1DayShiftIN[[#This Row],[Block]]=21121),EffortOutcomesAG1_1DayShiftIN[[#This Row],[Ipn]]-EffortOutcomesAG1_1DayShiftIN[[#This Row],[Iin]],IF(OR(EffortOutcomesAG1_1DayShiftIN[[#This Row],[Block]]=31111,EffortOutcomesAG1_1DayShiftIN[[#This Row],[Block]]=31121,EffortOutcomesAG1_1DayShiftIN[[#This Row],[Block]]=31131),INGoal-EffortOutcomesAG1_1DayShiftIN[[#This Row],[Iin]],IF(EffortOutcomesAG1_1DayShiftIN[[#This Row],[Block]]=23110,EffortOutcomesAG1_1DayShiftIN[[#This Row],[Ipn]],                    IF(OR(EffortOutcomesAG1_1DayShiftIN[[#This Row],[Block]]=31131),INGoal,0))))</f>
        <v>0</v>
      </c>
      <c r="U253" s="36">
        <f>IF(OR(EffortOutcomesAG1_1DayShiftIN[[#This Row],[Block]]=11310,EffortOutcomesAG1_1DayShiftIN[[#This Row],[Block]]=12310),EffortOutcomesAG1_1DayShiftIN[[#This Row],[Ipx]]-EffortOutcomesAG1_1DayShiftIN[[#This Row],[Ipn]],             IF(OR(EffortOutcomesAG1_1DayShiftIN[[#This Row],[Block]]=11210,EffortOutcomesAG1_1DayShiftIN[[#This Row],[Block]]=21211,EffortOutcomesAG1_1DayShiftIN[[#This Row],[Block]]=21222),EffortOutcomesAG1_1DayShiftIN[[#This Row],[Iin]]-EffortOutcomesAG1_1DayShiftIN[[#This Row],[Ipn]],    IF(OR(EffortOutcomesAG1_1DayShiftIN[[#This Row],[Block]]=22311,EffortOutcomesAG1_1DayShiftIN[[#This Row],[Block]]=22312, EffortOutcomesAG1_1DayShiftIN[[#This Row],[Block]]=22211,EffortOutcomesAG1_1DayShiftIN[[#This Row],[Block]]=22322),INGoal-EffortOutcomesAG1_1DayShiftIN[[#This Row],[Ipn]],0)))</f>
        <v>0</v>
      </c>
      <c r="V253" s="36">
        <f>IF(OR(EffortOutcomesAG1_1DayShiftIN[[#This Row],[Block]]=11110,EffortOutcomesAG1_1DayShiftIN[[#This Row],[Block]]=21111,EffortOutcomesAG1_1DayShiftIN[[#This Row],[Block]]=31111,EffortOutcomesAG1_1DayShiftIN[[#This Row],[Block]]=21121,EffortOutcomesAG1_1DayShiftIN[[#This Row],[Block]]=31121,EffortOutcomesAG1_1DayShiftIN[[#This Row],[Block]]=31131,),EffortOutcomesAG1_1DayShiftIN[[#This Row],[Iin]],                                  IF(OR(EffortOutcomesAG1_1DayShiftIN[[#This Row],[Block]]=11210,EffortOutcomesAG1_1DayShiftIN[[#This Row],[Block]]=11310,EffortOutcomesAG1_1DayShiftIN[[#This Row],[Block]]=12310,EffortOutcomesAG1_1DayShiftIN[[#This Row],[Block]]=21211,EffortOutcomesAG1_1DayShiftIN[[#This Row],[Block]]=21211,EffortOutcomesAG1_1DayShiftIN[[#This Row],[Block]]=21222,EffortOutcomesAG1_1DayShiftIN[[#This Row],[Block]]=22211,EffortOutcomesAG1_1DayShiftIN[[#This Row],[Block]]=22221,EffortOutcomesAG1_1DayShiftIN[[#This Row],[Block]]=22311,EffortOutcomesAG1_1DayShiftIN[[#This Row],[Block]]=22312,EffortOutcomesAG1_1DayShiftIN[[#This Row],[Block]]=22222,EffortOutcomesAG1_1DayShiftIN[[#This Row],[Block]]=22322),EffortOutcomesAG1_1DayShiftIN[[#This Row],[Ipn]],                                                IF(OR(EffortOutcomesAG1_1DayShiftIN[[#This Row],[Block]]=32111,EffortOutcomesAG1_1DayShiftIN[[#This Row],[Block]]=32211,EffortOutcomesAG1_1DayShiftIN[[#This Row],[Block]]=32311,EffortOutcomesAG1_1DayShiftIN[[#This Row],[Block]]=32121,EffortOutcomesAG1_1DayShiftIN[[#This Row],[Block]]=32131,EffortOutcomesAG1_1DayShiftIN[[#This Row],[Block]]=32132,EffortOutcomesAG1_1DayShiftIN[[#This Row],[Block]]=32221,EffortOutcomesAG1_1DayShiftIN[[#This Row],[Block]]=32222,EffortOutcomesAG1_1DayShiftIN[[#This Row],[Block]]=32232,EffortOutcomesAG1_1DayShiftIN[[#This Row],[Block]]=32322,EffortOutcomesAG1_1DayShiftIN[[#This Row],[Block]]=32332), INGoal,                                         IF(EffortOutcomesAG1_1DayShiftIN[[#This Row],[Block]]=31110,   1-(EffortOutcomesAG1_1DayShiftIN[[#This Row],[Ipx]]-EffortOutcomesAG1_1DayShiftIN[[#This Row],[Ipn]]),0))))</f>
        <v>0.99665723836461828</v>
      </c>
      <c r="W253" s="39">
        <f>IF(OR(EffortOutcomesAG1_1DayShiftIN[[#This Row],[Block]]=33110,EffortOutcomesAG1_1DayShiftIN[[#This Row],[Block]]=33120,EffortOutcomesAG1_1DayShiftIN[[#This Row],[Block]]=33130),INGoal,                IF(AND(EffortOutcomesAG1_1DayShiftIN[[#This Row],[Block]]=13110,EffortOutcomesAG1_1DayShiftIN[[#This Row],[Iin]]&lt;&gt;0),INGoal,                            IF(EffortOutcomesAG1_1DayShiftIN[[#This Row],[Block]]=23110,EffortOutcomesAG1_1DayShiftIN[[#This Row],[Iin]],0)))</f>
        <v>0</v>
      </c>
      <c r="X253" s="38">
        <f>IF(EffortOutcomesAG1_1DayShiftIN[[#This Row],[D]]=0,    IF(EffortOutcomesAG1_1DayShiftIN[[#This Row],[A]]&lt; EffortOutcomesAG1_1DayShiftIN[[#This Row],[Cs]], INGoal-EffortOutcomesAG1_1DayShiftIN[[#This Row],[A]]/ EffortOutcomesAG1_1DayShiftIN[[#This Row],[Cs]],   0), 0)</f>
        <v>0</v>
      </c>
      <c r="Y253" s="36">
        <f>IF(EffortOutcomesAG1_1DayShiftIN[[#This Row],[D]]=0,      IF(EffortOutcomesAG1_1DayShiftIN[[#This Row],[A]]=0,0,    IF(EffortOutcomesAG1_1DayShiftIN[[#This Row],[A]]&lt; EffortOutcomesAG1_1DayShiftIN[[#This Row],[Cs]],EffortOutcomesAG1_1DayShiftIN[[#This Row],[A]]/    EffortOutcomesAG1_1DayShiftIN[[#This Row],[Cs]],                 IF(EffortOutcomesAG1_1DayShiftIN[[#This Row],[A]]= EffortOutcomesAG1_1DayShiftIN[[#This Row],[Cs]], INGoal,    0))),0)</f>
        <v>0</v>
      </c>
      <c r="Z253" s="36" cm="1">
        <f t="array" ref="Z253">IF(EffortOutcomesAG1_1DayShiftIN[[#This Row],[D]]=0,
    IF(EffortOutcomesAG1_1DayShiftIN[Cs]=0,
       0,
       IF(EffortOutcomesAG1_1DayShiftIN[[#This Row],[A]]=EffortOutcomesAG1_1DayShiftIN[[#This Row],[Cs]],
          EffortOutcomesAG1_1DayShiftIN[[#This Row],[A]]/EffortOutcomesAG1_1DayShiftIN[[#This Row],[Cs]]-ABGoal,
          0)
    ),
    IF(AND(EffortOutcomesAG1_1DayShiftIN[[#This Row],[D]]&lt;&gt;0, EffortOutcomesAG1_1DayShiftIN[[#This Row],[Cs]]=0, EffortOutcomesAG1_1DayShiftIN[[#This Row],[A]]&gt;=ABGoal),
       1-SUM(EffortOutcomesAG1_1DayShiftIN[[#This Row],[POTENTIAL SHORTFALL (OVER-ALLOCATED)]:[ALLOCATED SLACK]]),
       0
    )
)</f>
        <v>0</v>
      </c>
      <c r="AA253" s="39">
        <f>IF(SUM(EffortOutcomesAG1_1DayShiftIN[[#This Row],[POTENTIAL SHORTFALL (OVER-ALLOCATED)]:[UNALLOCATED SLACK]])&gt;0,                   0,IF(SUM(EffortOutcomesAG1_1DayShiftIN[[#This Row],[LATENT]:[LATENT.OVERALLOCATED]])&gt;0,1,0))</f>
        <v>0</v>
      </c>
      <c r="AB253" s="38">
        <f t="shared" si="7"/>
        <v>1.4416785407515551</v>
      </c>
      <c r="AC253" s="3">
        <f>EffortOutcomesAG1_1DayShiftIN[[#This Row],[A]]*H253</f>
        <v>3.0343645592208177</v>
      </c>
      <c r="AD253" s="3">
        <f>EffortOutcomesAG1_1DayShiftIN[[#This Row],[A]]*I253</f>
        <v>0</v>
      </c>
      <c r="AE253" s="3">
        <f>EffortOutcomesAG1_1DayShiftIN[[#This Row],[A]]*J253</f>
        <v>0</v>
      </c>
      <c r="AF253" s="3">
        <f>EffortOutcomesAG1_1DayShiftIN[[#This Row],[A]]*K253</f>
        <v>0</v>
      </c>
      <c r="AG253" s="3">
        <f>EffortOutcomesAG1_1DayShiftIN[[#This Row],[A]]*L253</f>
        <v>0</v>
      </c>
      <c r="AH253" s="3">
        <f>EffortOutcomesAG1_1DayShiftIN[[#This Row],[A]]*M253</f>
        <v>0</v>
      </c>
      <c r="AI253" s="3">
        <f>EffortOutcomesAG1_1DayShiftIN[[#This Row],[A]]*N253</f>
        <v>0</v>
      </c>
      <c r="AJ253" s="3">
        <f>EffortOutcomesAG1_1DayShiftIN[[#This Row],[A]]*O253</f>
        <v>0</v>
      </c>
      <c r="AK253" s="3">
        <f>EffortOutcomesAG1_1DayShiftIN[[#This Row],[A]]*P253</f>
        <v>0</v>
      </c>
      <c r="AL253" s="3">
        <f>EffortOutcomesAG1_1DayShiftIN[[#This Row],[A]]*Q253</f>
        <v>1.696752789198821</v>
      </c>
      <c r="AM253" s="3">
        <f>EffortOutcomesAG1_1DayShiftIN[[#This Row],[A]]*R253</f>
        <v>0</v>
      </c>
      <c r="AN253" s="3">
        <f>EffortOutcomesAG1_1DayShiftIN[[#This Row],[A]]*S253</f>
        <v>0</v>
      </c>
      <c r="AO253" s="3">
        <f>EffortOutcomesAG1_1DayShiftIN[[#This Row],[A]]*T253</f>
        <v>0</v>
      </c>
      <c r="AP253" s="3">
        <f>EffortOutcomesAG1_1DayShiftIN[[#This Row],[A]]*U253</f>
        <v>0</v>
      </c>
      <c r="AQ253" s="3">
        <f>EffortOutcomesAG1_1DayShiftIN[[#This Row],[A]]*V253</f>
        <v>3.8</v>
      </c>
      <c r="AR253" s="3">
        <f>EffortOutcomesAG1_1DayShiftIN[[#This Row],[A]]*W253</f>
        <v>0</v>
      </c>
      <c r="AS253" s="3">
        <f>EffortOutcomesAG1_1DayShiftIN[[#This Row],[A]]*X253</f>
        <v>0</v>
      </c>
      <c r="AT253" s="3">
        <f>EffortOutcomesAG1_1DayShiftIN[[#This Row],[A]]*Y253</f>
        <v>0</v>
      </c>
      <c r="AU253" s="3">
        <f>EffortOutcomesAG1_1DayShiftIN[[#This Row],[A]]*Z253</f>
        <v>0</v>
      </c>
      <c r="AV253" s="44">
        <f>EffortOutcomesAG1_1DayShiftIN[[#This Row],[A]]*AA253</f>
        <v>0</v>
      </c>
      <c r="AW253" s="3"/>
      <c r="AX253" s="3"/>
      <c r="AY253" t="s">
        <v>217</v>
      </c>
      <c r="AZ253" t="s">
        <v>215</v>
      </c>
      <c r="BA253" t="s">
        <v>68</v>
      </c>
      <c r="BB253">
        <v>6.8471096572600327</v>
      </c>
      <c r="BC253">
        <v>3.8</v>
      </c>
      <c r="BD253">
        <v>10</v>
      </c>
      <c r="BE253">
        <v>3.8</v>
      </c>
      <c r="BF253">
        <v>3.812745098039215</v>
      </c>
      <c r="BG253" t="s">
        <v>214</v>
      </c>
      <c r="BI253" s="25">
        <v>45585</v>
      </c>
      <c r="BJ253">
        <v>45585</v>
      </c>
      <c r="BK253">
        <v>0.55497869761306307</v>
      </c>
      <c r="BL253">
        <v>0.55497869761306307</v>
      </c>
      <c r="BM253">
        <v>0.55684008127378792</v>
      </c>
      <c r="BN253">
        <v>1.8018709624368507</v>
      </c>
      <c r="BO253">
        <v>1.8018709624368507</v>
      </c>
      <c r="BP253">
        <v>1.0033539731682146</v>
      </c>
      <c r="BQ253">
        <v>0.99665723836461828</v>
      </c>
      <c r="BR253">
        <v>0.99665723836461828</v>
      </c>
      <c r="BS253">
        <v>1.7958477373117085</v>
      </c>
      <c r="BT253" t="s">
        <v>160</v>
      </c>
    </row>
  </sheetData>
  <phoneticPr fontId="8" type="noConversion"/>
  <conditionalFormatting sqref="H2:AV253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19EB-3FE0-45A3-99A0-1194164B4FDD}">
  <sheetPr>
    <tabColor theme="2"/>
  </sheetPr>
  <dimension ref="A1:CE382"/>
  <sheetViews>
    <sheetView topLeftCell="W383" workbookViewId="0">
      <selection activeCell="AJ353" sqref="AA353:AJ353"/>
    </sheetView>
  </sheetViews>
  <sheetFormatPr defaultRowHeight="15" x14ac:dyDescent="0.25"/>
  <cols>
    <col min="1" max="1" width="10.140625" bestFit="1" customWidth="1"/>
    <col min="2" max="2" width="9.5703125" bestFit="1" customWidth="1"/>
    <col min="3" max="3" width="19.140625" bestFit="1" customWidth="1"/>
    <col min="4" max="4" width="10.7109375" bestFit="1" customWidth="1"/>
    <col min="5" max="5" width="7.28515625" bestFit="1" customWidth="1"/>
    <col min="6" max="6" width="7.42578125" bestFit="1" customWidth="1"/>
    <col min="7" max="7" width="12" bestFit="1" customWidth="1"/>
    <col min="8" max="8" width="8" bestFit="1" customWidth="1"/>
    <col min="9" max="9" width="17.140625" bestFit="1" customWidth="1"/>
    <col min="10" max="10" width="29" bestFit="1" customWidth="1"/>
    <col min="11" max="11" width="8" bestFit="1" customWidth="1"/>
    <col min="12" max="12" width="8.5703125" bestFit="1" customWidth="1"/>
    <col min="13" max="13" width="16.42578125" bestFit="1" customWidth="1"/>
    <col min="14" max="17" width="12" bestFit="1" customWidth="1"/>
    <col min="18" max="18" width="30.28515625" bestFit="1" customWidth="1"/>
    <col min="19" max="19" width="20" bestFit="1" customWidth="1"/>
    <col min="20" max="20" width="17.7109375" bestFit="1" customWidth="1"/>
    <col min="21" max="21" width="30.85546875" bestFit="1" customWidth="1"/>
    <col min="22" max="22" width="28.7109375" bestFit="1" customWidth="1"/>
    <col min="23" max="23" width="33.140625" bestFit="1" customWidth="1"/>
    <col min="24" max="24" width="29.42578125" bestFit="1" customWidth="1"/>
    <col min="25" max="25" width="20.7109375" bestFit="1" customWidth="1"/>
    <col min="26" max="26" width="18.42578125" bestFit="1" customWidth="1"/>
    <col min="27" max="27" width="44.85546875" bestFit="1" customWidth="1"/>
    <col min="28" max="28" width="26.5703125" bestFit="1" customWidth="1"/>
    <col min="29" max="29" width="22" bestFit="1" customWidth="1"/>
    <col min="30" max="30" width="19.85546875" bestFit="1" customWidth="1"/>
    <col min="31" max="31" width="24.7109375" bestFit="1" customWidth="1"/>
    <col min="32" max="32" width="22.42578125" bestFit="1" customWidth="1"/>
    <col min="33" max="33" width="25.42578125" bestFit="1" customWidth="1"/>
    <col min="34" max="34" width="12.7109375" bestFit="1" customWidth="1"/>
    <col min="35" max="35" width="23.85546875" bestFit="1" customWidth="1"/>
    <col min="36" max="36" width="29.28515625" bestFit="1" customWidth="1"/>
    <col min="37" max="37" width="14.28515625" bestFit="1" customWidth="1"/>
    <col min="38" max="40" width="12" bestFit="1" customWidth="1"/>
    <col min="41" max="41" width="29.85546875" bestFit="1" customWidth="1"/>
    <col min="42" max="42" width="19.5703125" bestFit="1" customWidth="1"/>
    <col min="43" max="43" width="17.28515625" bestFit="1" customWidth="1"/>
    <col min="44" max="44" width="30.42578125" bestFit="1" customWidth="1"/>
    <col min="45" max="45" width="28.28515625" bestFit="1" customWidth="1"/>
    <col min="46" max="46" width="32.7109375" bestFit="1" customWidth="1"/>
    <col min="47" max="47" width="29" bestFit="1" customWidth="1"/>
    <col min="48" max="48" width="20.28515625" bestFit="1" customWidth="1"/>
    <col min="49" max="49" width="18" bestFit="1" customWidth="1"/>
    <col min="50" max="50" width="44.42578125" bestFit="1" customWidth="1"/>
    <col min="51" max="51" width="26.140625" bestFit="1" customWidth="1"/>
    <col min="52" max="52" width="21.5703125" bestFit="1" customWidth="1"/>
    <col min="53" max="53" width="19.28515625" bestFit="1" customWidth="1"/>
    <col min="54" max="54" width="24.28515625" bestFit="1" customWidth="1"/>
    <col min="55" max="55" width="22" bestFit="1" customWidth="1"/>
    <col min="56" max="56" width="25" bestFit="1" customWidth="1"/>
    <col min="57" max="57" width="12.28515625" bestFit="1" customWidth="1"/>
    <col min="58" max="58" width="23.28515625" bestFit="1" customWidth="1"/>
    <col min="59" max="59" width="28.42578125" bestFit="1" customWidth="1"/>
    <col min="60" max="60" width="13.85546875" bestFit="1" customWidth="1"/>
    <col min="61" max="63" width="12" bestFit="1" customWidth="1"/>
    <col min="64" max="64" width="29.85546875" bestFit="1" customWidth="1"/>
    <col min="65" max="65" width="19.5703125" bestFit="1" customWidth="1"/>
    <col min="66" max="66" width="17.28515625" bestFit="1" customWidth="1"/>
    <col min="67" max="67" width="30.42578125" bestFit="1" customWidth="1"/>
    <col min="68" max="68" width="28.28515625" bestFit="1" customWidth="1"/>
    <col min="69" max="69" width="32.7109375" bestFit="1" customWidth="1"/>
    <col min="70" max="70" width="29" bestFit="1" customWidth="1"/>
    <col min="71" max="71" width="20.28515625" bestFit="1" customWidth="1"/>
    <col min="72" max="72" width="18" bestFit="1" customWidth="1"/>
    <col min="73" max="73" width="44.42578125" bestFit="1" customWidth="1"/>
    <col min="74" max="74" width="26.140625" bestFit="1" customWidth="1"/>
    <col min="75" max="75" width="21.5703125" bestFit="1" customWidth="1"/>
    <col min="76" max="76" width="19.28515625" bestFit="1" customWidth="1"/>
    <col min="77" max="77" width="24.28515625" bestFit="1" customWidth="1"/>
    <col min="78" max="78" width="22" bestFit="1" customWidth="1"/>
    <col min="79" max="79" width="25" bestFit="1" customWidth="1"/>
    <col min="80" max="80" width="12.28515625" bestFit="1" customWidth="1"/>
    <col min="81" max="81" width="23.28515625" bestFit="1" customWidth="1"/>
    <col min="82" max="82" width="28.42578125" bestFit="1" customWidth="1"/>
    <col min="83" max="84" width="13.85546875" customWidth="1"/>
    <col min="85" max="85" width="17" bestFit="1" customWidth="1"/>
    <col min="86" max="86" width="13.85546875" bestFit="1" customWidth="1"/>
    <col min="87" max="87" width="9" customWidth="1"/>
    <col min="88" max="88" width="28.42578125" bestFit="1" customWidth="1"/>
    <col min="89" max="89" width="13.85546875" bestFit="1" customWidth="1"/>
    <col min="90" max="90" width="28.85546875" bestFit="1" customWidth="1"/>
    <col min="91" max="91" width="16.5703125" bestFit="1" customWidth="1"/>
    <col min="92" max="92" width="16.28515625" bestFit="1" customWidth="1"/>
    <col min="93" max="93" width="14.42578125" bestFit="1" customWidth="1"/>
    <col min="94" max="94" width="28.85546875" customWidth="1"/>
    <col min="95" max="95" width="13.85546875" bestFit="1" customWidth="1"/>
    <col min="96" max="96" width="18.140625" bestFit="1" customWidth="1"/>
    <col min="97" max="97" width="30.7109375" bestFit="1" customWidth="1"/>
    <col min="98" max="98" width="20.42578125" bestFit="1" customWidth="1"/>
    <col min="99" max="99" width="31.28515625" bestFit="1" customWidth="1"/>
    <col min="100" max="100" width="29.140625" bestFit="1" customWidth="1"/>
    <col min="101" max="101" width="33.5703125" bestFit="1" customWidth="1"/>
    <col min="102" max="102" width="45.28515625" bestFit="1" customWidth="1"/>
    <col min="103" max="103" width="27" bestFit="1" customWidth="1"/>
    <col min="104" max="104" width="22.42578125" bestFit="1" customWidth="1"/>
    <col min="105" max="105" width="20.28515625" bestFit="1" customWidth="1"/>
    <col min="106" max="106" width="25.140625" bestFit="1" customWidth="1"/>
    <col min="107" max="107" width="22.85546875" bestFit="1" customWidth="1"/>
    <col min="108" max="108" width="25.85546875" bestFit="1" customWidth="1"/>
    <col min="109" max="109" width="13.140625" bestFit="1" customWidth="1"/>
    <col min="110" max="110" width="24.28515625" bestFit="1" customWidth="1"/>
    <col min="111" max="111" width="43" bestFit="1" customWidth="1"/>
    <col min="112" max="112" width="12" bestFit="1" customWidth="1"/>
  </cols>
  <sheetData>
    <row r="1" spans="1:83" x14ac:dyDescent="0.25">
      <c r="A1" t="s">
        <v>154</v>
      </c>
      <c r="B1" t="s">
        <v>142</v>
      </c>
      <c r="C1" t="s">
        <v>0</v>
      </c>
      <c r="D1" t="s">
        <v>1</v>
      </c>
      <c r="E1" t="s">
        <v>93</v>
      </c>
      <c r="F1" t="s">
        <v>94</v>
      </c>
      <c r="G1" t="s">
        <v>2</v>
      </c>
      <c r="H1" t="s">
        <v>4</v>
      </c>
      <c r="I1" t="s">
        <v>139</v>
      </c>
      <c r="J1" t="s">
        <v>169</v>
      </c>
      <c r="K1" t="s">
        <v>5</v>
      </c>
      <c r="L1" t="s">
        <v>171</v>
      </c>
      <c r="M1" t="s">
        <v>141</v>
      </c>
      <c r="N1" t="s">
        <v>3</v>
      </c>
      <c r="O1" t="s">
        <v>59</v>
      </c>
      <c r="P1" t="s">
        <v>60</v>
      </c>
      <c r="Q1" t="s">
        <v>61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31</v>
      </c>
      <c r="AL1" t="s">
        <v>62</v>
      </c>
      <c r="AM1" t="s">
        <v>63</v>
      </c>
      <c r="AN1" t="s">
        <v>64</v>
      </c>
      <c r="AO1" t="s">
        <v>117</v>
      </c>
      <c r="AP1" t="s">
        <v>118</v>
      </c>
      <c r="AQ1" t="s">
        <v>119</v>
      </c>
      <c r="AR1" t="s">
        <v>120</v>
      </c>
      <c r="AS1" t="s">
        <v>121</v>
      </c>
      <c r="AT1" t="s">
        <v>122</v>
      </c>
      <c r="AU1" t="s">
        <v>123</v>
      </c>
      <c r="AV1" t="s">
        <v>124</v>
      </c>
      <c r="AW1" t="s">
        <v>125</v>
      </c>
      <c r="AX1" t="s">
        <v>126</v>
      </c>
      <c r="AY1" t="s">
        <v>127</v>
      </c>
      <c r="AZ1" t="s">
        <v>128</v>
      </c>
      <c r="BA1" t="s">
        <v>129</v>
      </c>
      <c r="BB1" t="s">
        <v>130</v>
      </c>
      <c r="BC1" t="s">
        <v>131</v>
      </c>
      <c r="BD1" t="s">
        <v>132</v>
      </c>
      <c r="BE1" t="s">
        <v>133</v>
      </c>
      <c r="BF1" t="s">
        <v>134</v>
      </c>
      <c r="BG1" t="s">
        <v>135</v>
      </c>
      <c r="BH1" t="s">
        <v>136</v>
      </c>
      <c r="BI1" t="s">
        <v>65</v>
      </c>
      <c r="BJ1" t="s">
        <v>66</v>
      </c>
      <c r="BK1" t="s">
        <v>67</v>
      </c>
      <c r="BL1" t="s">
        <v>95</v>
      </c>
      <c r="BM1" t="s">
        <v>96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  <c r="BX1" t="s">
        <v>107</v>
      </c>
      <c r="BY1" t="s">
        <v>108</v>
      </c>
      <c r="BZ1" t="s">
        <v>109</v>
      </c>
      <c r="CA1" t="s">
        <v>110</v>
      </c>
      <c r="CB1" t="s">
        <v>111</v>
      </c>
      <c r="CC1" t="s">
        <v>112</v>
      </c>
      <c r="CD1" t="s">
        <v>113</v>
      </c>
      <c r="CE1" t="s">
        <v>114</v>
      </c>
    </row>
    <row r="2" spans="1:83" hidden="1" x14ac:dyDescent="0.25">
      <c r="A2" t="s">
        <v>160</v>
      </c>
      <c r="B2" t="s">
        <v>170</v>
      </c>
      <c r="C2" t="s">
        <v>52</v>
      </c>
      <c r="D2" s="25">
        <v>45572</v>
      </c>
      <c r="E2" t="s">
        <v>172</v>
      </c>
      <c r="F2" t="s">
        <v>68</v>
      </c>
      <c r="G2">
        <v>14.310060866451844</v>
      </c>
      <c r="H2">
        <v>13.3</v>
      </c>
      <c r="I2">
        <v>10</v>
      </c>
      <c r="J2">
        <v>1</v>
      </c>
      <c r="K2">
        <v>13.3</v>
      </c>
      <c r="L2">
        <v>45572</v>
      </c>
      <c r="M2" t="s">
        <v>175</v>
      </c>
      <c r="N2">
        <v>13.775401069518708</v>
      </c>
      <c r="O2">
        <v>0.92941603282626095</v>
      </c>
      <c r="P2">
        <v>0.92941603282626095</v>
      </c>
      <c r="Q2">
        <v>0.96263748967088048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3.3221456844619524E-2</v>
      </c>
      <c r="AB2">
        <v>3.7362510329119525E-2</v>
      </c>
      <c r="AC2">
        <v>0</v>
      </c>
      <c r="AD2">
        <v>0</v>
      </c>
      <c r="AE2">
        <v>0</v>
      </c>
      <c r="AF2">
        <v>0.92941603282626095</v>
      </c>
      <c r="AG2">
        <v>0</v>
      </c>
      <c r="AH2">
        <v>0</v>
      </c>
      <c r="AI2">
        <v>0</v>
      </c>
      <c r="AJ2">
        <v>0</v>
      </c>
      <c r="AK2">
        <v>0</v>
      </c>
      <c r="AL2">
        <v>1.075944426049011</v>
      </c>
      <c r="AM2">
        <v>1.075944426049011</v>
      </c>
      <c r="AN2">
        <v>1.0357444413171961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3.5744441317196118E-2</v>
      </c>
      <c r="AV2">
        <v>0</v>
      </c>
      <c r="AW2">
        <v>4.0199984731814853E-2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0.96548913043478313</v>
      </c>
      <c r="BJ2">
        <v>0.96548913043478313</v>
      </c>
      <c r="BK2">
        <v>1.0388126483022113</v>
      </c>
      <c r="BL2">
        <v>3.8812648302211317E-2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7.0583967173739048E-2</v>
      </c>
      <c r="BV2">
        <v>0</v>
      </c>
      <c r="BW2">
        <v>0</v>
      </c>
      <c r="BX2">
        <v>0</v>
      </c>
      <c r="BY2">
        <v>0</v>
      </c>
      <c r="BZ2">
        <v>0.96548913043478313</v>
      </c>
      <c r="CA2">
        <v>0</v>
      </c>
      <c r="CB2">
        <v>0</v>
      </c>
      <c r="CC2">
        <v>0</v>
      </c>
      <c r="CD2">
        <v>0</v>
      </c>
      <c r="CE2">
        <v>0</v>
      </c>
    </row>
    <row r="3" spans="1:83" hidden="1" x14ac:dyDescent="0.25">
      <c r="A3" t="s">
        <v>160</v>
      </c>
      <c r="B3" t="s">
        <v>217</v>
      </c>
      <c r="C3" t="s">
        <v>52</v>
      </c>
      <c r="D3" s="25">
        <v>45572</v>
      </c>
      <c r="E3" t="s">
        <v>172</v>
      </c>
      <c r="F3" t="s">
        <v>68</v>
      </c>
      <c r="G3">
        <v>14.129216521561023</v>
      </c>
      <c r="H3">
        <v>22.799999999999997</v>
      </c>
      <c r="I3">
        <v>10</v>
      </c>
      <c r="K3">
        <v>22.799999999999997</v>
      </c>
      <c r="L3">
        <v>45572</v>
      </c>
      <c r="M3" t="s">
        <v>175</v>
      </c>
      <c r="N3">
        <v>12.620833333333332</v>
      </c>
      <c r="O3">
        <v>1.6136775853924707</v>
      </c>
      <c r="P3">
        <v>1.6136775853924707</v>
      </c>
      <c r="Q3">
        <v>0.89324367802518168</v>
      </c>
      <c r="R3">
        <v>0</v>
      </c>
      <c r="S3">
        <v>0</v>
      </c>
      <c r="T3">
        <v>0.36367758539247075</v>
      </c>
      <c r="U3">
        <v>0</v>
      </c>
      <c r="V3">
        <v>0</v>
      </c>
      <c r="W3">
        <v>0</v>
      </c>
      <c r="X3">
        <v>0</v>
      </c>
      <c r="Y3">
        <v>0</v>
      </c>
      <c r="Z3">
        <v>0.25</v>
      </c>
      <c r="AA3">
        <v>0</v>
      </c>
      <c r="AB3">
        <v>0</v>
      </c>
      <c r="AC3">
        <v>0</v>
      </c>
      <c r="AD3">
        <v>0.10675632197481832</v>
      </c>
      <c r="AE3">
        <v>0</v>
      </c>
      <c r="AF3">
        <v>0.89324367802518168</v>
      </c>
      <c r="AG3">
        <v>0</v>
      </c>
      <c r="AH3">
        <v>0</v>
      </c>
      <c r="AI3">
        <v>0</v>
      </c>
      <c r="AJ3">
        <v>0</v>
      </c>
      <c r="AK3">
        <v>0</v>
      </c>
      <c r="AL3">
        <v>0.61970247901583442</v>
      </c>
      <c r="AM3">
        <v>0.61970247901583442</v>
      </c>
      <c r="AN3">
        <v>0.55354532163742687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0.38029752098416558</v>
      </c>
      <c r="AZ3">
        <v>0</v>
      </c>
      <c r="BA3">
        <v>6.615715737840755E-2</v>
      </c>
      <c r="BB3">
        <v>0</v>
      </c>
      <c r="BC3">
        <v>0.55354532163742687</v>
      </c>
      <c r="BD3">
        <v>0</v>
      </c>
      <c r="BE3">
        <v>0</v>
      </c>
      <c r="BF3">
        <v>0</v>
      </c>
      <c r="BG3">
        <v>0</v>
      </c>
      <c r="BH3">
        <v>0</v>
      </c>
      <c r="BI3">
        <v>1.8065368108286564</v>
      </c>
      <c r="BJ3">
        <v>1.8065368108286564</v>
      </c>
      <c r="BK3">
        <v>1.1195153401038778</v>
      </c>
      <c r="CB3">
        <v>0</v>
      </c>
      <c r="CC3">
        <v>0</v>
      </c>
      <c r="CD3">
        <v>0</v>
      </c>
    </row>
    <row r="4" spans="1:83" hidden="1" x14ac:dyDescent="0.25">
      <c r="A4" t="s">
        <v>160</v>
      </c>
      <c r="B4" t="s">
        <v>170</v>
      </c>
      <c r="C4" t="s">
        <v>52</v>
      </c>
      <c r="D4" s="25">
        <v>45572</v>
      </c>
      <c r="E4" t="s">
        <v>172</v>
      </c>
      <c r="F4" t="s">
        <v>69</v>
      </c>
      <c r="G4">
        <v>5.3662728249194425</v>
      </c>
      <c r="H4">
        <v>5.6999999999999993</v>
      </c>
      <c r="I4">
        <v>10</v>
      </c>
      <c r="J4">
        <v>1</v>
      </c>
      <c r="K4">
        <v>5.6999999999999993</v>
      </c>
      <c r="L4">
        <v>45572</v>
      </c>
      <c r="M4" t="s">
        <v>174</v>
      </c>
      <c r="N4">
        <v>5.7943977591036422</v>
      </c>
      <c r="O4">
        <v>1.0621897518014409</v>
      </c>
      <c r="P4">
        <v>1.0621897518014409</v>
      </c>
      <c r="Q4">
        <v>1.0797806872949338</v>
      </c>
      <c r="R4">
        <v>1.7590935493492887E-2</v>
      </c>
      <c r="S4">
        <v>0</v>
      </c>
      <c r="T4">
        <v>0</v>
      </c>
      <c r="U4">
        <v>0</v>
      </c>
      <c r="V4">
        <v>0</v>
      </c>
      <c r="W4">
        <v>0</v>
      </c>
      <c r="X4">
        <v>6.2189751801440929E-2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0.94145137279288471</v>
      </c>
      <c r="AM4">
        <v>0.94145137279288471</v>
      </c>
      <c r="AN4">
        <v>1.0165610103690601</v>
      </c>
      <c r="AO4">
        <v>1.6561010369060103E-2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0.94145137279288471</v>
      </c>
      <c r="BD4">
        <v>0</v>
      </c>
      <c r="BE4">
        <v>0</v>
      </c>
      <c r="BF4">
        <v>0</v>
      </c>
      <c r="BG4">
        <v>0</v>
      </c>
      <c r="BH4">
        <v>0</v>
      </c>
      <c r="BI4">
        <v>0.9837087885526441</v>
      </c>
      <c r="BJ4">
        <v>0.9837087885526441</v>
      </c>
      <c r="BK4">
        <v>0.9261139894113124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1.6291211447355902E-2</v>
      </c>
      <c r="BW4">
        <v>0</v>
      </c>
      <c r="BX4">
        <v>5.7594799141331698E-2</v>
      </c>
      <c r="BY4">
        <v>0</v>
      </c>
      <c r="BZ4">
        <v>0.9261139894113124</v>
      </c>
      <c r="CA4">
        <v>0</v>
      </c>
      <c r="CB4">
        <v>0</v>
      </c>
      <c r="CC4">
        <v>0</v>
      </c>
      <c r="CD4">
        <v>0</v>
      </c>
      <c r="CE4">
        <v>0</v>
      </c>
    </row>
    <row r="5" spans="1:83" hidden="1" x14ac:dyDescent="0.25">
      <c r="A5" t="s">
        <v>160</v>
      </c>
      <c r="B5" t="s">
        <v>217</v>
      </c>
      <c r="C5" t="s">
        <v>52</v>
      </c>
      <c r="D5" s="25">
        <v>45572</v>
      </c>
      <c r="E5" t="s">
        <v>172</v>
      </c>
      <c r="F5" t="s">
        <v>69</v>
      </c>
      <c r="G5">
        <v>3.5111676249447159</v>
      </c>
      <c r="H5">
        <v>9.5</v>
      </c>
      <c r="I5">
        <v>10</v>
      </c>
      <c r="K5">
        <v>9.5</v>
      </c>
      <c r="L5">
        <v>45572</v>
      </c>
      <c r="M5" t="s">
        <v>174</v>
      </c>
      <c r="N5">
        <v>6.7878787878787872</v>
      </c>
      <c r="O5">
        <v>2.7056526531254912</v>
      </c>
      <c r="P5">
        <v>2.7056526531254912</v>
      </c>
      <c r="Q5">
        <v>1.9332255001598404</v>
      </c>
      <c r="R5">
        <v>0</v>
      </c>
      <c r="S5">
        <v>0</v>
      </c>
      <c r="T5">
        <v>0.77242715296565079</v>
      </c>
      <c r="U5">
        <v>0</v>
      </c>
      <c r="V5">
        <v>0.6832255001598404</v>
      </c>
      <c r="W5">
        <v>0</v>
      </c>
      <c r="X5">
        <v>0.25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0.36959659209944379</v>
      </c>
      <c r="AM5">
        <v>0.36959659209944379</v>
      </c>
      <c r="AN5">
        <v>0.71451355661881966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0.28548644338118034</v>
      </c>
      <c r="AZ5">
        <v>0</v>
      </c>
      <c r="BA5">
        <v>0</v>
      </c>
      <c r="BB5">
        <v>0</v>
      </c>
      <c r="BC5">
        <v>0.36959659209944379</v>
      </c>
      <c r="BD5">
        <v>0</v>
      </c>
      <c r="BE5">
        <v>0</v>
      </c>
      <c r="BF5">
        <v>0</v>
      </c>
      <c r="BG5">
        <v>0</v>
      </c>
      <c r="BH5">
        <v>0</v>
      </c>
      <c r="BI5">
        <v>1.3995535714285716</v>
      </c>
      <c r="BJ5">
        <v>1.3995535714285716</v>
      </c>
      <c r="BK5">
        <v>0.5172702304606055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0.39955357142857162</v>
      </c>
      <c r="BU5">
        <v>0</v>
      </c>
      <c r="BV5">
        <v>0</v>
      </c>
      <c r="BW5">
        <v>0</v>
      </c>
      <c r="BX5">
        <v>0.4827297695393945</v>
      </c>
      <c r="BY5">
        <v>0</v>
      </c>
      <c r="BZ5">
        <v>0.5172702304606055</v>
      </c>
      <c r="CA5">
        <v>0</v>
      </c>
      <c r="CB5">
        <v>0</v>
      </c>
      <c r="CC5">
        <v>0</v>
      </c>
      <c r="CD5">
        <v>0</v>
      </c>
      <c r="CE5">
        <v>0</v>
      </c>
    </row>
    <row r="6" spans="1:83" hidden="1" x14ac:dyDescent="0.25">
      <c r="A6" t="s">
        <v>160</v>
      </c>
      <c r="B6" t="s">
        <v>170</v>
      </c>
      <c r="C6" t="s">
        <v>52</v>
      </c>
      <c r="D6" s="25">
        <v>45572</v>
      </c>
      <c r="E6" t="s">
        <v>172</v>
      </c>
      <c r="F6" t="s">
        <v>70</v>
      </c>
      <c r="G6">
        <v>11.626924453992126</v>
      </c>
      <c r="H6">
        <v>16.149999999999999</v>
      </c>
      <c r="I6">
        <v>10</v>
      </c>
      <c r="J6">
        <v>1</v>
      </c>
      <c r="K6">
        <v>16.149999999999999</v>
      </c>
      <c r="L6">
        <v>45572</v>
      </c>
      <c r="M6" t="s">
        <v>173</v>
      </c>
      <c r="N6">
        <v>10.301555104800538</v>
      </c>
      <c r="O6">
        <v>1.3890173677403457</v>
      </c>
      <c r="P6">
        <v>1.3890173677403457</v>
      </c>
      <c r="Q6">
        <v>0.8860086040434777</v>
      </c>
      <c r="R6">
        <v>0</v>
      </c>
      <c r="S6">
        <v>0</v>
      </c>
      <c r="T6">
        <v>0.13901736774034568</v>
      </c>
      <c r="U6">
        <v>0</v>
      </c>
      <c r="V6">
        <v>0</v>
      </c>
      <c r="W6">
        <v>0</v>
      </c>
      <c r="X6">
        <v>0</v>
      </c>
      <c r="Y6">
        <v>0</v>
      </c>
      <c r="Z6">
        <v>0.25</v>
      </c>
      <c r="AA6">
        <v>0</v>
      </c>
      <c r="AB6">
        <v>0</v>
      </c>
      <c r="AC6">
        <v>0</v>
      </c>
      <c r="AD6">
        <v>0.1139913959565223</v>
      </c>
      <c r="AE6">
        <v>0</v>
      </c>
      <c r="AF6">
        <v>0.8860086040434777</v>
      </c>
      <c r="AG6">
        <v>0</v>
      </c>
      <c r="AH6">
        <v>0</v>
      </c>
      <c r="AI6">
        <v>0</v>
      </c>
      <c r="AJ6">
        <v>0</v>
      </c>
      <c r="AK6">
        <v>0</v>
      </c>
      <c r="AL6">
        <v>0.71993340272397077</v>
      </c>
      <c r="AM6">
        <v>0.71993340272397077</v>
      </c>
      <c r="AN6">
        <v>0.63786718915173624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0.28006659727602923</v>
      </c>
      <c r="AZ6">
        <v>0</v>
      </c>
      <c r="BA6">
        <v>8.2066213572234536E-2</v>
      </c>
      <c r="BB6">
        <v>0</v>
      </c>
      <c r="BC6">
        <v>0.63786718915173624</v>
      </c>
      <c r="BD6">
        <v>0</v>
      </c>
      <c r="BE6">
        <v>0</v>
      </c>
      <c r="BF6">
        <v>0</v>
      </c>
      <c r="BG6">
        <v>0</v>
      </c>
      <c r="BH6">
        <v>0</v>
      </c>
      <c r="BI6">
        <v>1.5677244683644003</v>
      </c>
      <c r="BJ6">
        <v>1.5677244683644003</v>
      </c>
      <c r="BK6">
        <v>1.1286572110432107</v>
      </c>
      <c r="CB6">
        <v>0</v>
      </c>
      <c r="CC6">
        <v>0</v>
      </c>
      <c r="CD6">
        <v>0</v>
      </c>
    </row>
    <row r="7" spans="1:83" hidden="1" x14ac:dyDescent="0.25">
      <c r="A7" t="s">
        <v>160</v>
      </c>
      <c r="B7" t="s">
        <v>217</v>
      </c>
      <c r="C7" t="s">
        <v>52</v>
      </c>
      <c r="D7" s="25">
        <v>45572</v>
      </c>
      <c r="E7" t="s">
        <v>172</v>
      </c>
      <c r="F7" t="s">
        <v>70</v>
      </c>
      <c r="G7">
        <v>12.417771069086861</v>
      </c>
      <c r="H7">
        <v>10.45</v>
      </c>
      <c r="I7">
        <v>10</v>
      </c>
      <c r="K7">
        <v>10.45</v>
      </c>
      <c r="L7">
        <v>45572</v>
      </c>
      <c r="M7" t="s">
        <v>173</v>
      </c>
      <c r="N7">
        <v>10.50868983957219</v>
      </c>
      <c r="O7">
        <v>0.84153588770971266</v>
      </c>
      <c r="P7">
        <v>0.84153588770971266</v>
      </c>
      <c r="Q7">
        <v>0.84626216581917912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4.7262781094664641E-3</v>
      </c>
      <c r="AB7">
        <v>0.15373783418082088</v>
      </c>
      <c r="AC7">
        <v>0</v>
      </c>
      <c r="AD7">
        <v>0</v>
      </c>
      <c r="AE7">
        <v>0</v>
      </c>
      <c r="AF7">
        <v>0.84153588770971266</v>
      </c>
      <c r="AG7">
        <v>0</v>
      </c>
      <c r="AH7">
        <v>0</v>
      </c>
      <c r="AI7">
        <v>0</v>
      </c>
      <c r="AJ7">
        <v>0</v>
      </c>
      <c r="AK7">
        <v>0</v>
      </c>
      <c r="AL7">
        <v>1.1883034515872595</v>
      </c>
      <c r="AM7">
        <v>1.1883034515872595</v>
      </c>
      <c r="AN7">
        <v>1.0056162525906402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5.6162525906402472E-3</v>
      </c>
      <c r="AV7">
        <v>0</v>
      </c>
      <c r="AW7">
        <v>0.18268719899661923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  <c r="BH7">
        <v>0</v>
      </c>
      <c r="BI7">
        <v>0.99441511354239565</v>
      </c>
      <c r="BJ7">
        <v>0.99441511354239565</v>
      </c>
      <c r="BK7">
        <v>1.1816669117329655</v>
      </c>
      <c r="BL7">
        <v>0.18166691173296545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0.15846411229028734</v>
      </c>
      <c r="BV7">
        <v>0</v>
      </c>
      <c r="BW7">
        <v>0</v>
      </c>
      <c r="BX7">
        <v>0</v>
      </c>
      <c r="BY7">
        <v>0</v>
      </c>
      <c r="BZ7">
        <v>0.99441511354239565</v>
      </c>
      <c r="CA7">
        <v>0</v>
      </c>
      <c r="CB7">
        <v>0</v>
      </c>
      <c r="CC7">
        <v>0</v>
      </c>
      <c r="CD7">
        <v>0</v>
      </c>
      <c r="CE7">
        <v>0</v>
      </c>
    </row>
    <row r="8" spans="1:83" hidden="1" x14ac:dyDescent="0.25">
      <c r="A8" t="s">
        <v>160</v>
      </c>
      <c r="B8" t="s">
        <v>170</v>
      </c>
      <c r="C8" t="s">
        <v>52</v>
      </c>
      <c r="D8" s="25">
        <v>45573</v>
      </c>
      <c r="E8" t="s">
        <v>172</v>
      </c>
      <c r="F8" t="s">
        <v>68</v>
      </c>
      <c r="G8">
        <v>14.310060866451844</v>
      </c>
      <c r="H8">
        <v>19.95</v>
      </c>
      <c r="I8">
        <v>10</v>
      </c>
      <c r="J8">
        <v>1</v>
      </c>
      <c r="K8">
        <v>19.95</v>
      </c>
      <c r="L8">
        <v>45573</v>
      </c>
      <c r="M8" t="s">
        <v>177</v>
      </c>
      <c r="N8">
        <v>12.278380443086323</v>
      </c>
      <c r="O8">
        <v>1.3941240492393916</v>
      </c>
      <c r="P8">
        <v>1.3941240492393916</v>
      </c>
      <c r="Q8">
        <v>0.85802433390562705</v>
      </c>
      <c r="R8">
        <v>0</v>
      </c>
      <c r="S8">
        <v>0</v>
      </c>
      <c r="T8">
        <v>0.14412404923939159</v>
      </c>
      <c r="U8">
        <v>0</v>
      </c>
      <c r="V8">
        <v>0</v>
      </c>
      <c r="W8">
        <v>0</v>
      </c>
      <c r="X8">
        <v>0</v>
      </c>
      <c r="Y8">
        <v>0</v>
      </c>
      <c r="Z8">
        <v>0.25</v>
      </c>
      <c r="AA8">
        <v>0</v>
      </c>
      <c r="AB8">
        <v>0</v>
      </c>
      <c r="AC8">
        <v>0</v>
      </c>
      <c r="AD8">
        <v>0.14197566609437295</v>
      </c>
      <c r="AE8">
        <v>0</v>
      </c>
      <c r="AF8">
        <v>0.85802433390562705</v>
      </c>
      <c r="AG8">
        <v>0</v>
      </c>
      <c r="AH8">
        <v>0</v>
      </c>
      <c r="AI8">
        <v>0</v>
      </c>
      <c r="AJ8">
        <v>0</v>
      </c>
      <c r="AK8">
        <v>0</v>
      </c>
      <c r="AL8">
        <v>0.71729628403267387</v>
      </c>
      <c r="AM8">
        <v>0.71729628403267387</v>
      </c>
      <c r="AN8">
        <v>0.61545766632011645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0.28270371596732613</v>
      </c>
      <c r="AZ8">
        <v>0</v>
      </c>
      <c r="BA8">
        <v>0.10183861771255742</v>
      </c>
      <c r="BB8">
        <v>0</v>
      </c>
      <c r="BC8">
        <v>0.61545766632011645</v>
      </c>
      <c r="BD8">
        <v>0</v>
      </c>
      <c r="BE8">
        <v>0</v>
      </c>
      <c r="BF8">
        <v>0</v>
      </c>
      <c r="BG8">
        <v>0</v>
      </c>
      <c r="BH8">
        <v>0</v>
      </c>
      <c r="BI8">
        <v>1.6248071227694683</v>
      </c>
      <c r="BJ8">
        <v>1.6248071227694683</v>
      </c>
      <c r="BK8">
        <v>1.1654681114323602</v>
      </c>
      <c r="CB8">
        <v>0</v>
      </c>
      <c r="CC8">
        <v>0</v>
      </c>
      <c r="CD8">
        <v>0</v>
      </c>
    </row>
    <row r="9" spans="1:83" hidden="1" x14ac:dyDescent="0.25">
      <c r="A9" t="s">
        <v>160</v>
      </c>
      <c r="B9" t="s">
        <v>217</v>
      </c>
      <c r="C9" t="s">
        <v>52</v>
      </c>
      <c r="D9" s="25">
        <v>45573</v>
      </c>
      <c r="E9" t="s">
        <v>172</v>
      </c>
      <c r="F9" t="s">
        <v>68</v>
      </c>
      <c r="G9">
        <v>14.129216521561023</v>
      </c>
      <c r="H9">
        <v>23.75</v>
      </c>
      <c r="I9">
        <v>10</v>
      </c>
      <c r="K9">
        <v>23.75</v>
      </c>
      <c r="L9">
        <v>45573</v>
      </c>
      <c r="M9" t="s">
        <v>177</v>
      </c>
      <c r="N9">
        <v>12.040441176470583</v>
      </c>
      <c r="O9">
        <v>1.6809141514504906</v>
      </c>
      <c r="P9">
        <v>1.6809141514504906</v>
      </c>
      <c r="Q9">
        <v>0.85216623003101466</v>
      </c>
      <c r="R9">
        <v>0</v>
      </c>
      <c r="S9">
        <v>0</v>
      </c>
      <c r="T9">
        <v>0.43091415145049061</v>
      </c>
      <c r="U9">
        <v>0</v>
      </c>
      <c r="V9">
        <v>0</v>
      </c>
      <c r="W9">
        <v>0</v>
      </c>
      <c r="X9">
        <v>0</v>
      </c>
      <c r="Y9">
        <v>0</v>
      </c>
      <c r="Z9">
        <v>0.25</v>
      </c>
      <c r="AA9">
        <v>0</v>
      </c>
      <c r="AB9">
        <v>0</v>
      </c>
      <c r="AC9">
        <v>0</v>
      </c>
      <c r="AD9">
        <v>0.14783376996898534</v>
      </c>
      <c r="AE9">
        <v>0</v>
      </c>
      <c r="AF9">
        <v>0.85216623003101466</v>
      </c>
      <c r="AG9">
        <v>0</v>
      </c>
      <c r="AH9">
        <v>0</v>
      </c>
      <c r="AI9">
        <v>0</v>
      </c>
      <c r="AJ9">
        <v>0</v>
      </c>
      <c r="AK9">
        <v>0</v>
      </c>
      <c r="AL9">
        <v>0.59491437985520101</v>
      </c>
      <c r="AM9">
        <v>0.59491437985520101</v>
      </c>
      <c r="AN9">
        <v>0.50696594427244557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0.40508562014479899</v>
      </c>
      <c r="AZ9">
        <v>0</v>
      </c>
      <c r="BA9">
        <v>8.7948435582755446E-2</v>
      </c>
      <c r="BB9">
        <v>0</v>
      </c>
      <c r="BC9">
        <v>0.50696594427244557</v>
      </c>
      <c r="BD9">
        <v>0</v>
      </c>
      <c r="BE9">
        <v>0</v>
      </c>
      <c r="BF9">
        <v>0</v>
      </c>
      <c r="BG9">
        <v>0</v>
      </c>
      <c r="BH9">
        <v>0</v>
      </c>
      <c r="BI9">
        <v>1.9725190839694664</v>
      </c>
      <c r="BJ9">
        <v>1.9725190839694664</v>
      </c>
      <c r="BK9">
        <v>1.1734799675922443</v>
      </c>
      <c r="CB9">
        <v>0</v>
      </c>
      <c r="CC9">
        <v>0</v>
      </c>
      <c r="CD9">
        <v>0</v>
      </c>
    </row>
    <row r="10" spans="1:83" hidden="1" x14ac:dyDescent="0.25">
      <c r="A10" t="s">
        <v>160</v>
      </c>
      <c r="B10" t="s">
        <v>170</v>
      </c>
      <c r="C10" t="s">
        <v>52</v>
      </c>
      <c r="D10" s="25">
        <v>45573</v>
      </c>
      <c r="E10" t="s">
        <v>172</v>
      </c>
      <c r="F10" t="s">
        <v>69</v>
      </c>
      <c r="G10">
        <v>5.3662728249194425</v>
      </c>
      <c r="H10">
        <v>7.6</v>
      </c>
      <c r="I10">
        <v>10</v>
      </c>
      <c r="J10">
        <v>1</v>
      </c>
      <c r="K10">
        <v>7.6</v>
      </c>
      <c r="L10">
        <v>45573</v>
      </c>
      <c r="M10" t="s">
        <v>176</v>
      </c>
      <c r="N10">
        <v>5.8218487394957998</v>
      </c>
      <c r="O10">
        <v>1.4162530024019213</v>
      </c>
      <c r="P10">
        <v>1.4162530024019213</v>
      </c>
      <c r="Q10">
        <v>1.0848961522158904</v>
      </c>
      <c r="R10">
        <v>0</v>
      </c>
      <c r="S10">
        <v>0</v>
      </c>
      <c r="T10">
        <v>0.16625300240192131</v>
      </c>
      <c r="U10">
        <v>0</v>
      </c>
      <c r="V10">
        <v>0</v>
      </c>
      <c r="W10">
        <v>0</v>
      </c>
      <c r="X10">
        <v>8.4896152215890419E-2</v>
      </c>
      <c r="Y10">
        <v>0</v>
      </c>
      <c r="Z10">
        <v>0.16510384778410958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0.70608852959466351</v>
      </c>
      <c r="AM10">
        <v>0.70608852959466351</v>
      </c>
      <c r="AN10">
        <v>0.76603272888102636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0.23396727111897364</v>
      </c>
      <c r="AZ10">
        <v>0</v>
      </c>
      <c r="BA10">
        <v>0</v>
      </c>
      <c r="BB10">
        <v>0</v>
      </c>
      <c r="BC10">
        <v>0.70608852959466351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1.3054272517321013</v>
      </c>
      <c r="BJ10">
        <v>1.3054272517321013</v>
      </c>
      <c r="BK10">
        <v>0.92174720866832205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0.30542725173210128</v>
      </c>
      <c r="BU10">
        <v>0</v>
      </c>
      <c r="BV10">
        <v>0</v>
      </c>
      <c r="BW10">
        <v>0</v>
      </c>
      <c r="BX10">
        <v>7.8252791331677951E-2</v>
      </c>
      <c r="BY10">
        <v>0</v>
      </c>
      <c r="BZ10">
        <v>0.92174720866832205</v>
      </c>
      <c r="CA10">
        <v>0</v>
      </c>
      <c r="CB10">
        <v>0</v>
      </c>
      <c r="CC10">
        <v>0</v>
      </c>
      <c r="CD10">
        <v>0</v>
      </c>
      <c r="CE10">
        <v>0</v>
      </c>
    </row>
    <row r="11" spans="1:83" hidden="1" x14ac:dyDescent="0.25">
      <c r="A11" t="s">
        <v>160</v>
      </c>
      <c r="B11" t="s">
        <v>217</v>
      </c>
      <c r="C11" t="s">
        <v>52</v>
      </c>
      <c r="D11" s="25">
        <v>45573</v>
      </c>
      <c r="E11" t="s">
        <v>172</v>
      </c>
      <c r="F11" t="s">
        <v>69</v>
      </c>
      <c r="G11">
        <v>3.5111676249447159</v>
      </c>
      <c r="H11">
        <v>7.6</v>
      </c>
      <c r="I11">
        <v>10</v>
      </c>
      <c r="K11">
        <v>7.6</v>
      </c>
      <c r="L11">
        <v>45573</v>
      </c>
      <c r="M11" t="s">
        <v>176</v>
      </c>
      <c r="N11">
        <v>6.8163992869875214</v>
      </c>
      <c r="O11">
        <v>2.1645221225003928</v>
      </c>
      <c r="P11">
        <v>2.1645221225003928</v>
      </c>
      <c r="Q11">
        <v>1.9413482963789992</v>
      </c>
      <c r="R11">
        <v>0</v>
      </c>
      <c r="S11">
        <v>0</v>
      </c>
      <c r="T11">
        <v>0.22317382612139358</v>
      </c>
      <c r="U11">
        <v>0</v>
      </c>
      <c r="V11">
        <v>0.69134829637899919</v>
      </c>
      <c r="W11">
        <v>0</v>
      </c>
      <c r="X11">
        <v>0.25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0.46199574012430472</v>
      </c>
      <c r="AM11">
        <v>0.46199574012430472</v>
      </c>
      <c r="AN11">
        <v>0.89689464302467392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0.10310535697532608</v>
      </c>
      <c r="AZ11">
        <v>0</v>
      </c>
      <c r="BA11">
        <v>0</v>
      </c>
      <c r="BB11">
        <v>0</v>
      </c>
      <c r="BC11">
        <v>0.46199574012430472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1.114958158995816</v>
      </c>
      <c r="BJ11">
        <v>1.114958158995816</v>
      </c>
      <c r="BK11">
        <v>0.51510591987290422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0.11495815899581596</v>
      </c>
      <c r="BU11">
        <v>0</v>
      </c>
      <c r="BV11">
        <v>0</v>
      </c>
      <c r="BW11">
        <v>0</v>
      </c>
      <c r="BX11">
        <v>0.48489408012709578</v>
      </c>
      <c r="BY11">
        <v>0</v>
      </c>
      <c r="BZ11">
        <v>0.51510591987290422</v>
      </c>
      <c r="CA11">
        <v>0</v>
      </c>
      <c r="CB11">
        <v>0</v>
      </c>
      <c r="CC11">
        <v>0</v>
      </c>
      <c r="CD11">
        <v>0</v>
      </c>
      <c r="CE11">
        <v>0</v>
      </c>
    </row>
    <row r="12" spans="1:83" hidden="1" x14ac:dyDescent="0.25">
      <c r="A12" t="s">
        <v>160</v>
      </c>
      <c r="B12" t="s">
        <v>170</v>
      </c>
      <c r="C12" t="s">
        <v>52</v>
      </c>
      <c r="D12" s="25">
        <v>45573</v>
      </c>
      <c r="E12" t="s">
        <v>172</v>
      </c>
      <c r="F12" t="s">
        <v>70</v>
      </c>
      <c r="G12">
        <v>11.626924453992125</v>
      </c>
      <c r="H12">
        <v>14.25</v>
      </c>
      <c r="I12">
        <v>10</v>
      </c>
      <c r="J12">
        <v>1</v>
      </c>
      <c r="K12">
        <v>14.25</v>
      </c>
      <c r="L12">
        <v>45573</v>
      </c>
      <c r="M12" t="s">
        <v>178</v>
      </c>
      <c r="N12">
        <v>10.443813387423935</v>
      </c>
      <c r="O12">
        <v>1.2256035597708934</v>
      </c>
      <c r="P12">
        <v>1.2256035597708934</v>
      </c>
      <c r="Q12">
        <v>0.89824385019015363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0.22560355977089341</v>
      </c>
      <c r="AA12">
        <v>0</v>
      </c>
      <c r="AB12">
        <v>0</v>
      </c>
      <c r="AC12">
        <v>0</v>
      </c>
      <c r="AD12">
        <v>0.10175614980984637</v>
      </c>
      <c r="AE12">
        <v>0</v>
      </c>
      <c r="AF12">
        <v>0.89824385019015363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0.81592452308716668</v>
      </c>
      <c r="AM12">
        <v>0.81592452308716668</v>
      </c>
      <c r="AN12">
        <v>0.73289918508238139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0.18407547691283332</v>
      </c>
      <c r="AZ12">
        <v>0</v>
      </c>
      <c r="BA12">
        <v>8.3025338004785287E-2</v>
      </c>
      <c r="BB12">
        <v>0</v>
      </c>
      <c r="BC12">
        <v>0.73289918508238139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1.3644441423244251</v>
      </c>
      <c r="BJ12">
        <v>1.3644441423244251</v>
      </c>
      <c r="BK12">
        <v>1.1132834361051347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0.11328343610513469</v>
      </c>
      <c r="BS12">
        <v>0</v>
      </c>
      <c r="BT12">
        <v>0.25116070621929043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</row>
    <row r="13" spans="1:83" hidden="1" x14ac:dyDescent="0.25">
      <c r="A13" t="s">
        <v>160</v>
      </c>
      <c r="B13" t="s">
        <v>217</v>
      </c>
      <c r="C13" t="s">
        <v>52</v>
      </c>
      <c r="D13" s="25">
        <v>45573</v>
      </c>
      <c r="E13" t="s">
        <v>172</v>
      </c>
      <c r="F13" t="s">
        <v>70</v>
      </c>
      <c r="G13">
        <v>12.417771069086861</v>
      </c>
      <c r="H13">
        <v>8.5499999999999989</v>
      </c>
      <c r="I13">
        <v>10</v>
      </c>
      <c r="K13">
        <v>8.5499999999999989</v>
      </c>
      <c r="L13">
        <v>45573</v>
      </c>
      <c r="M13" t="s">
        <v>178</v>
      </c>
      <c r="N13">
        <v>10.722593582887695</v>
      </c>
      <c r="O13">
        <v>0.68852936267158305</v>
      </c>
      <c r="P13">
        <v>0.68852936267158305</v>
      </c>
      <c r="Q13">
        <v>0.86348778079673361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0.17495841812515056</v>
      </c>
      <c r="AB13">
        <v>0.13651221920326639</v>
      </c>
      <c r="AC13">
        <v>0</v>
      </c>
      <c r="AD13">
        <v>0</v>
      </c>
      <c r="AE13">
        <v>0</v>
      </c>
      <c r="AF13">
        <v>0.68852936267158305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1.4523708852733173</v>
      </c>
      <c r="AM13">
        <v>1.4523708852733173</v>
      </c>
      <c r="AN13">
        <v>1.254104512618444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0.25410451261844402</v>
      </c>
      <c r="AV13">
        <v>0</v>
      </c>
      <c r="AW13">
        <v>0.19826637265487324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0.79738170936974029</v>
      </c>
      <c r="BJ13">
        <v>0.79738170936974029</v>
      </c>
      <c r="BK13">
        <v>1.1580939791380807</v>
      </c>
      <c r="BL13">
        <v>0.15809397913808065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0.31147063732841695</v>
      </c>
      <c r="BV13">
        <v>0</v>
      </c>
      <c r="BW13">
        <v>0</v>
      </c>
      <c r="BX13">
        <v>0</v>
      </c>
      <c r="BY13">
        <v>0</v>
      </c>
      <c r="BZ13">
        <v>0.79738170936974029</v>
      </c>
      <c r="CA13">
        <v>0</v>
      </c>
      <c r="CB13">
        <v>0</v>
      </c>
      <c r="CC13">
        <v>0</v>
      </c>
      <c r="CD13">
        <v>0</v>
      </c>
      <c r="CE13">
        <v>0</v>
      </c>
    </row>
    <row r="14" spans="1:83" hidden="1" x14ac:dyDescent="0.25">
      <c r="A14" t="s">
        <v>160</v>
      </c>
      <c r="B14" t="s">
        <v>170</v>
      </c>
      <c r="C14" t="s">
        <v>52</v>
      </c>
      <c r="D14" s="25">
        <v>45574</v>
      </c>
      <c r="E14" t="s">
        <v>172</v>
      </c>
      <c r="F14" t="s">
        <v>68</v>
      </c>
      <c r="G14">
        <v>14.310060866451844</v>
      </c>
      <c r="H14">
        <v>16.149999999999999</v>
      </c>
      <c r="I14">
        <v>10</v>
      </c>
      <c r="J14">
        <v>1</v>
      </c>
      <c r="K14">
        <v>16.149999999999999</v>
      </c>
      <c r="L14">
        <v>45574</v>
      </c>
      <c r="M14" t="s">
        <v>180</v>
      </c>
      <c r="N14">
        <v>12.4558696205755</v>
      </c>
      <c r="O14">
        <v>1.1285766112890312</v>
      </c>
      <c r="P14">
        <v>1.1285766112890312</v>
      </c>
      <c r="Q14">
        <v>0.8704274382072501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0.1285766112890312</v>
      </c>
      <c r="AA14">
        <v>0</v>
      </c>
      <c r="AB14">
        <v>0</v>
      </c>
      <c r="AC14">
        <v>0</v>
      </c>
      <c r="AD14">
        <v>0.1295725617927499</v>
      </c>
      <c r="AE14">
        <v>0</v>
      </c>
      <c r="AF14">
        <v>0.8704274382072501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0.88607188027565598</v>
      </c>
      <c r="AM14">
        <v>0.88607188027565598</v>
      </c>
      <c r="AN14">
        <v>0.77126127681582046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0.11392811972434402</v>
      </c>
      <c r="AZ14">
        <v>0</v>
      </c>
      <c r="BA14">
        <v>0.11481060345983551</v>
      </c>
      <c r="BB14">
        <v>0</v>
      </c>
      <c r="BC14">
        <v>0.77126127681582046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1.2965774764792231</v>
      </c>
      <c r="BJ14">
        <v>1.2965774764792231</v>
      </c>
      <c r="BK14">
        <v>1.1488608425070104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0.14886084250701037</v>
      </c>
      <c r="BS14">
        <v>0</v>
      </c>
      <c r="BT14">
        <v>0.14771663397221269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</row>
    <row r="15" spans="1:83" hidden="1" x14ac:dyDescent="0.25">
      <c r="A15" t="s">
        <v>160</v>
      </c>
      <c r="B15" t="s">
        <v>217</v>
      </c>
      <c r="C15" t="s">
        <v>52</v>
      </c>
      <c r="D15" s="25">
        <v>45574</v>
      </c>
      <c r="E15" t="s">
        <v>172</v>
      </c>
      <c r="F15" t="s">
        <v>68</v>
      </c>
      <c r="G15">
        <v>14.129216521561023</v>
      </c>
      <c r="H15">
        <v>22.799999999999997</v>
      </c>
      <c r="I15">
        <v>10</v>
      </c>
      <c r="K15">
        <v>22.799999999999997</v>
      </c>
      <c r="L15">
        <v>45574</v>
      </c>
      <c r="M15" t="s">
        <v>180</v>
      </c>
      <c r="N15">
        <v>12.177941176470586</v>
      </c>
      <c r="O15">
        <v>1.6136775853924707</v>
      </c>
      <c r="P15">
        <v>1.6136775853924707</v>
      </c>
      <c r="Q15">
        <v>0.86189783827625455</v>
      </c>
      <c r="R15">
        <v>0</v>
      </c>
      <c r="S15">
        <v>0</v>
      </c>
      <c r="T15">
        <v>0.36367758539247075</v>
      </c>
      <c r="U15">
        <v>0</v>
      </c>
      <c r="V15">
        <v>0</v>
      </c>
      <c r="W15">
        <v>0</v>
      </c>
      <c r="X15">
        <v>0</v>
      </c>
      <c r="Y15">
        <v>0</v>
      </c>
      <c r="Z15">
        <v>0.25</v>
      </c>
      <c r="AA15">
        <v>0</v>
      </c>
      <c r="AB15">
        <v>0</v>
      </c>
      <c r="AC15">
        <v>0</v>
      </c>
      <c r="AD15">
        <v>0.13810216172374545</v>
      </c>
      <c r="AE15">
        <v>0</v>
      </c>
      <c r="AF15">
        <v>0.86189783827625455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0.61970247901583442</v>
      </c>
      <c r="AM15">
        <v>0.61970247901583442</v>
      </c>
      <c r="AN15">
        <v>0.53412022703818363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0.38029752098416558</v>
      </c>
      <c r="AZ15">
        <v>0</v>
      </c>
      <c r="BA15">
        <v>8.5582251977650792E-2</v>
      </c>
      <c r="BB15">
        <v>0</v>
      </c>
      <c r="BC15">
        <v>0.53412022703818363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1.8722376524574327</v>
      </c>
      <c r="BJ15">
        <v>1.8722376524574327</v>
      </c>
      <c r="BK15">
        <v>1.1602303145346573</v>
      </c>
      <c r="CB15">
        <v>0</v>
      </c>
      <c r="CC15">
        <v>0</v>
      </c>
      <c r="CD15">
        <v>0</v>
      </c>
    </row>
    <row r="16" spans="1:83" hidden="1" x14ac:dyDescent="0.25">
      <c r="A16" t="s">
        <v>160</v>
      </c>
      <c r="B16" t="s">
        <v>217</v>
      </c>
      <c r="C16" t="s">
        <v>52</v>
      </c>
      <c r="D16" s="25">
        <v>45574</v>
      </c>
      <c r="E16" t="s">
        <v>172</v>
      </c>
      <c r="F16" t="s">
        <v>69</v>
      </c>
      <c r="G16">
        <v>3.5111676249447159</v>
      </c>
      <c r="H16">
        <v>5.6999999999999993</v>
      </c>
      <c r="I16">
        <v>10</v>
      </c>
      <c r="K16">
        <v>5.6999999999999993</v>
      </c>
      <c r="L16">
        <v>45574</v>
      </c>
      <c r="M16" t="s">
        <v>181</v>
      </c>
      <c r="N16">
        <v>7.7290552584670227</v>
      </c>
      <c r="O16">
        <v>1.6233915918752946</v>
      </c>
      <c r="P16">
        <v>1.6233915918752946</v>
      </c>
      <c r="Q16">
        <v>2.2012777753920871</v>
      </c>
      <c r="R16">
        <v>0.57788618351679255</v>
      </c>
      <c r="S16">
        <v>0</v>
      </c>
      <c r="T16">
        <v>0</v>
      </c>
      <c r="U16">
        <v>0</v>
      </c>
      <c r="V16">
        <v>0.37339159187529458</v>
      </c>
      <c r="W16">
        <v>0</v>
      </c>
      <c r="X16">
        <v>0.25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0.61599432016573974</v>
      </c>
      <c r="AM16">
        <v>0.61599432016573974</v>
      </c>
      <c r="AN16">
        <v>1.3559746067486007</v>
      </c>
      <c r="AO16">
        <v>0.35597460674860071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0.61599432016573974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0.73747693726937269</v>
      </c>
      <c r="BJ16">
        <v>0.73747693726937269</v>
      </c>
      <c r="BK16">
        <v>0.45428160461115907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0.26252306273062731</v>
      </c>
      <c r="BW16">
        <v>0</v>
      </c>
      <c r="BX16">
        <v>0.28319533265821362</v>
      </c>
      <c r="BY16">
        <v>0</v>
      </c>
      <c r="BZ16">
        <v>0.45428160461115907</v>
      </c>
      <c r="CA16">
        <v>0</v>
      </c>
      <c r="CB16">
        <v>0</v>
      </c>
      <c r="CC16">
        <v>0</v>
      </c>
      <c r="CD16">
        <v>0</v>
      </c>
      <c r="CE16">
        <v>0</v>
      </c>
    </row>
    <row r="17" spans="1:83" hidden="1" x14ac:dyDescent="0.25">
      <c r="A17" t="s">
        <v>160</v>
      </c>
      <c r="B17" t="s">
        <v>170</v>
      </c>
      <c r="C17" t="s">
        <v>52</v>
      </c>
      <c r="D17" s="25">
        <v>45574</v>
      </c>
      <c r="E17" t="s">
        <v>172</v>
      </c>
      <c r="F17" t="s">
        <v>69</v>
      </c>
      <c r="G17">
        <v>5.3662728249194425</v>
      </c>
      <c r="H17">
        <v>6.6499999999999995</v>
      </c>
      <c r="I17">
        <v>10</v>
      </c>
      <c r="J17">
        <v>1</v>
      </c>
      <c r="K17">
        <v>6.6499999999999995</v>
      </c>
      <c r="L17">
        <v>45574</v>
      </c>
      <c r="M17" t="s">
        <v>181</v>
      </c>
      <c r="N17">
        <v>5.8218487394957998</v>
      </c>
      <c r="O17">
        <v>1.2392213771016811</v>
      </c>
      <c r="P17">
        <v>1.2392213771016811</v>
      </c>
      <c r="Q17">
        <v>1.0848961522158904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8.4896152215890419E-2</v>
      </c>
      <c r="Y17">
        <v>0</v>
      </c>
      <c r="Z17">
        <v>0.1543252248857907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0.80695831953675834</v>
      </c>
      <c r="AM17">
        <v>0.80695831953675834</v>
      </c>
      <c r="AN17">
        <v>0.87546597586403008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0.12453402413596992</v>
      </c>
      <c r="AZ17">
        <v>0</v>
      </c>
      <c r="BA17">
        <v>0</v>
      </c>
      <c r="BB17">
        <v>0</v>
      </c>
      <c r="BC17">
        <v>0.80695831953675834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1.1422488452655886</v>
      </c>
      <c r="BJ17">
        <v>1.1422488452655886</v>
      </c>
      <c r="BK17">
        <v>0.92174720866832205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0.14224884526558856</v>
      </c>
      <c r="BU17">
        <v>0</v>
      </c>
      <c r="BV17">
        <v>0</v>
      </c>
      <c r="BW17">
        <v>0</v>
      </c>
      <c r="BX17">
        <v>7.8252791331677951E-2</v>
      </c>
      <c r="BY17">
        <v>0</v>
      </c>
      <c r="BZ17">
        <v>0.92174720866832205</v>
      </c>
      <c r="CA17">
        <v>0</v>
      </c>
      <c r="CB17">
        <v>0</v>
      </c>
      <c r="CC17">
        <v>0</v>
      </c>
      <c r="CD17">
        <v>0</v>
      </c>
      <c r="CE17">
        <v>0</v>
      </c>
    </row>
    <row r="18" spans="1:83" hidden="1" x14ac:dyDescent="0.25">
      <c r="A18" t="s">
        <v>160</v>
      </c>
      <c r="B18" t="s">
        <v>217</v>
      </c>
      <c r="C18" t="s">
        <v>52</v>
      </c>
      <c r="D18" s="25">
        <v>45574</v>
      </c>
      <c r="E18" t="s">
        <v>172</v>
      </c>
      <c r="F18" t="s">
        <v>70</v>
      </c>
      <c r="G18">
        <v>12.417771069086861</v>
      </c>
      <c r="H18">
        <v>11.4</v>
      </c>
      <c r="I18">
        <v>10</v>
      </c>
      <c r="K18">
        <v>11.4</v>
      </c>
      <c r="L18">
        <v>45574</v>
      </c>
      <c r="M18" t="s">
        <v>179</v>
      </c>
      <c r="N18">
        <v>10.56550802139037</v>
      </c>
      <c r="O18">
        <v>0.91803915022877747</v>
      </c>
      <c r="P18">
        <v>0.91803915022877747</v>
      </c>
      <c r="Q18">
        <v>0.85083771979759193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8.1960849771222533E-2</v>
      </c>
      <c r="AC18">
        <v>0</v>
      </c>
      <c r="AD18">
        <v>6.7201430431185538E-2</v>
      </c>
      <c r="AE18">
        <v>0</v>
      </c>
      <c r="AF18">
        <v>0.85083771979759193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1.089278163954988</v>
      </c>
      <c r="AM18">
        <v>1.089278163954988</v>
      </c>
      <c r="AN18">
        <v>0.92679894924476935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8.9278163954987999E-2</v>
      </c>
      <c r="AX18">
        <v>0</v>
      </c>
      <c r="AY18">
        <v>0</v>
      </c>
      <c r="AZ18">
        <v>0</v>
      </c>
      <c r="BA18">
        <v>7.3201050755230646E-2</v>
      </c>
      <c r="BB18">
        <v>0</v>
      </c>
      <c r="BC18">
        <v>0.92679894924476935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1.0789826648108316</v>
      </c>
      <c r="BJ18">
        <v>1.0789826648108316</v>
      </c>
      <c r="BK18">
        <v>1.1753122560644029</v>
      </c>
      <c r="BL18">
        <v>9.6329591253571323E-2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7.8982664810831604E-2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0</v>
      </c>
      <c r="CD18">
        <v>0</v>
      </c>
      <c r="CE18">
        <v>0</v>
      </c>
    </row>
    <row r="19" spans="1:83" hidden="1" x14ac:dyDescent="0.25">
      <c r="A19" t="s">
        <v>160</v>
      </c>
      <c r="B19" t="s">
        <v>170</v>
      </c>
      <c r="C19" t="s">
        <v>52</v>
      </c>
      <c r="D19" s="25">
        <v>45574</v>
      </c>
      <c r="E19" t="s">
        <v>172</v>
      </c>
      <c r="F19" t="s">
        <v>70</v>
      </c>
      <c r="G19">
        <v>11.626924453992125</v>
      </c>
      <c r="H19">
        <v>16.149999999999999</v>
      </c>
      <c r="I19">
        <v>10</v>
      </c>
      <c r="J19">
        <v>1</v>
      </c>
      <c r="K19">
        <v>16.149999999999999</v>
      </c>
      <c r="L19">
        <v>45574</v>
      </c>
      <c r="M19" t="s">
        <v>179</v>
      </c>
      <c r="N19">
        <v>11.483222254419006</v>
      </c>
      <c r="O19">
        <v>1.3890173677403459</v>
      </c>
      <c r="P19">
        <v>1.3890173677403459</v>
      </c>
      <c r="Q19">
        <v>0.98764056650219501</v>
      </c>
      <c r="R19">
        <v>0</v>
      </c>
      <c r="S19">
        <v>0</v>
      </c>
      <c r="T19">
        <v>0.1390173677403459</v>
      </c>
      <c r="U19">
        <v>0</v>
      </c>
      <c r="V19">
        <v>0</v>
      </c>
      <c r="W19">
        <v>0</v>
      </c>
      <c r="X19">
        <v>0</v>
      </c>
      <c r="Y19">
        <v>0</v>
      </c>
      <c r="Z19">
        <v>0.25</v>
      </c>
      <c r="AA19">
        <v>0</v>
      </c>
      <c r="AB19">
        <v>0</v>
      </c>
      <c r="AC19">
        <v>0</v>
      </c>
      <c r="AD19">
        <v>1.2359433497804995E-2</v>
      </c>
      <c r="AE19">
        <v>0</v>
      </c>
      <c r="AF19">
        <v>0.98764056650219501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0.71993340272397066</v>
      </c>
      <c r="AM19">
        <v>0.71993340272397066</v>
      </c>
      <c r="AN19">
        <v>0.71103543371015521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0.28006659727602934</v>
      </c>
      <c r="AZ19">
        <v>0</v>
      </c>
      <c r="BA19">
        <v>8.8979690138154544E-3</v>
      </c>
      <c r="BB19">
        <v>0</v>
      </c>
      <c r="BC19">
        <v>0.71103543371015521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1.406399670944722</v>
      </c>
      <c r="BJ19">
        <v>1.406399670944722</v>
      </c>
      <c r="BK19">
        <v>1.0125141006931062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1.2514100693106212E-2</v>
      </c>
      <c r="BS19">
        <v>0</v>
      </c>
      <c r="BT19">
        <v>0.39388557025161575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</row>
    <row r="20" spans="1:83" hidden="1" x14ac:dyDescent="0.25">
      <c r="A20" t="s">
        <v>160</v>
      </c>
      <c r="B20" t="s">
        <v>170</v>
      </c>
      <c r="C20" t="s">
        <v>52</v>
      </c>
      <c r="D20" s="25">
        <v>45575</v>
      </c>
      <c r="E20" t="s">
        <v>172</v>
      </c>
      <c r="F20" t="s">
        <v>68</v>
      </c>
      <c r="G20">
        <v>14.310060866451844</v>
      </c>
      <c r="H20">
        <v>18.05</v>
      </c>
      <c r="I20">
        <v>10</v>
      </c>
      <c r="J20">
        <v>1</v>
      </c>
      <c r="K20">
        <v>18.05</v>
      </c>
      <c r="L20">
        <v>45575</v>
      </c>
      <c r="M20" t="s">
        <v>184</v>
      </c>
      <c r="N20">
        <v>10.823834988540863</v>
      </c>
      <c r="O20">
        <v>1.2613503302642115</v>
      </c>
      <c r="P20">
        <v>1.2613503302642115</v>
      </c>
      <c r="Q20">
        <v>0.75637938158012985</v>
      </c>
      <c r="R20">
        <v>0</v>
      </c>
      <c r="S20">
        <v>0</v>
      </c>
      <c r="T20">
        <v>1.1350330264211506E-2</v>
      </c>
      <c r="U20">
        <v>0</v>
      </c>
      <c r="V20">
        <v>0</v>
      </c>
      <c r="W20">
        <v>0</v>
      </c>
      <c r="X20">
        <v>0</v>
      </c>
      <c r="Y20">
        <v>0</v>
      </c>
      <c r="Z20">
        <v>0.25</v>
      </c>
      <c r="AA20">
        <v>0</v>
      </c>
      <c r="AB20">
        <v>0</v>
      </c>
      <c r="AC20">
        <v>0</v>
      </c>
      <c r="AD20">
        <v>0.24362061841987015</v>
      </c>
      <c r="AE20">
        <v>0</v>
      </c>
      <c r="AF20">
        <v>0.75637938158012985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0.79280115603611323</v>
      </c>
      <c r="AM20">
        <v>0.79280115603611323</v>
      </c>
      <c r="AN20">
        <v>0.59965844811860736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0.20719884396388677</v>
      </c>
      <c r="AZ20">
        <v>0</v>
      </c>
      <c r="BA20">
        <v>0.19314270791750587</v>
      </c>
      <c r="BB20">
        <v>0</v>
      </c>
      <c r="BC20">
        <v>0.59965844811860736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1.6676159622822633</v>
      </c>
      <c r="BJ20">
        <v>1.6676159622822633</v>
      </c>
      <c r="BK20">
        <v>1.3220878627216537</v>
      </c>
      <c r="CB20">
        <v>0</v>
      </c>
      <c r="CC20">
        <v>0</v>
      </c>
      <c r="CD20">
        <v>0</v>
      </c>
    </row>
    <row r="21" spans="1:83" hidden="1" x14ac:dyDescent="0.25">
      <c r="A21" t="s">
        <v>160</v>
      </c>
      <c r="B21" t="s">
        <v>217</v>
      </c>
      <c r="C21" t="s">
        <v>52</v>
      </c>
      <c r="D21" s="25">
        <v>45575</v>
      </c>
      <c r="E21" t="s">
        <v>172</v>
      </c>
      <c r="F21" t="s">
        <v>68</v>
      </c>
      <c r="G21">
        <v>14.12921652156102</v>
      </c>
      <c r="H21">
        <v>18.05</v>
      </c>
      <c r="I21">
        <v>10</v>
      </c>
      <c r="K21">
        <v>18.05</v>
      </c>
      <c r="L21">
        <v>45575</v>
      </c>
      <c r="M21" t="s">
        <v>184</v>
      </c>
      <c r="N21">
        <v>13.875980392156862</v>
      </c>
      <c r="O21">
        <v>1.2774947551023732</v>
      </c>
      <c r="P21">
        <v>1.2774947551023732</v>
      </c>
      <c r="Q21">
        <v>0.98207712869162123</v>
      </c>
      <c r="R21">
        <v>0</v>
      </c>
      <c r="S21">
        <v>0</v>
      </c>
      <c r="T21">
        <v>2.7494755102373203E-2</v>
      </c>
      <c r="U21">
        <v>0</v>
      </c>
      <c r="V21">
        <v>0</v>
      </c>
      <c r="W21">
        <v>0</v>
      </c>
      <c r="X21">
        <v>0</v>
      </c>
      <c r="Y21">
        <v>0</v>
      </c>
      <c r="Z21">
        <v>0.25</v>
      </c>
      <c r="AA21">
        <v>0</v>
      </c>
      <c r="AB21">
        <v>0</v>
      </c>
      <c r="AC21">
        <v>0</v>
      </c>
      <c r="AD21">
        <v>1.7922871308378774E-2</v>
      </c>
      <c r="AE21">
        <v>0</v>
      </c>
      <c r="AF21">
        <v>0.98207712869162123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0.78278207875684314</v>
      </c>
      <c r="AM21">
        <v>0.78278207875684314</v>
      </c>
      <c r="AN21">
        <v>0.76875237629677906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0.21721792124315686</v>
      </c>
      <c r="AZ21">
        <v>0</v>
      </c>
      <c r="BA21">
        <v>1.4029702460064075E-2</v>
      </c>
      <c r="BB21">
        <v>0</v>
      </c>
      <c r="BC21">
        <v>0.76875237629677906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1.3008089871763169</v>
      </c>
      <c r="BJ21">
        <v>1.3008089871763169</v>
      </c>
      <c r="BK21">
        <v>1.0182499630474611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1.8249963047461071E-2</v>
      </c>
      <c r="BS21">
        <v>0</v>
      </c>
      <c r="BT21">
        <v>0.28255902412885581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1</v>
      </c>
      <c r="CA21">
        <v>0</v>
      </c>
      <c r="CB21">
        <v>0</v>
      </c>
      <c r="CC21">
        <v>0</v>
      </c>
      <c r="CD21">
        <v>0</v>
      </c>
      <c r="CE21">
        <v>0</v>
      </c>
    </row>
    <row r="22" spans="1:83" hidden="1" x14ac:dyDescent="0.25">
      <c r="A22" t="s">
        <v>160</v>
      </c>
      <c r="B22" t="s">
        <v>170</v>
      </c>
      <c r="C22" t="s">
        <v>52</v>
      </c>
      <c r="D22" s="25">
        <v>45575</v>
      </c>
      <c r="E22" t="s">
        <v>172</v>
      </c>
      <c r="F22" t="s">
        <v>69</v>
      </c>
      <c r="G22">
        <v>5.3662728249194425</v>
      </c>
      <c r="H22">
        <v>5.6999999999999993</v>
      </c>
      <c r="I22">
        <v>10</v>
      </c>
      <c r="J22">
        <v>1</v>
      </c>
      <c r="K22">
        <v>5.6999999999999993</v>
      </c>
      <c r="L22">
        <v>45575</v>
      </c>
      <c r="M22" t="s">
        <v>183</v>
      </c>
      <c r="N22">
        <v>5.7669467787114854</v>
      </c>
      <c r="O22">
        <v>1.0621897518014409</v>
      </c>
      <c r="P22">
        <v>1.0621897518014409</v>
      </c>
      <c r="Q22">
        <v>1.0746652223739777</v>
      </c>
      <c r="R22">
        <v>1.2475470572536729E-2</v>
      </c>
      <c r="S22">
        <v>0</v>
      </c>
      <c r="T22">
        <v>0</v>
      </c>
      <c r="U22">
        <v>0</v>
      </c>
      <c r="V22">
        <v>0</v>
      </c>
      <c r="W22">
        <v>0</v>
      </c>
      <c r="X22">
        <v>6.2189751801440929E-2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0.94145137279288471</v>
      </c>
      <c r="AM22">
        <v>0.94145137279288471</v>
      </c>
      <c r="AN22">
        <v>1.0117450488967519</v>
      </c>
      <c r="AO22">
        <v>1.1745048896751875E-2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0.94145137279288471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0.98839129590052432</v>
      </c>
      <c r="BJ22">
        <v>0.98839129590052432</v>
      </c>
      <c r="BK22">
        <v>0.93052234238208698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1.1608704099475675E-2</v>
      </c>
      <c r="BW22">
        <v>0</v>
      </c>
      <c r="BX22">
        <v>5.7868953518437349E-2</v>
      </c>
      <c r="BY22">
        <v>0</v>
      </c>
      <c r="BZ22">
        <v>0.93052234238208698</v>
      </c>
      <c r="CA22">
        <v>0</v>
      </c>
      <c r="CB22">
        <v>0</v>
      </c>
      <c r="CC22">
        <v>0</v>
      </c>
      <c r="CD22">
        <v>0</v>
      </c>
      <c r="CE22">
        <v>0</v>
      </c>
    </row>
    <row r="23" spans="1:83" hidden="1" x14ac:dyDescent="0.25">
      <c r="A23" t="s">
        <v>160</v>
      </c>
      <c r="B23" t="s">
        <v>217</v>
      </c>
      <c r="C23" t="s">
        <v>52</v>
      </c>
      <c r="D23" s="25">
        <v>45575</v>
      </c>
      <c r="E23" t="s">
        <v>172</v>
      </c>
      <c r="F23" t="s">
        <v>69</v>
      </c>
      <c r="G23">
        <v>3.5111676249447159</v>
      </c>
      <c r="H23">
        <v>6.6499999999999995</v>
      </c>
      <c r="I23">
        <v>10</v>
      </c>
      <c r="K23">
        <v>6.6499999999999995</v>
      </c>
      <c r="L23">
        <v>45575</v>
      </c>
      <c r="M23" t="s">
        <v>183</v>
      </c>
      <c r="N23">
        <v>5.8181818181818183</v>
      </c>
      <c r="O23">
        <v>1.8939568571878436</v>
      </c>
      <c r="P23">
        <v>1.8939568571878436</v>
      </c>
      <c r="Q23">
        <v>1.6570504287084349</v>
      </c>
      <c r="R23">
        <v>0</v>
      </c>
      <c r="S23">
        <v>0</v>
      </c>
      <c r="T23">
        <v>0.23690642847940868</v>
      </c>
      <c r="U23">
        <v>0</v>
      </c>
      <c r="V23">
        <v>0.40705042870843489</v>
      </c>
      <c r="W23">
        <v>0</v>
      </c>
      <c r="X23">
        <v>0.25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0.52799513157063405</v>
      </c>
      <c r="AM23">
        <v>0.52799513157063405</v>
      </c>
      <c r="AN23">
        <v>0.87491455912508553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0.12508544087491447</v>
      </c>
      <c r="AZ23">
        <v>0</v>
      </c>
      <c r="BA23">
        <v>0</v>
      </c>
      <c r="BB23">
        <v>0</v>
      </c>
      <c r="BC23">
        <v>0.52799513157063405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1.1429687499999999</v>
      </c>
      <c r="BJ23">
        <v>1.1429687499999999</v>
      </c>
      <c r="BK23">
        <v>0.60348193553737306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0.14296874999999987</v>
      </c>
      <c r="BU23">
        <v>0</v>
      </c>
      <c r="BV23">
        <v>0</v>
      </c>
      <c r="BW23">
        <v>0</v>
      </c>
      <c r="BX23">
        <v>0.39651806446262694</v>
      </c>
      <c r="BY23">
        <v>0</v>
      </c>
      <c r="BZ23">
        <v>0.60348193553737306</v>
      </c>
      <c r="CA23">
        <v>0</v>
      </c>
      <c r="CB23">
        <v>0</v>
      </c>
      <c r="CC23">
        <v>0</v>
      </c>
      <c r="CD23">
        <v>0</v>
      </c>
      <c r="CE23">
        <v>0</v>
      </c>
    </row>
    <row r="24" spans="1:83" hidden="1" x14ac:dyDescent="0.25">
      <c r="A24" t="s">
        <v>160</v>
      </c>
      <c r="B24" t="s">
        <v>170</v>
      </c>
      <c r="C24" t="s">
        <v>52</v>
      </c>
      <c r="D24" s="25">
        <v>45575</v>
      </c>
      <c r="E24" t="s">
        <v>172</v>
      </c>
      <c r="F24" t="s">
        <v>70</v>
      </c>
      <c r="G24">
        <v>11.626924453992126</v>
      </c>
      <c r="H24">
        <v>14.25</v>
      </c>
      <c r="I24">
        <v>10</v>
      </c>
      <c r="J24">
        <v>1</v>
      </c>
      <c r="K24">
        <v>14.25</v>
      </c>
      <c r="L24">
        <v>45575</v>
      </c>
      <c r="M24" t="s">
        <v>182</v>
      </c>
      <c r="N24">
        <v>10.094388100067611</v>
      </c>
      <c r="O24">
        <v>1.2256035597708932</v>
      </c>
      <c r="P24">
        <v>1.2256035597708932</v>
      </c>
      <c r="Q24">
        <v>0.86819073608082864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0.22560355977089319</v>
      </c>
      <c r="AA24">
        <v>0</v>
      </c>
      <c r="AB24">
        <v>0</v>
      </c>
      <c r="AC24">
        <v>0</v>
      </c>
      <c r="AD24">
        <v>0.13180926391917136</v>
      </c>
      <c r="AE24">
        <v>0</v>
      </c>
      <c r="AF24">
        <v>0.86819073608082864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0.81592452308716679</v>
      </c>
      <c r="AM24">
        <v>0.81592452308716679</v>
      </c>
      <c r="AN24">
        <v>0.70837811228544645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0.18407547691283321</v>
      </c>
      <c r="AZ24">
        <v>0</v>
      </c>
      <c r="BA24">
        <v>0.10754641080172034</v>
      </c>
      <c r="BB24">
        <v>0</v>
      </c>
      <c r="BC24">
        <v>0.70837811228544645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1.4116754635087345</v>
      </c>
      <c r="BJ24">
        <v>1.4116754635087345</v>
      </c>
      <c r="BK24">
        <v>1.1518206293172193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0.15182062931721929</v>
      </c>
      <c r="BS24">
        <v>0</v>
      </c>
      <c r="BT24">
        <v>0.25985483419151523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0</v>
      </c>
    </row>
    <row r="25" spans="1:83" hidden="1" x14ac:dyDescent="0.25">
      <c r="A25" t="s">
        <v>160</v>
      </c>
      <c r="B25" t="s">
        <v>217</v>
      </c>
      <c r="C25" t="s">
        <v>52</v>
      </c>
      <c r="D25" s="25">
        <v>45575</v>
      </c>
      <c r="E25" t="s">
        <v>172</v>
      </c>
      <c r="F25" t="s">
        <v>70</v>
      </c>
      <c r="G25">
        <v>12.417771069086861</v>
      </c>
      <c r="H25">
        <v>14.25</v>
      </c>
      <c r="I25">
        <v>10</v>
      </c>
      <c r="K25">
        <v>14.25</v>
      </c>
      <c r="L25">
        <v>45575</v>
      </c>
      <c r="M25" t="s">
        <v>182</v>
      </c>
      <c r="N25">
        <v>10.351604278074864</v>
      </c>
      <c r="O25">
        <v>1.147548937785972</v>
      </c>
      <c r="P25">
        <v>1.147548937785972</v>
      </c>
      <c r="Q25">
        <v>0.83361210482003745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0.147548937785972</v>
      </c>
      <c r="AA25">
        <v>0</v>
      </c>
      <c r="AB25">
        <v>0</v>
      </c>
      <c r="AC25">
        <v>0</v>
      </c>
      <c r="AD25">
        <v>0.16638789517996255</v>
      </c>
      <c r="AE25">
        <v>0</v>
      </c>
      <c r="AF25">
        <v>0.83361210482003745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0.87142253116399027</v>
      </c>
      <c r="AM25">
        <v>0.87142253116399027</v>
      </c>
      <c r="AN25">
        <v>0.72642837039121855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0.12857746883600973</v>
      </c>
      <c r="AZ25">
        <v>0</v>
      </c>
      <c r="BA25">
        <v>0.14499416077277172</v>
      </c>
      <c r="BB25">
        <v>0</v>
      </c>
      <c r="BC25">
        <v>0.72642837039121855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1.3765982177450602</v>
      </c>
      <c r="BJ25">
        <v>1.3765982177450602</v>
      </c>
      <c r="BK25">
        <v>1.1995987033032383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0.19959870330323826</v>
      </c>
      <c r="BS25">
        <v>0</v>
      </c>
      <c r="BT25">
        <v>0.17699951444182194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</row>
    <row r="26" spans="1:83" hidden="1" x14ac:dyDescent="0.25">
      <c r="A26" t="s">
        <v>160</v>
      </c>
      <c r="B26" t="s">
        <v>170</v>
      </c>
      <c r="C26" t="s">
        <v>52</v>
      </c>
      <c r="D26" s="25">
        <v>45576</v>
      </c>
      <c r="E26" t="s">
        <v>172</v>
      </c>
      <c r="F26" t="s">
        <v>68</v>
      </c>
      <c r="G26">
        <v>14.310060866451844</v>
      </c>
      <c r="H26">
        <v>19</v>
      </c>
      <c r="I26">
        <v>10</v>
      </c>
      <c r="J26">
        <v>1</v>
      </c>
      <c r="K26">
        <v>19</v>
      </c>
      <c r="L26">
        <v>45576</v>
      </c>
      <c r="M26" t="s">
        <v>186</v>
      </c>
      <c r="N26">
        <v>8.0003055767761602</v>
      </c>
      <c r="O26">
        <v>1.3277371897518015</v>
      </c>
      <c r="P26">
        <v>1.3277371897518015</v>
      </c>
      <c r="Q26">
        <v>0.55906859177181289</v>
      </c>
      <c r="R26">
        <v>0</v>
      </c>
      <c r="S26">
        <v>0</v>
      </c>
      <c r="T26">
        <v>7.773718975180155E-2</v>
      </c>
      <c r="U26">
        <v>0</v>
      </c>
      <c r="V26">
        <v>0</v>
      </c>
      <c r="W26">
        <v>0</v>
      </c>
      <c r="X26">
        <v>0</v>
      </c>
      <c r="Y26">
        <v>0</v>
      </c>
      <c r="Z26">
        <v>0.25</v>
      </c>
      <c r="AA26">
        <v>0</v>
      </c>
      <c r="AB26">
        <v>0</v>
      </c>
      <c r="AC26">
        <v>0</v>
      </c>
      <c r="AD26">
        <v>0.44093140822818711</v>
      </c>
      <c r="AE26">
        <v>0</v>
      </c>
      <c r="AF26">
        <v>0.55906859177181289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0.75316109823430755</v>
      </c>
      <c r="AM26">
        <v>0.75316109823430755</v>
      </c>
      <c r="AN26">
        <v>0.42106871456716632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0.24683890176569245</v>
      </c>
      <c r="AZ26">
        <v>0</v>
      </c>
      <c r="BA26">
        <v>0.33209238366714122</v>
      </c>
      <c r="BB26">
        <v>0</v>
      </c>
      <c r="BC26">
        <v>0.42106871456716632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2.3749092853596134</v>
      </c>
      <c r="BJ26">
        <v>2.3749092853596134</v>
      </c>
      <c r="BK26">
        <v>1.788689285568301</v>
      </c>
      <c r="CB26">
        <v>0</v>
      </c>
      <c r="CC26">
        <v>0</v>
      </c>
      <c r="CD26">
        <v>0</v>
      </c>
    </row>
    <row r="27" spans="1:83" hidden="1" x14ac:dyDescent="0.25">
      <c r="A27" t="s">
        <v>160</v>
      </c>
      <c r="B27" t="s">
        <v>217</v>
      </c>
      <c r="C27" t="s">
        <v>52</v>
      </c>
      <c r="D27" s="25">
        <v>45576</v>
      </c>
      <c r="E27" t="s">
        <v>172</v>
      </c>
      <c r="F27" t="s">
        <v>68</v>
      </c>
      <c r="G27">
        <v>14.129216521561023</v>
      </c>
      <c r="H27">
        <v>24.7</v>
      </c>
      <c r="I27">
        <v>10</v>
      </c>
      <c r="K27">
        <v>24.7</v>
      </c>
      <c r="L27">
        <v>45576</v>
      </c>
      <c r="M27" t="s">
        <v>186</v>
      </c>
      <c r="N27">
        <v>12.009068627450976</v>
      </c>
      <c r="O27">
        <v>1.7481507175085103</v>
      </c>
      <c r="P27">
        <v>1.7481507175085103</v>
      </c>
      <c r="Q27">
        <v>0.84994582743673541</v>
      </c>
      <c r="R27">
        <v>0</v>
      </c>
      <c r="S27">
        <v>0</v>
      </c>
      <c r="T27">
        <v>0.49815071750851025</v>
      </c>
      <c r="U27">
        <v>0</v>
      </c>
      <c r="V27">
        <v>0</v>
      </c>
      <c r="W27">
        <v>0</v>
      </c>
      <c r="X27">
        <v>0</v>
      </c>
      <c r="Y27">
        <v>0</v>
      </c>
      <c r="Z27">
        <v>0.25</v>
      </c>
      <c r="AA27">
        <v>0</v>
      </c>
      <c r="AB27">
        <v>0</v>
      </c>
      <c r="AC27">
        <v>0</v>
      </c>
      <c r="AD27">
        <v>0.15005417256326459</v>
      </c>
      <c r="AE27">
        <v>0</v>
      </c>
      <c r="AF27">
        <v>0.84994582743673541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0.57203305755307787</v>
      </c>
      <c r="AM27">
        <v>0.57203305755307787</v>
      </c>
      <c r="AN27">
        <v>0.48619711042311642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0.42796694244692213</v>
      </c>
      <c r="AZ27">
        <v>0</v>
      </c>
      <c r="BA27">
        <v>8.5835947129961454E-2</v>
      </c>
      <c r="BB27">
        <v>0</v>
      </c>
      <c r="BC27">
        <v>0.48619711042311642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2.0567789864685602</v>
      </c>
      <c r="BJ27">
        <v>2.0567789864685602</v>
      </c>
      <c r="BK27">
        <v>1.1765455723405309</v>
      </c>
      <c r="CB27">
        <v>0</v>
      </c>
      <c r="CC27">
        <v>0</v>
      </c>
      <c r="CD27">
        <v>0</v>
      </c>
    </row>
    <row r="28" spans="1:83" hidden="1" x14ac:dyDescent="0.25">
      <c r="A28" t="s">
        <v>160</v>
      </c>
      <c r="B28" t="s">
        <v>170</v>
      </c>
      <c r="C28" t="s">
        <v>52</v>
      </c>
      <c r="D28" s="25">
        <v>45576</v>
      </c>
      <c r="E28" t="s">
        <v>172</v>
      </c>
      <c r="F28" t="s">
        <v>69</v>
      </c>
      <c r="G28">
        <v>5.3662728249194425</v>
      </c>
      <c r="H28">
        <v>6.6499999999999995</v>
      </c>
      <c r="I28">
        <v>10</v>
      </c>
      <c r="J28">
        <v>1</v>
      </c>
      <c r="K28">
        <v>6.6499999999999995</v>
      </c>
      <c r="L28">
        <v>45576</v>
      </c>
      <c r="M28" t="s">
        <v>185</v>
      </c>
      <c r="N28">
        <v>5.8393599864188106</v>
      </c>
      <c r="O28">
        <v>1.2392213771016811</v>
      </c>
      <c r="P28">
        <v>1.2392213771016811</v>
      </c>
      <c r="Q28">
        <v>1.0881593569567478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8.8159356956747814E-2</v>
      </c>
      <c r="Y28">
        <v>0</v>
      </c>
      <c r="Z28">
        <v>0.15106202014493331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0.80695831953675834</v>
      </c>
      <c r="AM28">
        <v>0.80695831953675834</v>
      </c>
      <c r="AN28">
        <v>0.8780992460780167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0.1219007539219833</v>
      </c>
      <c r="AZ28">
        <v>0</v>
      </c>
      <c r="BA28">
        <v>0</v>
      </c>
      <c r="BB28">
        <v>0</v>
      </c>
      <c r="BC28">
        <v>0.80695831953675834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1.1388234353536306</v>
      </c>
      <c r="BJ28">
        <v>1.1388234353536306</v>
      </c>
      <c r="BK28">
        <v>0.91898304564204392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0.13882343535363062</v>
      </c>
      <c r="BU28">
        <v>0</v>
      </c>
      <c r="BV28">
        <v>0</v>
      </c>
      <c r="BW28">
        <v>0</v>
      </c>
      <c r="BX28">
        <v>8.1016954357956084E-2</v>
      </c>
      <c r="BY28">
        <v>0</v>
      </c>
      <c r="BZ28">
        <v>0.91898304564204392</v>
      </c>
      <c r="CA28">
        <v>0</v>
      </c>
      <c r="CB28">
        <v>0</v>
      </c>
      <c r="CC28">
        <v>0</v>
      </c>
      <c r="CD28">
        <v>0</v>
      </c>
      <c r="CE28">
        <v>0</v>
      </c>
    </row>
    <row r="29" spans="1:83" hidden="1" x14ac:dyDescent="0.25">
      <c r="A29" t="s">
        <v>160</v>
      </c>
      <c r="B29" t="s">
        <v>217</v>
      </c>
      <c r="C29" t="s">
        <v>52</v>
      </c>
      <c r="D29" s="25">
        <v>45576</v>
      </c>
      <c r="E29" t="s">
        <v>172</v>
      </c>
      <c r="F29" t="s">
        <v>69</v>
      </c>
      <c r="G29">
        <v>3.5111676249447159</v>
      </c>
      <c r="H29">
        <v>7.6</v>
      </c>
      <c r="I29">
        <v>10</v>
      </c>
      <c r="K29">
        <v>7.6</v>
      </c>
      <c r="L29">
        <v>45576</v>
      </c>
      <c r="M29" t="s">
        <v>185</v>
      </c>
      <c r="N29">
        <v>7.757575757575756</v>
      </c>
      <c r="O29">
        <v>2.1645221225003928</v>
      </c>
      <c r="P29">
        <v>2.1645221225003928</v>
      </c>
      <c r="Q29">
        <v>2.2094005716112459</v>
      </c>
      <c r="R29">
        <v>4.4878449110853147E-2</v>
      </c>
      <c r="S29">
        <v>0</v>
      </c>
      <c r="T29">
        <v>0</v>
      </c>
      <c r="U29">
        <v>0</v>
      </c>
      <c r="V29">
        <v>0.91452212250039278</v>
      </c>
      <c r="W29">
        <v>0</v>
      </c>
      <c r="X29">
        <v>0.25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0.46199574012430472</v>
      </c>
      <c r="AM29">
        <v>0.46199574012430472</v>
      </c>
      <c r="AN29">
        <v>1.0207336523125996</v>
      </c>
      <c r="AO29">
        <v>2.0733652312599604E-2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0.46199574012430472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0.97968750000000016</v>
      </c>
      <c r="BJ29">
        <v>0.97968750000000016</v>
      </c>
      <c r="BK29">
        <v>0.45261145165302985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2.0312499999999845E-2</v>
      </c>
      <c r="BW29">
        <v>0</v>
      </c>
      <c r="BX29">
        <v>0.52707604834697031</v>
      </c>
      <c r="BY29">
        <v>0</v>
      </c>
      <c r="BZ29">
        <v>0.45261145165302985</v>
      </c>
      <c r="CA29">
        <v>0</v>
      </c>
      <c r="CB29">
        <v>0</v>
      </c>
      <c r="CC29">
        <v>0</v>
      </c>
      <c r="CD29">
        <v>0</v>
      </c>
      <c r="CE29">
        <v>0</v>
      </c>
    </row>
    <row r="30" spans="1:83" hidden="1" x14ac:dyDescent="0.25">
      <c r="A30" t="s">
        <v>160</v>
      </c>
      <c r="B30" t="s">
        <v>170</v>
      </c>
      <c r="C30" t="s">
        <v>52</v>
      </c>
      <c r="D30" s="25">
        <v>45576</v>
      </c>
      <c r="E30" t="s">
        <v>172</v>
      </c>
      <c r="F30" t="s">
        <v>70</v>
      </c>
      <c r="G30">
        <v>11.626924453992125</v>
      </c>
      <c r="H30">
        <v>12.35</v>
      </c>
      <c r="I30">
        <v>10</v>
      </c>
      <c r="J30">
        <v>1</v>
      </c>
      <c r="K30">
        <v>12.35</v>
      </c>
      <c r="L30">
        <v>45576</v>
      </c>
      <c r="M30" t="s">
        <v>187</v>
      </c>
      <c r="N30">
        <v>9.6140922408670875</v>
      </c>
      <c r="O30">
        <v>1.0621897518014409</v>
      </c>
      <c r="P30">
        <v>1.0621897518014409</v>
      </c>
      <c r="Q30">
        <v>0.82688180171034587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6.2189751801440929E-2</v>
      </c>
      <c r="AA30">
        <v>0</v>
      </c>
      <c r="AB30">
        <v>0</v>
      </c>
      <c r="AC30">
        <v>0</v>
      </c>
      <c r="AD30">
        <v>0.17311819828965413</v>
      </c>
      <c r="AE30">
        <v>0</v>
      </c>
      <c r="AF30">
        <v>0.82688180171034587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0.9414513727928846</v>
      </c>
      <c r="AM30">
        <v>0.9414513727928846</v>
      </c>
      <c r="AN30">
        <v>0.77846900735765889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5.85486272071154E-2</v>
      </c>
      <c r="AZ30">
        <v>0</v>
      </c>
      <c r="BA30">
        <v>0.16298236543522571</v>
      </c>
      <c r="BB30">
        <v>0</v>
      </c>
      <c r="BC30">
        <v>0.77846900735765889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1.2845726554924506</v>
      </c>
      <c r="BJ30">
        <v>1.2845726554924506</v>
      </c>
      <c r="BK30">
        <v>1.2093626899655689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0.20936268996556895</v>
      </c>
      <c r="BS30">
        <v>0</v>
      </c>
      <c r="BT30">
        <v>7.5209965526881639E-2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0</v>
      </c>
    </row>
    <row r="31" spans="1:83" hidden="1" x14ac:dyDescent="0.25">
      <c r="A31" t="s">
        <v>160</v>
      </c>
      <c r="B31" t="s">
        <v>217</v>
      </c>
      <c r="C31" t="s">
        <v>52</v>
      </c>
      <c r="D31" s="25">
        <v>45576</v>
      </c>
      <c r="E31" t="s">
        <v>172</v>
      </c>
      <c r="F31" t="s">
        <v>70</v>
      </c>
      <c r="G31">
        <v>12.417771069086861</v>
      </c>
      <c r="H31">
        <v>9.5</v>
      </c>
      <c r="I31">
        <v>10</v>
      </c>
      <c r="K31">
        <v>9.5</v>
      </c>
      <c r="L31">
        <v>45576</v>
      </c>
      <c r="M31" t="s">
        <v>187</v>
      </c>
      <c r="N31">
        <v>10.540775401069514</v>
      </c>
      <c r="O31">
        <v>0.76503262519064796</v>
      </c>
      <c r="P31">
        <v>0.76503262519064796</v>
      </c>
      <c r="Q31">
        <v>0.84884600806581212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8.3813382875164155E-2</v>
      </c>
      <c r="AB31">
        <v>0.15115399193418788</v>
      </c>
      <c r="AC31">
        <v>0</v>
      </c>
      <c r="AD31">
        <v>0</v>
      </c>
      <c r="AE31">
        <v>0</v>
      </c>
      <c r="AF31">
        <v>0.76503262519064796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1.3071337967459853</v>
      </c>
      <c r="AM31">
        <v>1.3071337967459853</v>
      </c>
      <c r="AN31">
        <v>1.1095553053757383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0.10955530537573832</v>
      </c>
      <c r="AV31">
        <v>0</v>
      </c>
      <c r="AW31">
        <v>0.19757849137024697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0.90126196968736172</v>
      </c>
      <c r="BJ31">
        <v>0.90126196968736172</v>
      </c>
      <c r="BK31">
        <v>1.1780699803002064</v>
      </c>
      <c r="BL31">
        <v>0.17806998030020638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0.23496737480935204</v>
      </c>
      <c r="BV31">
        <v>0</v>
      </c>
      <c r="BW31">
        <v>0</v>
      </c>
      <c r="BX31">
        <v>0</v>
      </c>
      <c r="BY31">
        <v>0</v>
      </c>
      <c r="BZ31">
        <v>0.90126196968736172</v>
      </c>
      <c r="CA31">
        <v>0</v>
      </c>
      <c r="CB31">
        <v>0</v>
      </c>
      <c r="CC31">
        <v>0</v>
      </c>
      <c r="CD31">
        <v>0</v>
      </c>
      <c r="CE31">
        <v>0</v>
      </c>
    </row>
    <row r="32" spans="1:83" hidden="1" x14ac:dyDescent="0.25">
      <c r="A32" t="s">
        <v>160</v>
      </c>
      <c r="B32" t="s">
        <v>217</v>
      </c>
      <c r="C32" t="s">
        <v>52</v>
      </c>
      <c r="D32" s="25">
        <v>45577</v>
      </c>
      <c r="E32" t="s">
        <v>172</v>
      </c>
      <c r="F32" t="s">
        <v>68</v>
      </c>
      <c r="G32">
        <v>14.12921652156102</v>
      </c>
      <c r="H32">
        <v>16.149999999999999</v>
      </c>
      <c r="I32">
        <v>10</v>
      </c>
      <c r="K32">
        <v>16.149999999999999</v>
      </c>
      <c r="L32">
        <v>45577</v>
      </c>
      <c r="M32" t="s">
        <v>189</v>
      </c>
      <c r="N32">
        <v>13.875980392156862</v>
      </c>
      <c r="O32">
        <v>1.1430216229863337</v>
      </c>
      <c r="P32">
        <v>1.1430216229863337</v>
      </c>
      <c r="Q32">
        <v>0.98207712869162123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0.1430216229863337</v>
      </c>
      <c r="AA32">
        <v>0</v>
      </c>
      <c r="AB32">
        <v>0</v>
      </c>
      <c r="AC32">
        <v>0</v>
      </c>
      <c r="AD32">
        <v>1.7922871308378774E-2</v>
      </c>
      <c r="AE32">
        <v>0</v>
      </c>
      <c r="AF32">
        <v>0.98207712869162123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0.87487408802235422</v>
      </c>
      <c r="AM32">
        <v>0.87487408802235422</v>
      </c>
      <c r="AN32">
        <v>0.85919383233169433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0.12512591197764578</v>
      </c>
      <c r="AZ32">
        <v>0</v>
      </c>
      <c r="BA32">
        <v>1.5680255690659894E-2</v>
      </c>
      <c r="BB32">
        <v>0</v>
      </c>
      <c r="BC32">
        <v>0.85919383233169433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1.1638817253682834</v>
      </c>
      <c r="BJ32">
        <v>1.1638817253682834</v>
      </c>
      <c r="BK32">
        <v>1.0182499630474611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1.8249963047461071E-2</v>
      </c>
      <c r="BS32">
        <v>0</v>
      </c>
      <c r="BT32">
        <v>0.14563176232082231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0</v>
      </c>
    </row>
    <row r="33" spans="1:83" hidden="1" x14ac:dyDescent="0.25">
      <c r="A33" t="s">
        <v>160</v>
      </c>
      <c r="B33" t="s">
        <v>170</v>
      </c>
      <c r="C33" t="s">
        <v>52</v>
      </c>
      <c r="D33" s="25">
        <v>45577</v>
      </c>
      <c r="E33" t="s">
        <v>172</v>
      </c>
      <c r="F33" t="s">
        <v>68</v>
      </c>
      <c r="G33">
        <v>14.310060866451844</v>
      </c>
      <c r="H33">
        <v>19.95</v>
      </c>
      <c r="I33">
        <v>10</v>
      </c>
      <c r="J33">
        <v>1</v>
      </c>
      <c r="K33">
        <v>19.95</v>
      </c>
      <c r="L33">
        <v>45577</v>
      </c>
      <c r="M33" t="s">
        <v>189</v>
      </c>
      <c r="N33">
        <v>12.799132141378117</v>
      </c>
      <c r="O33">
        <v>1.3941240492393916</v>
      </c>
      <c r="P33">
        <v>1.3941240492393916</v>
      </c>
      <c r="Q33">
        <v>0.89441493371870195</v>
      </c>
      <c r="R33">
        <v>0</v>
      </c>
      <c r="S33">
        <v>0</v>
      </c>
      <c r="T33">
        <v>0.14412404923939159</v>
      </c>
      <c r="U33">
        <v>0</v>
      </c>
      <c r="V33">
        <v>0</v>
      </c>
      <c r="W33">
        <v>0</v>
      </c>
      <c r="X33">
        <v>0</v>
      </c>
      <c r="Y33">
        <v>0</v>
      </c>
      <c r="Z33">
        <v>0.25</v>
      </c>
      <c r="AA33">
        <v>0</v>
      </c>
      <c r="AB33">
        <v>0</v>
      </c>
      <c r="AC33">
        <v>0</v>
      </c>
      <c r="AD33">
        <v>0.10558506628129805</v>
      </c>
      <c r="AE33">
        <v>0</v>
      </c>
      <c r="AF33">
        <v>0.89441493371870195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0.71729628403267387</v>
      </c>
      <c r="AM33">
        <v>0.71729628403267387</v>
      </c>
      <c r="AN33">
        <v>0.6415605083397552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0.28270371596732613</v>
      </c>
      <c r="AZ33">
        <v>0</v>
      </c>
      <c r="BA33">
        <v>7.5735775692918672E-2</v>
      </c>
      <c r="BB33">
        <v>0</v>
      </c>
      <c r="BC33">
        <v>0.6415605083397552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1.5586994320891456</v>
      </c>
      <c r="BJ33">
        <v>1.5586994320891456</v>
      </c>
      <c r="BK33">
        <v>1.1180493105613831</v>
      </c>
      <c r="CB33">
        <v>0</v>
      </c>
      <c r="CC33">
        <v>0</v>
      </c>
      <c r="CD33">
        <v>0</v>
      </c>
    </row>
    <row r="34" spans="1:83" hidden="1" x14ac:dyDescent="0.25">
      <c r="A34" t="s">
        <v>160</v>
      </c>
      <c r="B34" t="s">
        <v>217</v>
      </c>
      <c r="C34" t="s">
        <v>52</v>
      </c>
      <c r="D34" s="25">
        <v>45577</v>
      </c>
      <c r="E34" t="s">
        <v>172</v>
      </c>
      <c r="F34" t="s">
        <v>69</v>
      </c>
      <c r="G34">
        <v>3.5111676249447159</v>
      </c>
      <c r="H34">
        <v>6.6499999999999995</v>
      </c>
      <c r="I34">
        <v>10</v>
      </c>
      <c r="K34">
        <v>6.6499999999999995</v>
      </c>
      <c r="L34">
        <v>45577</v>
      </c>
      <c r="M34" t="s">
        <v>188</v>
      </c>
      <c r="N34">
        <v>6.8449197860962556</v>
      </c>
      <c r="O34">
        <v>1.8939568571878436</v>
      </c>
      <c r="P34">
        <v>1.8939568571878436</v>
      </c>
      <c r="Q34">
        <v>1.9494710925981582</v>
      </c>
      <c r="R34">
        <v>5.5514235410314638E-2</v>
      </c>
      <c r="S34">
        <v>0</v>
      </c>
      <c r="T34">
        <v>0</v>
      </c>
      <c r="U34">
        <v>0</v>
      </c>
      <c r="V34">
        <v>0.64395685718784357</v>
      </c>
      <c r="W34">
        <v>0</v>
      </c>
      <c r="X34">
        <v>0.25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0.52799513157063405</v>
      </c>
      <c r="AM34">
        <v>0.52799513157063405</v>
      </c>
      <c r="AN34">
        <v>1.0293112460295122</v>
      </c>
      <c r="AO34">
        <v>2.9311246029512183E-2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0.52799513157063405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0.97152343750000003</v>
      </c>
      <c r="BJ34">
        <v>0.97152343750000003</v>
      </c>
      <c r="BK34">
        <v>0.51295964520676718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2.8476562499999969E-2</v>
      </c>
      <c r="BW34">
        <v>0</v>
      </c>
      <c r="BX34">
        <v>0.45856379229323285</v>
      </c>
      <c r="BY34">
        <v>0</v>
      </c>
      <c r="BZ34">
        <v>0.51295964520676718</v>
      </c>
      <c r="CA34">
        <v>0</v>
      </c>
      <c r="CB34">
        <v>0</v>
      </c>
      <c r="CC34">
        <v>0</v>
      </c>
      <c r="CD34">
        <v>0</v>
      </c>
      <c r="CE34">
        <v>0</v>
      </c>
    </row>
    <row r="35" spans="1:83" hidden="1" x14ac:dyDescent="0.25">
      <c r="A35" t="s">
        <v>160</v>
      </c>
      <c r="B35" t="s">
        <v>170</v>
      </c>
      <c r="C35" t="s">
        <v>52</v>
      </c>
      <c r="D35" s="25">
        <v>45577</v>
      </c>
      <c r="E35" t="s">
        <v>172</v>
      </c>
      <c r="F35" t="s">
        <v>69</v>
      </c>
      <c r="G35">
        <v>5.3662728249194425</v>
      </c>
      <c r="H35">
        <v>7.6</v>
      </c>
      <c r="I35">
        <v>10</v>
      </c>
      <c r="J35">
        <v>1</v>
      </c>
      <c r="K35">
        <v>7.6</v>
      </c>
      <c r="L35">
        <v>45577</v>
      </c>
      <c r="M35" t="s">
        <v>188</v>
      </c>
      <c r="N35">
        <v>5.7943977591036422</v>
      </c>
      <c r="O35">
        <v>1.4162530024019213</v>
      </c>
      <c r="P35">
        <v>1.4162530024019213</v>
      </c>
      <c r="Q35">
        <v>1.0797806872949338</v>
      </c>
      <c r="R35">
        <v>0</v>
      </c>
      <c r="S35">
        <v>0</v>
      </c>
      <c r="T35">
        <v>0.16625300240192131</v>
      </c>
      <c r="U35">
        <v>0</v>
      </c>
      <c r="V35">
        <v>0</v>
      </c>
      <c r="W35">
        <v>0</v>
      </c>
      <c r="X35">
        <v>7.9780687294933816E-2</v>
      </c>
      <c r="Y35">
        <v>0</v>
      </c>
      <c r="Z35">
        <v>0.17021931270506618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0.70608852959466351</v>
      </c>
      <c r="AM35">
        <v>0.70608852959466351</v>
      </c>
      <c r="AN35">
        <v>0.76242075777679508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0.23757924222320492</v>
      </c>
      <c r="AZ35">
        <v>0</v>
      </c>
      <c r="BA35">
        <v>0</v>
      </c>
      <c r="BB35">
        <v>0</v>
      </c>
      <c r="BC35">
        <v>0.70608852959466351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1.3116117180701923</v>
      </c>
      <c r="BJ35">
        <v>1.3116117180701923</v>
      </c>
      <c r="BK35">
        <v>0.9261139894113124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0.31161171807019228</v>
      </c>
      <c r="BU35">
        <v>0</v>
      </c>
      <c r="BV35">
        <v>0</v>
      </c>
      <c r="BW35">
        <v>0</v>
      </c>
      <c r="BX35">
        <v>7.3886010588687601E-2</v>
      </c>
      <c r="BY35">
        <v>0</v>
      </c>
      <c r="BZ35">
        <v>0.9261139894113124</v>
      </c>
      <c r="CA35">
        <v>0</v>
      </c>
      <c r="CB35">
        <v>0</v>
      </c>
      <c r="CC35">
        <v>0</v>
      </c>
      <c r="CD35">
        <v>0</v>
      </c>
      <c r="CE35">
        <v>0</v>
      </c>
    </row>
    <row r="36" spans="1:83" hidden="1" x14ac:dyDescent="0.25">
      <c r="A36" t="s">
        <v>160</v>
      </c>
      <c r="B36" t="s">
        <v>170</v>
      </c>
      <c r="C36" t="s">
        <v>52</v>
      </c>
      <c r="D36" s="25">
        <v>45577</v>
      </c>
      <c r="E36" t="s">
        <v>172</v>
      </c>
      <c r="F36" t="s">
        <v>70</v>
      </c>
      <c r="G36">
        <v>11.626924453992126</v>
      </c>
      <c r="H36">
        <v>18.05</v>
      </c>
      <c r="I36">
        <v>10</v>
      </c>
      <c r="J36">
        <v>1</v>
      </c>
      <c r="K36">
        <v>18.05</v>
      </c>
      <c r="L36">
        <v>45577</v>
      </c>
      <c r="M36" t="s">
        <v>190</v>
      </c>
      <c r="N36">
        <v>10.056408770404715</v>
      </c>
      <c r="O36">
        <v>1.5524311757097982</v>
      </c>
      <c r="P36">
        <v>1.5524311757097982</v>
      </c>
      <c r="Q36">
        <v>0.86492423772064919</v>
      </c>
      <c r="R36">
        <v>0</v>
      </c>
      <c r="S36">
        <v>0</v>
      </c>
      <c r="T36">
        <v>0.30243117570979816</v>
      </c>
      <c r="U36">
        <v>0</v>
      </c>
      <c r="V36">
        <v>0</v>
      </c>
      <c r="W36">
        <v>0</v>
      </c>
      <c r="X36">
        <v>0</v>
      </c>
      <c r="Y36">
        <v>0</v>
      </c>
      <c r="Z36">
        <v>0.25</v>
      </c>
      <c r="AA36">
        <v>0</v>
      </c>
      <c r="AB36">
        <v>0</v>
      </c>
      <c r="AC36">
        <v>0</v>
      </c>
      <c r="AD36">
        <v>0.13507576227935081</v>
      </c>
      <c r="AE36">
        <v>0</v>
      </c>
      <c r="AF36">
        <v>0.86492423772064919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0.64415093927934219</v>
      </c>
      <c r="AM36">
        <v>0.64415093927934219</v>
      </c>
      <c r="AN36">
        <v>0.55714176013322525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0.35584906072065781</v>
      </c>
      <c r="AZ36">
        <v>0</v>
      </c>
      <c r="BA36">
        <v>8.7009179146116944E-2</v>
      </c>
      <c r="BB36">
        <v>0</v>
      </c>
      <c r="BC36">
        <v>0.55714176013322525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1.7948753289663251</v>
      </c>
      <c r="BJ36">
        <v>1.7948753289663251</v>
      </c>
      <c r="BK36">
        <v>1.1561706290429765</v>
      </c>
      <c r="CB36">
        <v>0</v>
      </c>
      <c r="CC36">
        <v>0</v>
      </c>
      <c r="CD36">
        <v>0</v>
      </c>
    </row>
    <row r="37" spans="1:83" hidden="1" x14ac:dyDescent="0.25">
      <c r="A37" t="s">
        <v>160</v>
      </c>
      <c r="B37" t="s">
        <v>217</v>
      </c>
      <c r="C37" t="s">
        <v>52</v>
      </c>
      <c r="D37" s="25">
        <v>45577</v>
      </c>
      <c r="E37" t="s">
        <v>172</v>
      </c>
      <c r="F37" t="s">
        <v>70</v>
      </c>
      <c r="G37">
        <v>12.417771069086861</v>
      </c>
      <c r="H37">
        <v>19</v>
      </c>
      <c r="I37">
        <v>10</v>
      </c>
      <c r="K37">
        <v>19</v>
      </c>
      <c r="L37">
        <v>45577</v>
      </c>
      <c r="M37" t="s">
        <v>190</v>
      </c>
      <c r="N37">
        <v>10.993315508021384</v>
      </c>
      <c r="O37">
        <v>1.5300652503812959</v>
      </c>
      <c r="P37">
        <v>1.5300652503812959</v>
      </c>
      <c r="Q37">
        <v>0.88528894975270112</v>
      </c>
      <c r="R37">
        <v>0</v>
      </c>
      <c r="S37">
        <v>0</v>
      </c>
      <c r="T37">
        <v>0.28006525038129593</v>
      </c>
      <c r="U37">
        <v>0</v>
      </c>
      <c r="V37">
        <v>0</v>
      </c>
      <c r="W37">
        <v>0</v>
      </c>
      <c r="X37">
        <v>0</v>
      </c>
      <c r="Y37">
        <v>0</v>
      </c>
      <c r="Z37">
        <v>0.25</v>
      </c>
      <c r="AA37">
        <v>0</v>
      </c>
      <c r="AB37">
        <v>0</v>
      </c>
      <c r="AC37">
        <v>0</v>
      </c>
      <c r="AD37">
        <v>0.11471105024729888</v>
      </c>
      <c r="AE37">
        <v>0</v>
      </c>
      <c r="AF37">
        <v>0.88528894975270112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0.65356689837299264</v>
      </c>
      <c r="AM37">
        <v>0.65356689837299264</v>
      </c>
      <c r="AN37">
        <v>0.57859555305375709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0.34643310162700736</v>
      </c>
      <c r="AZ37">
        <v>0</v>
      </c>
      <c r="BA37">
        <v>7.4971345319235549E-2</v>
      </c>
      <c r="BB37">
        <v>0</v>
      </c>
      <c r="BC37">
        <v>0.57859555305375709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1.7283229964733076</v>
      </c>
      <c r="BJ37">
        <v>1.7283229964733076</v>
      </c>
      <c r="BK37">
        <v>1.1295747001917764</v>
      </c>
      <c r="CB37">
        <v>0</v>
      </c>
      <c r="CC37">
        <v>0</v>
      </c>
      <c r="CD37">
        <v>0</v>
      </c>
    </row>
    <row r="38" spans="1:83" hidden="1" x14ac:dyDescent="0.25">
      <c r="A38" t="s">
        <v>160</v>
      </c>
      <c r="B38" t="s">
        <v>170</v>
      </c>
      <c r="C38" t="s">
        <v>52</v>
      </c>
      <c r="D38" s="25">
        <v>45578</v>
      </c>
      <c r="E38" t="s">
        <v>172</v>
      </c>
      <c r="F38" t="s">
        <v>68</v>
      </c>
      <c r="G38">
        <v>14.310060866451844</v>
      </c>
      <c r="H38">
        <v>16.149999999999999</v>
      </c>
      <c r="I38">
        <v>10</v>
      </c>
      <c r="J38">
        <v>1</v>
      </c>
      <c r="K38">
        <v>16.149999999999999</v>
      </c>
      <c r="L38">
        <v>45578</v>
      </c>
      <c r="M38" t="s">
        <v>193</v>
      </c>
      <c r="N38">
        <v>13.390151025445141</v>
      </c>
      <c r="O38">
        <v>1.1285766112890312</v>
      </c>
      <c r="P38">
        <v>1.1285766112890312</v>
      </c>
      <c r="Q38">
        <v>0.93571586804614393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0.1285766112890312</v>
      </c>
      <c r="AA38">
        <v>0</v>
      </c>
      <c r="AB38">
        <v>0</v>
      </c>
      <c r="AC38">
        <v>0</v>
      </c>
      <c r="AD38">
        <v>6.4284131953856072E-2</v>
      </c>
      <c r="AE38">
        <v>0</v>
      </c>
      <c r="AF38">
        <v>0.93571586804614393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0.88607188027565598</v>
      </c>
      <c r="AM38">
        <v>0.88607188027565598</v>
      </c>
      <c r="AN38">
        <v>0.82911151860341437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0.11392811972434402</v>
      </c>
      <c r="AZ38">
        <v>0</v>
      </c>
      <c r="BA38">
        <v>5.6960361672241611E-2</v>
      </c>
      <c r="BB38">
        <v>0</v>
      </c>
      <c r="BC38">
        <v>0.82911151860341437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1.2061103694282724</v>
      </c>
      <c r="BJ38">
        <v>1.2061103694282724</v>
      </c>
      <c r="BK38">
        <v>1.0687004828592754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6.8700482859275436E-2</v>
      </c>
      <c r="BS38">
        <v>0</v>
      </c>
      <c r="BT38">
        <v>0.137409886568997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</row>
    <row r="39" spans="1:83" hidden="1" x14ac:dyDescent="0.25">
      <c r="A39" t="s">
        <v>160</v>
      </c>
      <c r="B39" t="s">
        <v>217</v>
      </c>
      <c r="C39" t="s">
        <v>52</v>
      </c>
      <c r="D39" s="25">
        <v>45578</v>
      </c>
      <c r="E39" t="s">
        <v>172</v>
      </c>
      <c r="F39" t="s">
        <v>68</v>
      </c>
      <c r="G39">
        <v>14.12921652156102</v>
      </c>
      <c r="H39">
        <v>16.149999999999999</v>
      </c>
      <c r="I39">
        <v>10</v>
      </c>
      <c r="K39">
        <v>16.149999999999999</v>
      </c>
      <c r="L39">
        <v>45578</v>
      </c>
      <c r="M39" t="s">
        <v>193</v>
      </c>
      <c r="N39">
        <v>13.844607843137254</v>
      </c>
      <c r="O39">
        <v>1.1430216229863337</v>
      </c>
      <c r="P39">
        <v>1.1430216229863337</v>
      </c>
      <c r="Q39">
        <v>0.97985672609734187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0.1430216229863337</v>
      </c>
      <c r="AA39">
        <v>0</v>
      </c>
      <c r="AB39">
        <v>0</v>
      </c>
      <c r="AC39">
        <v>0</v>
      </c>
      <c r="AD39">
        <v>2.0143273902658132E-2</v>
      </c>
      <c r="AE39">
        <v>0</v>
      </c>
      <c r="AF39">
        <v>0.97985672609734187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0.87487408802235422</v>
      </c>
      <c r="AM39">
        <v>0.87487408802235422</v>
      </c>
      <c r="AN39">
        <v>0.85725125963698179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0.12512591197764578</v>
      </c>
      <c r="AZ39">
        <v>0</v>
      </c>
      <c r="BA39">
        <v>1.7622828385372435E-2</v>
      </c>
      <c r="BB39">
        <v>0</v>
      </c>
      <c r="BC39">
        <v>0.85725125963698179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1.1665191374853945</v>
      </c>
      <c r="BJ39">
        <v>1.1665191374853945</v>
      </c>
      <c r="BK39">
        <v>1.0205573665681578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2.0557366568157764E-2</v>
      </c>
      <c r="BS39">
        <v>0</v>
      </c>
      <c r="BT39">
        <v>0.14596177091723672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</row>
    <row r="40" spans="1:83" hidden="1" x14ac:dyDescent="0.25">
      <c r="A40" t="s">
        <v>160</v>
      </c>
      <c r="B40" t="s">
        <v>170</v>
      </c>
      <c r="C40" t="s">
        <v>52</v>
      </c>
      <c r="D40" s="25">
        <v>45578</v>
      </c>
      <c r="E40" t="s">
        <v>172</v>
      </c>
      <c r="F40" t="s">
        <v>69</v>
      </c>
      <c r="G40">
        <v>5.3662728249194425</v>
      </c>
      <c r="H40">
        <v>7.6</v>
      </c>
      <c r="I40">
        <v>10</v>
      </c>
      <c r="J40">
        <v>1</v>
      </c>
      <c r="K40">
        <v>7.6</v>
      </c>
      <c r="L40">
        <v>45578</v>
      </c>
      <c r="M40" t="s">
        <v>192</v>
      </c>
      <c r="N40">
        <v>4.8240896358543424</v>
      </c>
      <c r="O40">
        <v>1.4162530024019213</v>
      </c>
      <c r="P40">
        <v>1.4162530024019213</v>
      </c>
      <c r="Q40">
        <v>0.89896466192561886</v>
      </c>
      <c r="R40">
        <v>0</v>
      </c>
      <c r="S40">
        <v>0</v>
      </c>
      <c r="T40">
        <v>0.16625300240192131</v>
      </c>
      <c r="U40">
        <v>0</v>
      </c>
      <c r="V40">
        <v>0</v>
      </c>
      <c r="W40">
        <v>0</v>
      </c>
      <c r="X40">
        <v>0</v>
      </c>
      <c r="Y40">
        <v>0</v>
      </c>
      <c r="Z40">
        <v>0.25</v>
      </c>
      <c r="AA40">
        <v>0</v>
      </c>
      <c r="AB40">
        <v>0</v>
      </c>
      <c r="AC40">
        <v>0</v>
      </c>
      <c r="AD40">
        <v>0.10103533807438114</v>
      </c>
      <c r="AE40">
        <v>0</v>
      </c>
      <c r="AF40">
        <v>0.89896466192561886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0.70608852959466351</v>
      </c>
      <c r="AM40">
        <v>0.70608852959466351</v>
      </c>
      <c r="AN40">
        <v>0.63474863629662404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0.29391147040533649</v>
      </c>
      <c r="AZ40">
        <v>0</v>
      </c>
      <c r="BA40">
        <v>7.133989329803947E-2</v>
      </c>
      <c r="BB40">
        <v>0</v>
      </c>
      <c r="BC40">
        <v>0.63474863629662404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1.5754267797003829</v>
      </c>
      <c r="BJ40">
        <v>1.5754267797003829</v>
      </c>
      <c r="BK40">
        <v>1.1123907783626994</v>
      </c>
      <c r="CB40">
        <v>0</v>
      </c>
      <c r="CC40">
        <v>0</v>
      </c>
      <c r="CD40">
        <v>0</v>
      </c>
    </row>
    <row r="41" spans="1:83" hidden="1" x14ac:dyDescent="0.25">
      <c r="A41" t="s">
        <v>160</v>
      </c>
      <c r="B41" t="s">
        <v>217</v>
      </c>
      <c r="C41" t="s">
        <v>52</v>
      </c>
      <c r="D41" s="25">
        <v>45578</v>
      </c>
      <c r="E41" t="s">
        <v>172</v>
      </c>
      <c r="F41" t="s">
        <v>69</v>
      </c>
      <c r="G41">
        <v>3.5111676249447159</v>
      </c>
      <c r="H41">
        <v>5.6999999999999993</v>
      </c>
      <c r="I41">
        <v>10</v>
      </c>
      <c r="K41">
        <v>5.6999999999999993</v>
      </c>
      <c r="L41">
        <v>45578</v>
      </c>
      <c r="M41" t="s">
        <v>192</v>
      </c>
      <c r="N41">
        <v>7.7290552584670227</v>
      </c>
      <c r="O41">
        <v>1.6233915918752946</v>
      </c>
      <c r="P41">
        <v>1.6233915918752946</v>
      </c>
      <c r="Q41">
        <v>2.2012777753920871</v>
      </c>
      <c r="R41">
        <v>0.57788618351679255</v>
      </c>
      <c r="S41">
        <v>0</v>
      </c>
      <c r="T41">
        <v>0</v>
      </c>
      <c r="U41">
        <v>0</v>
      </c>
      <c r="V41">
        <v>0.37339159187529458</v>
      </c>
      <c r="W41">
        <v>0</v>
      </c>
      <c r="X41">
        <v>0.25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0.61599432016573974</v>
      </c>
      <c r="AM41">
        <v>0.61599432016573974</v>
      </c>
      <c r="AN41">
        <v>1.3559746067486007</v>
      </c>
      <c r="AO41">
        <v>0.35597460674860071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0.61599432016573974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0.73747693726937269</v>
      </c>
      <c r="BJ41">
        <v>0.73747693726937269</v>
      </c>
      <c r="BK41">
        <v>0.45428160461115907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0.26252306273062731</v>
      </c>
      <c r="BW41">
        <v>0</v>
      </c>
      <c r="BX41">
        <v>0.28319533265821362</v>
      </c>
      <c r="BY41">
        <v>0</v>
      </c>
      <c r="BZ41">
        <v>0.45428160461115907</v>
      </c>
      <c r="CA41">
        <v>0</v>
      </c>
      <c r="CB41">
        <v>0</v>
      </c>
      <c r="CC41">
        <v>0</v>
      </c>
      <c r="CD41">
        <v>0</v>
      </c>
      <c r="CE41">
        <v>0</v>
      </c>
    </row>
    <row r="42" spans="1:83" hidden="1" x14ac:dyDescent="0.25">
      <c r="A42" t="s">
        <v>160</v>
      </c>
      <c r="B42" t="s">
        <v>170</v>
      </c>
      <c r="C42" t="s">
        <v>52</v>
      </c>
      <c r="D42" s="25">
        <v>45578</v>
      </c>
      <c r="E42" t="s">
        <v>172</v>
      </c>
      <c r="F42" t="s">
        <v>70</v>
      </c>
      <c r="G42">
        <v>11.626924453992126</v>
      </c>
      <c r="H42">
        <v>13.3</v>
      </c>
      <c r="I42">
        <v>10</v>
      </c>
      <c r="J42">
        <v>1</v>
      </c>
      <c r="K42">
        <v>13.3</v>
      </c>
      <c r="L42">
        <v>45578</v>
      </c>
      <c r="M42" t="s">
        <v>191</v>
      </c>
      <c r="N42">
        <v>7.5878905408317197</v>
      </c>
      <c r="O42">
        <v>1.1438966557861669</v>
      </c>
      <c r="P42">
        <v>1.1438966557861669</v>
      </c>
      <c r="Q42">
        <v>0.6526137303856312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0.14389665578616695</v>
      </c>
      <c r="AA42">
        <v>0</v>
      </c>
      <c r="AB42">
        <v>0</v>
      </c>
      <c r="AC42">
        <v>0</v>
      </c>
      <c r="AD42">
        <v>0.3473862696143688</v>
      </c>
      <c r="AE42">
        <v>0</v>
      </c>
      <c r="AF42">
        <v>0.6526137303856312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0.87420484616482164</v>
      </c>
      <c r="AM42">
        <v>0.87420484616482164</v>
      </c>
      <c r="AN42">
        <v>0.57051808577682106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0.12579515383517836</v>
      </c>
      <c r="AZ42">
        <v>0</v>
      </c>
      <c r="BA42">
        <v>0.30368676038800058</v>
      </c>
      <c r="BB42">
        <v>0</v>
      </c>
      <c r="BC42">
        <v>0.57051808577682106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1.7527928122355554</v>
      </c>
      <c r="BJ42">
        <v>1.7527928122355554</v>
      </c>
      <c r="BK42">
        <v>1.5322999707791887</v>
      </c>
      <c r="CB42">
        <v>0</v>
      </c>
      <c r="CC42">
        <v>0</v>
      </c>
      <c r="CD42">
        <v>0</v>
      </c>
    </row>
    <row r="43" spans="1:83" hidden="1" x14ac:dyDescent="0.25">
      <c r="A43" t="s">
        <v>160</v>
      </c>
      <c r="B43" t="s">
        <v>217</v>
      </c>
      <c r="C43" t="s">
        <v>52</v>
      </c>
      <c r="D43" s="25">
        <v>45578</v>
      </c>
      <c r="E43" t="s">
        <v>172</v>
      </c>
      <c r="F43" t="s">
        <v>70</v>
      </c>
      <c r="G43">
        <v>12.417771069086861</v>
      </c>
      <c r="H43">
        <v>14.25</v>
      </c>
      <c r="I43">
        <v>10</v>
      </c>
      <c r="K43">
        <v>14.25</v>
      </c>
      <c r="L43">
        <v>45578</v>
      </c>
      <c r="M43" t="s">
        <v>191</v>
      </c>
      <c r="N43">
        <v>10.56550802139037</v>
      </c>
      <c r="O43">
        <v>1.147548937785972</v>
      </c>
      <c r="P43">
        <v>1.147548937785972</v>
      </c>
      <c r="Q43">
        <v>0.85083771979759193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0.147548937785972</v>
      </c>
      <c r="AA43">
        <v>0</v>
      </c>
      <c r="AB43">
        <v>0</v>
      </c>
      <c r="AC43">
        <v>0</v>
      </c>
      <c r="AD43">
        <v>0.14916228020240807</v>
      </c>
      <c r="AE43">
        <v>0</v>
      </c>
      <c r="AF43">
        <v>0.85083771979759193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0.87142253116399027</v>
      </c>
      <c r="AM43">
        <v>0.87142253116399027</v>
      </c>
      <c r="AN43">
        <v>0.74143915939581539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0.12857746883600973</v>
      </c>
      <c r="AZ43">
        <v>0</v>
      </c>
      <c r="BA43">
        <v>0.12998337176817487</v>
      </c>
      <c r="BB43">
        <v>0</v>
      </c>
      <c r="BC43">
        <v>0.74143915939581539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1.3487283310135398</v>
      </c>
      <c r="BJ43">
        <v>1.3487283310135398</v>
      </c>
      <c r="BK43">
        <v>1.1753122560644029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0.17531225606440293</v>
      </c>
      <c r="BS43">
        <v>0</v>
      </c>
      <c r="BT43">
        <v>0.17341607494913691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</row>
    <row r="44" spans="1:83" hidden="1" x14ac:dyDescent="0.25">
      <c r="A44" t="s">
        <v>160</v>
      </c>
      <c r="B44" t="s">
        <v>170</v>
      </c>
      <c r="C44" t="s">
        <v>52</v>
      </c>
      <c r="D44" s="25">
        <v>45579</v>
      </c>
      <c r="E44" t="s">
        <v>172</v>
      </c>
      <c r="F44" t="s">
        <v>68</v>
      </c>
      <c r="G44">
        <v>14.310060866451844</v>
      </c>
      <c r="H44">
        <v>19</v>
      </c>
      <c r="I44">
        <v>10</v>
      </c>
      <c r="J44">
        <v>1</v>
      </c>
      <c r="K44">
        <v>19</v>
      </c>
      <c r="L44">
        <v>45579</v>
      </c>
      <c r="M44" t="s">
        <v>194</v>
      </c>
      <c r="N44">
        <v>9.2765469824293305</v>
      </c>
      <c r="O44">
        <v>1.3277371897518015</v>
      </c>
      <c r="P44">
        <v>1.3277371897518015</v>
      </c>
      <c r="Q44">
        <v>0.64825349584480385</v>
      </c>
      <c r="R44">
        <v>0</v>
      </c>
      <c r="S44">
        <v>0</v>
      </c>
      <c r="T44">
        <v>7.773718975180155E-2</v>
      </c>
      <c r="U44">
        <v>0</v>
      </c>
      <c r="V44">
        <v>0</v>
      </c>
      <c r="W44">
        <v>0</v>
      </c>
      <c r="X44">
        <v>0</v>
      </c>
      <c r="Y44">
        <v>0</v>
      </c>
      <c r="Z44">
        <v>0.25</v>
      </c>
      <c r="AA44">
        <v>0</v>
      </c>
      <c r="AB44">
        <v>0</v>
      </c>
      <c r="AC44">
        <v>0</v>
      </c>
      <c r="AD44">
        <v>0.35174650415519615</v>
      </c>
      <c r="AE44">
        <v>0</v>
      </c>
      <c r="AF44">
        <v>0.64825349584480385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0.75316109823430755</v>
      </c>
      <c r="AM44">
        <v>0.75316109823430755</v>
      </c>
      <c r="AN44">
        <v>0.48823931486470162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0.24683890176569245</v>
      </c>
      <c r="AZ44">
        <v>0</v>
      </c>
      <c r="BA44">
        <v>0.26492178336960592</v>
      </c>
      <c r="BB44">
        <v>0</v>
      </c>
      <c r="BC44">
        <v>0.48823931486470162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2.0481759038128975</v>
      </c>
      <c r="BJ44">
        <v>2.0481759038128975</v>
      </c>
      <c r="BK44">
        <v>1.5426064130927672</v>
      </c>
      <c r="CB44">
        <v>0</v>
      </c>
      <c r="CC44">
        <v>0</v>
      </c>
      <c r="CD44">
        <v>0</v>
      </c>
    </row>
    <row r="45" spans="1:83" hidden="1" x14ac:dyDescent="0.25">
      <c r="A45" t="s">
        <v>160</v>
      </c>
      <c r="B45" t="s">
        <v>217</v>
      </c>
      <c r="C45" t="s">
        <v>52</v>
      </c>
      <c r="D45" s="25">
        <v>45579</v>
      </c>
      <c r="E45" t="s">
        <v>172</v>
      </c>
      <c r="F45" t="s">
        <v>68</v>
      </c>
      <c r="G45">
        <v>14.129216521561023</v>
      </c>
      <c r="H45">
        <v>23.75</v>
      </c>
      <c r="I45">
        <v>10</v>
      </c>
      <c r="K45">
        <v>23.75</v>
      </c>
      <c r="L45">
        <v>45579</v>
      </c>
      <c r="M45" t="s">
        <v>194</v>
      </c>
      <c r="N45">
        <v>13.137885154061616</v>
      </c>
      <c r="O45">
        <v>1.6809141514504906</v>
      </c>
      <c r="P45">
        <v>1.6809141514504906</v>
      </c>
      <c r="Q45">
        <v>0.92983819265656753</v>
      </c>
      <c r="R45">
        <v>0</v>
      </c>
      <c r="S45">
        <v>0</v>
      </c>
      <c r="T45">
        <v>0.43091415145049061</v>
      </c>
      <c r="U45">
        <v>0</v>
      </c>
      <c r="V45">
        <v>0</v>
      </c>
      <c r="W45">
        <v>0</v>
      </c>
      <c r="X45">
        <v>0</v>
      </c>
      <c r="Y45">
        <v>0</v>
      </c>
      <c r="Z45">
        <v>0.25</v>
      </c>
      <c r="AA45">
        <v>0</v>
      </c>
      <c r="AB45">
        <v>0</v>
      </c>
      <c r="AC45">
        <v>0</v>
      </c>
      <c r="AD45">
        <v>7.016180734343247E-2</v>
      </c>
      <c r="AE45">
        <v>0</v>
      </c>
      <c r="AF45">
        <v>0.92983819265656753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0.59491437985520101</v>
      </c>
      <c r="AM45">
        <v>0.59491437985520101</v>
      </c>
      <c r="AN45">
        <v>0.55317411174996278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0.40508562014479899</v>
      </c>
      <c r="AZ45">
        <v>0</v>
      </c>
      <c r="BA45">
        <v>4.1740268105238232E-2</v>
      </c>
      <c r="BB45">
        <v>0</v>
      </c>
      <c r="BC45">
        <v>0.55317411174996278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1.8077490951926625</v>
      </c>
      <c r="BJ45">
        <v>1.8077490951926625</v>
      </c>
      <c r="BK45">
        <v>1.0754559319003436</v>
      </c>
      <c r="CB45">
        <v>0</v>
      </c>
      <c r="CC45">
        <v>0</v>
      </c>
      <c r="CD45">
        <v>0</v>
      </c>
    </row>
    <row r="46" spans="1:83" hidden="1" x14ac:dyDescent="0.25">
      <c r="A46" t="s">
        <v>160</v>
      </c>
      <c r="B46" t="s">
        <v>217</v>
      </c>
      <c r="C46" t="s">
        <v>52</v>
      </c>
      <c r="D46" s="25">
        <v>45579</v>
      </c>
      <c r="E46" t="s">
        <v>172</v>
      </c>
      <c r="F46" t="s">
        <v>69</v>
      </c>
      <c r="G46">
        <v>3.5111676249447159</v>
      </c>
      <c r="H46">
        <v>9.5</v>
      </c>
      <c r="I46">
        <v>10</v>
      </c>
      <c r="K46">
        <v>9.5</v>
      </c>
      <c r="L46">
        <v>45579</v>
      </c>
      <c r="M46" t="s">
        <v>195</v>
      </c>
      <c r="N46">
        <v>6.7878787878787872</v>
      </c>
      <c r="O46">
        <v>2.7056526531254912</v>
      </c>
      <c r="P46">
        <v>2.7056526531254912</v>
      </c>
      <c r="Q46">
        <v>1.9332255001598404</v>
      </c>
      <c r="R46">
        <v>0</v>
      </c>
      <c r="S46">
        <v>0</v>
      </c>
      <c r="T46">
        <v>0.77242715296565079</v>
      </c>
      <c r="U46">
        <v>0</v>
      </c>
      <c r="V46">
        <v>0.6832255001598404</v>
      </c>
      <c r="W46">
        <v>0</v>
      </c>
      <c r="X46">
        <v>0.25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0.36959659209944379</v>
      </c>
      <c r="AM46">
        <v>0.36959659209944379</v>
      </c>
      <c r="AN46">
        <v>0.71451355661881966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0.28548644338118034</v>
      </c>
      <c r="AZ46">
        <v>0</v>
      </c>
      <c r="BA46">
        <v>0</v>
      </c>
      <c r="BB46">
        <v>0</v>
      </c>
      <c r="BC46">
        <v>0.36959659209944379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1.3995535714285716</v>
      </c>
      <c r="BJ46">
        <v>1.3995535714285716</v>
      </c>
      <c r="BK46">
        <v>0.5172702304606055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0.39955357142857162</v>
      </c>
      <c r="BU46">
        <v>0</v>
      </c>
      <c r="BV46">
        <v>0</v>
      </c>
      <c r="BW46">
        <v>0</v>
      </c>
      <c r="BX46">
        <v>0.4827297695393945</v>
      </c>
      <c r="BY46">
        <v>0</v>
      </c>
      <c r="BZ46">
        <v>0.5172702304606055</v>
      </c>
      <c r="CA46">
        <v>0</v>
      </c>
      <c r="CB46">
        <v>0</v>
      </c>
      <c r="CC46">
        <v>0</v>
      </c>
      <c r="CD46">
        <v>0</v>
      </c>
      <c r="CE46">
        <v>0</v>
      </c>
    </row>
    <row r="47" spans="1:83" hidden="1" x14ac:dyDescent="0.25">
      <c r="A47" t="s">
        <v>160</v>
      </c>
      <c r="B47" t="s">
        <v>170</v>
      </c>
      <c r="C47" t="s">
        <v>52</v>
      </c>
      <c r="D47" s="25">
        <v>45579</v>
      </c>
      <c r="E47" t="s">
        <v>172</v>
      </c>
      <c r="F47" t="s">
        <v>69</v>
      </c>
      <c r="G47">
        <v>5.3662728249194425</v>
      </c>
      <c r="H47">
        <v>5.6999999999999993</v>
      </c>
      <c r="I47">
        <v>10</v>
      </c>
      <c r="J47">
        <v>1</v>
      </c>
      <c r="K47">
        <v>5.6999999999999993</v>
      </c>
      <c r="L47">
        <v>45579</v>
      </c>
      <c r="M47" t="s">
        <v>195</v>
      </c>
      <c r="N47">
        <v>5.7669467787114854</v>
      </c>
      <c r="O47">
        <v>1.0621897518014409</v>
      </c>
      <c r="P47">
        <v>1.0621897518014409</v>
      </c>
      <c r="Q47">
        <v>1.0746652223739777</v>
      </c>
      <c r="R47">
        <v>1.2475470572536729E-2</v>
      </c>
      <c r="S47">
        <v>0</v>
      </c>
      <c r="T47">
        <v>0</v>
      </c>
      <c r="U47">
        <v>0</v>
      </c>
      <c r="V47">
        <v>0</v>
      </c>
      <c r="W47">
        <v>0</v>
      </c>
      <c r="X47">
        <v>6.2189751801440929E-2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0.94145137279288471</v>
      </c>
      <c r="AM47">
        <v>0.94145137279288471</v>
      </c>
      <c r="AN47">
        <v>1.0117450488967519</v>
      </c>
      <c r="AO47">
        <v>1.1745048896751875E-2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0.94145137279288471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0.98839129590052432</v>
      </c>
      <c r="BJ47">
        <v>0.98839129590052432</v>
      </c>
      <c r="BK47">
        <v>0.93052234238208698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1.1608704099475675E-2</v>
      </c>
      <c r="BW47">
        <v>0</v>
      </c>
      <c r="BX47">
        <v>5.7868953518437349E-2</v>
      </c>
      <c r="BY47">
        <v>0</v>
      </c>
      <c r="BZ47">
        <v>0.93052234238208698</v>
      </c>
      <c r="CA47">
        <v>0</v>
      </c>
      <c r="CB47">
        <v>0</v>
      </c>
      <c r="CC47">
        <v>0</v>
      </c>
      <c r="CD47">
        <v>0</v>
      </c>
      <c r="CE47">
        <v>0</v>
      </c>
    </row>
    <row r="48" spans="1:83" hidden="1" x14ac:dyDescent="0.25">
      <c r="A48" t="s">
        <v>160</v>
      </c>
      <c r="B48" t="s">
        <v>217</v>
      </c>
      <c r="C48" t="s">
        <v>52</v>
      </c>
      <c r="D48" s="25">
        <v>45579</v>
      </c>
      <c r="E48" t="s">
        <v>172</v>
      </c>
      <c r="F48" t="s">
        <v>70</v>
      </c>
      <c r="G48">
        <v>12.417771069086861</v>
      </c>
      <c r="H48">
        <v>9.5</v>
      </c>
      <c r="I48">
        <v>10</v>
      </c>
      <c r="K48">
        <v>9.5</v>
      </c>
      <c r="L48">
        <v>45579</v>
      </c>
      <c r="M48" t="s">
        <v>196</v>
      </c>
      <c r="N48">
        <v>10.569837025719377</v>
      </c>
      <c r="O48">
        <v>0.76503262519064796</v>
      </c>
      <c r="P48">
        <v>0.76503262519064796</v>
      </c>
      <c r="Q48">
        <v>0.8511863334340426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8.6153708243394633E-2</v>
      </c>
      <c r="AB48">
        <v>0.1488136665659574</v>
      </c>
      <c r="AC48">
        <v>0</v>
      </c>
      <c r="AD48">
        <v>0</v>
      </c>
      <c r="AE48">
        <v>0</v>
      </c>
      <c r="AF48">
        <v>0.76503262519064796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1.3071337967459853</v>
      </c>
      <c r="AM48">
        <v>1.3071337967459853</v>
      </c>
      <c r="AN48">
        <v>1.1126144237599345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0.11261442375993447</v>
      </c>
      <c r="AV48">
        <v>0</v>
      </c>
      <c r="AW48">
        <v>0.19451937298605082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0.89878396203118716</v>
      </c>
      <c r="BJ48">
        <v>0.89878396203118716</v>
      </c>
      <c r="BK48">
        <v>1.1748308927442253</v>
      </c>
      <c r="BL48">
        <v>0.17483089274422525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0.23496737480935204</v>
      </c>
      <c r="BV48">
        <v>0</v>
      </c>
      <c r="BW48">
        <v>0</v>
      </c>
      <c r="BX48">
        <v>0</v>
      </c>
      <c r="BY48">
        <v>0</v>
      </c>
      <c r="BZ48">
        <v>0.89878396203118716</v>
      </c>
      <c r="CA48">
        <v>0</v>
      </c>
      <c r="CB48">
        <v>0</v>
      </c>
      <c r="CC48">
        <v>0</v>
      </c>
      <c r="CD48">
        <v>0</v>
      </c>
      <c r="CE48">
        <v>0</v>
      </c>
    </row>
    <row r="49" spans="1:83" hidden="1" x14ac:dyDescent="0.25">
      <c r="A49" t="s">
        <v>160</v>
      </c>
      <c r="B49" t="s">
        <v>170</v>
      </c>
      <c r="C49" t="s">
        <v>52</v>
      </c>
      <c r="D49" s="25">
        <v>45579</v>
      </c>
      <c r="E49" t="s">
        <v>172</v>
      </c>
      <c r="F49" t="s">
        <v>70</v>
      </c>
      <c r="G49">
        <v>11.626924453992126</v>
      </c>
      <c r="H49">
        <v>15.2</v>
      </c>
      <c r="I49">
        <v>10</v>
      </c>
      <c r="J49">
        <v>1</v>
      </c>
      <c r="K49">
        <v>15.2</v>
      </c>
      <c r="L49">
        <v>45579</v>
      </c>
      <c r="M49" t="s">
        <v>196</v>
      </c>
      <c r="N49">
        <v>10.029479377958076</v>
      </c>
      <c r="O49">
        <v>1.3073104637556194</v>
      </c>
      <c r="P49">
        <v>1.3073104637556194</v>
      </c>
      <c r="Q49">
        <v>0.86260811426485484</v>
      </c>
      <c r="R49">
        <v>0</v>
      </c>
      <c r="S49">
        <v>0</v>
      </c>
      <c r="T49">
        <v>5.7310463755619434E-2</v>
      </c>
      <c r="U49">
        <v>0</v>
      </c>
      <c r="V49">
        <v>0</v>
      </c>
      <c r="W49">
        <v>0</v>
      </c>
      <c r="X49">
        <v>0</v>
      </c>
      <c r="Y49">
        <v>0</v>
      </c>
      <c r="Z49">
        <v>0.25</v>
      </c>
      <c r="AA49">
        <v>0</v>
      </c>
      <c r="AB49">
        <v>0</v>
      </c>
      <c r="AC49">
        <v>0</v>
      </c>
      <c r="AD49">
        <v>0.13739188573514516</v>
      </c>
      <c r="AE49">
        <v>0</v>
      </c>
      <c r="AF49">
        <v>0.86260811426485484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0.76492924039421883</v>
      </c>
      <c r="AM49">
        <v>0.76492924039421883</v>
      </c>
      <c r="AN49">
        <v>0.65983416960250496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0.23507075960578117</v>
      </c>
      <c r="AZ49">
        <v>0</v>
      </c>
      <c r="BA49">
        <v>0.10509507079171387</v>
      </c>
      <c r="BB49">
        <v>0</v>
      </c>
      <c r="BC49">
        <v>0.65983416960250496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1.5155323050372134</v>
      </c>
      <c r="BJ49">
        <v>1.5155323050372134</v>
      </c>
      <c r="BK49">
        <v>1.1592749748850153</v>
      </c>
      <c r="CB49">
        <v>0</v>
      </c>
      <c r="CC49">
        <v>0</v>
      </c>
      <c r="CD49">
        <v>0</v>
      </c>
    </row>
    <row r="50" spans="1:83" hidden="1" x14ac:dyDescent="0.25">
      <c r="A50" t="s">
        <v>160</v>
      </c>
      <c r="B50" t="s">
        <v>170</v>
      </c>
      <c r="C50" t="s">
        <v>52</v>
      </c>
      <c r="D50" s="25">
        <v>45580</v>
      </c>
      <c r="E50" t="s">
        <v>172</v>
      </c>
      <c r="F50" t="s">
        <v>68</v>
      </c>
      <c r="G50">
        <v>14.310060866451844</v>
      </c>
      <c r="H50">
        <v>19</v>
      </c>
      <c r="I50">
        <v>10</v>
      </c>
      <c r="J50">
        <v>1</v>
      </c>
      <c r="K50">
        <v>19</v>
      </c>
      <c r="L50">
        <v>45580</v>
      </c>
      <c r="M50" t="s">
        <v>199</v>
      </c>
      <c r="N50">
        <v>11.7650114591291</v>
      </c>
      <c r="O50">
        <v>1.3277371897518015</v>
      </c>
      <c r="P50">
        <v>1.3277371897518015</v>
      </c>
      <c r="Q50">
        <v>0.82214964484956909</v>
      </c>
      <c r="R50">
        <v>0</v>
      </c>
      <c r="S50">
        <v>0</v>
      </c>
      <c r="T50">
        <v>7.773718975180155E-2</v>
      </c>
      <c r="U50">
        <v>0</v>
      </c>
      <c r="V50">
        <v>0</v>
      </c>
      <c r="W50">
        <v>0</v>
      </c>
      <c r="X50">
        <v>0</v>
      </c>
      <c r="Y50">
        <v>0</v>
      </c>
      <c r="Z50">
        <v>0.25</v>
      </c>
      <c r="AA50">
        <v>0</v>
      </c>
      <c r="AB50">
        <v>0</v>
      </c>
      <c r="AC50">
        <v>0</v>
      </c>
      <c r="AD50">
        <v>0.17785035515043091</v>
      </c>
      <c r="AE50">
        <v>0</v>
      </c>
      <c r="AF50">
        <v>0.82214964484956909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0.75316109823430755</v>
      </c>
      <c r="AM50">
        <v>0.75316109823430755</v>
      </c>
      <c r="AN50">
        <v>0.6192111294278474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0.24683890176569245</v>
      </c>
      <c r="AZ50">
        <v>0</v>
      </c>
      <c r="BA50">
        <v>0.13394996880646015</v>
      </c>
      <c r="BB50">
        <v>0</v>
      </c>
      <c r="BC50">
        <v>0.6192111294278474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1.6149580530375842</v>
      </c>
      <c r="BJ50">
        <v>1.6149580530375842</v>
      </c>
      <c r="BK50">
        <v>1.2163235808281261</v>
      </c>
      <c r="CB50">
        <v>0</v>
      </c>
      <c r="CC50">
        <v>0</v>
      </c>
      <c r="CD50">
        <v>0</v>
      </c>
    </row>
    <row r="51" spans="1:83" hidden="1" x14ac:dyDescent="0.25">
      <c r="A51" t="s">
        <v>160</v>
      </c>
      <c r="B51" t="s">
        <v>217</v>
      </c>
      <c r="C51" t="s">
        <v>52</v>
      </c>
      <c r="D51" s="25">
        <v>45580</v>
      </c>
      <c r="E51" t="s">
        <v>172</v>
      </c>
      <c r="F51" t="s">
        <v>68</v>
      </c>
      <c r="G51">
        <v>14.129216521561023</v>
      </c>
      <c r="H51">
        <v>20.9</v>
      </c>
      <c r="I51">
        <v>10</v>
      </c>
      <c r="K51">
        <v>20.9</v>
      </c>
      <c r="L51">
        <v>45580</v>
      </c>
      <c r="M51" t="s">
        <v>199</v>
      </c>
      <c r="N51">
        <v>11.1740522875817</v>
      </c>
      <c r="O51">
        <v>1.4792044532764317</v>
      </c>
      <c r="P51">
        <v>1.4792044532764317</v>
      </c>
      <c r="Q51">
        <v>0.79084726817868667</v>
      </c>
      <c r="R51">
        <v>0</v>
      </c>
      <c r="S51">
        <v>0</v>
      </c>
      <c r="T51">
        <v>0.22920445327643169</v>
      </c>
      <c r="U51">
        <v>0</v>
      </c>
      <c r="V51">
        <v>0</v>
      </c>
      <c r="W51">
        <v>0</v>
      </c>
      <c r="X51">
        <v>0</v>
      </c>
      <c r="Y51">
        <v>0</v>
      </c>
      <c r="Z51">
        <v>0.25</v>
      </c>
      <c r="AA51">
        <v>0</v>
      </c>
      <c r="AB51">
        <v>0</v>
      </c>
      <c r="AC51">
        <v>0</v>
      </c>
      <c r="AD51">
        <v>0.20915273182131333</v>
      </c>
      <c r="AE51">
        <v>0</v>
      </c>
      <c r="AF51">
        <v>0.79084726817868667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0.67603906801727387</v>
      </c>
      <c r="AM51">
        <v>0.67603906801727387</v>
      </c>
      <c r="AN51">
        <v>0.53464365012352633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0.32396093198272613</v>
      </c>
      <c r="AZ51">
        <v>0</v>
      </c>
      <c r="BA51">
        <v>0.14139541789374754</v>
      </c>
      <c r="BB51">
        <v>0</v>
      </c>
      <c r="BC51">
        <v>0.53464365012352633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1.8704047074513195</v>
      </c>
      <c r="BJ51">
        <v>1.8704047074513195</v>
      </c>
      <c r="BK51">
        <v>1.2644666552405119</v>
      </c>
      <c r="CB51">
        <v>0</v>
      </c>
      <c r="CC51">
        <v>0</v>
      </c>
      <c r="CD51">
        <v>0</v>
      </c>
    </row>
    <row r="52" spans="1:83" hidden="1" x14ac:dyDescent="0.25">
      <c r="A52" t="s">
        <v>160</v>
      </c>
      <c r="B52" t="s">
        <v>170</v>
      </c>
      <c r="C52" t="s">
        <v>52</v>
      </c>
      <c r="D52" s="25">
        <v>45580</v>
      </c>
      <c r="E52" t="s">
        <v>172</v>
      </c>
      <c r="F52" t="s">
        <v>69</v>
      </c>
      <c r="G52">
        <v>5.3662728249194425</v>
      </c>
      <c r="H52">
        <v>6.6499999999999995</v>
      </c>
      <c r="I52">
        <v>10</v>
      </c>
      <c r="J52">
        <v>1</v>
      </c>
      <c r="K52">
        <v>6.6499999999999995</v>
      </c>
      <c r="L52">
        <v>45580</v>
      </c>
      <c r="M52" t="s">
        <v>198</v>
      </c>
      <c r="N52">
        <v>5.8218487394957998</v>
      </c>
      <c r="O52">
        <v>1.2392213771016811</v>
      </c>
      <c r="P52">
        <v>1.2392213771016811</v>
      </c>
      <c r="Q52">
        <v>1.0848961522158904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8.4896152215890419E-2</v>
      </c>
      <c r="Y52">
        <v>0</v>
      </c>
      <c r="Z52">
        <v>0.1543252248857907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0.80695831953675834</v>
      </c>
      <c r="AM52">
        <v>0.80695831953675834</v>
      </c>
      <c r="AN52">
        <v>0.87546597586403008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0.12453402413596992</v>
      </c>
      <c r="AZ52">
        <v>0</v>
      </c>
      <c r="BA52">
        <v>0</v>
      </c>
      <c r="BB52">
        <v>0</v>
      </c>
      <c r="BC52">
        <v>0.80695831953675834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1.1422488452655886</v>
      </c>
      <c r="BJ52">
        <v>1.1422488452655886</v>
      </c>
      <c r="BK52">
        <v>0.92174720866832205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0.14224884526558856</v>
      </c>
      <c r="BU52">
        <v>0</v>
      </c>
      <c r="BV52">
        <v>0</v>
      </c>
      <c r="BW52">
        <v>0</v>
      </c>
      <c r="BX52">
        <v>7.8252791331677951E-2</v>
      </c>
      <c r="BY52">
        <v>0</v>
      </c>
      <c r="BZ52">
        <v>0.92174720866832205</v>
      </c>
      <c r="CA52">
        <v>0</v>
      </c>
      <c r="CB52">
        <v>0</v>
      </c>
      <c r="CC52">
        <v>0</v>
      </c>
      <c r="CD52">
        <v>0</v>
      </c>
      <c r="CE52">
        <v>0</v>
      </c>
    </row>
    <row r="53" spans="1:83" hidden="1" x14ac:dyDescent="0.25">
      <c r="A53" t="s">
        <v>160</v>
      </c>
      <c r="B53" t="s">
        <v>217</v>
      </c>
      <c r="C53" t="s">
        <v>52</v>
      </c>
      <c r="D53" s="25">
        <v>45580</v>
      </c>
      <c r="E53" t="s">
        <v>172</v>
      </c>
      <c r="F53" t="s">
        <v>69</v>
      </c>
      <c r="G53">
        <v>3.5111676249447159</v>
      </c>
      <c r="H53">
        <v>7.6</v>
      </c>
      <c r="I53">
        <v>10</v>
      </c>
      <c r="K53">
        <v>7.6</v>
      </c>
      <c r="L53">
        <v>45580</v>
      </c>
      <c r="M53" t="s">
        <v>198</v>
      </c>
      <c r="N53">
        <v>6.8163992869875214</v>
      </c>
      <c r="O53">
        <v>2.1645221225003928</v>
      </c>
      <c r="P53">
        <v>2.1645221225003928</v>
      </c>
      <c r="Q53">
        <v>1.9413482963789992</v>
      </c>
      <c r="R53">
        <v>0</v>
      </c>
      <c r="S53">
        <v>0</v>
      </c>
      <c r="T53">
        <v>0.22317382612139358</v>
      </c>
      <c r="U53">
        <v>0</v>
      </c>
      <c r="V53">
        <v>0.69134829637899919</v>
      </c>
      <c r="W53">
        <v>0</v>
      </c>
      <c r="X53">
        <v>0.25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0.46199574012430472</v>
      </c>
      <c r="AM53">
        <v>0.46199574012430472</v>
      </c>
      <c r="AN53">
        <v>0.89689464302467392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0.10310535697532608</v>
      </c>
      <c r="AZ53">
        <v>0</v>
      </c>
      <c r="BA53">
        <v>0</v>
      </c>
      <c r="BB53">
        <v>0</v>
      </c>
      <c r="BC53">
        <v>0.46199574012430472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1.114958158995816</v>
      </c>
      <c r="BJ53">
        <v>1.114958158995816</v>
      </c>
      <c r="BK53">
        <v>0.51510591987290422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0.11495815899581596</v>
      </c>
      <c r="BU53">
        <v>0</v>
      </c>
      <c r="BV53">
        <v>0</v>
      </c>
      <c r="BW53">
        <v>0</v>
      </c>
      <c r="BX53">
        <v>0.48489408012709578</v>
      </c>
      <c r="BY53">
        <v>0</v>
      </c>
      <c r="BZ53">
        <v>0.51510591987290422</v>
      </c>
      <c r="CA53">
        <v>0</v>
      </c>
      <c r="CB53">
        <v>0</v>
      </c>
      <c r="CC53">
        <v>0</v>
      </c>
      <c r="CD53">
        <v>0</v>
      </c>
      <c r="CE53">
        <v>0</v>
      </c>
    </row>
    <row r="54" spans="1:83" hidden="1" x14ac:dyDescent="0.25">
      <c r="A54" t="s">
        <v>160</v>
      </c>
      <c r="B54" t="s">
        <v>170</v>
      </c>
      <c r="C54" t="s">
        <v>52</v>
      </c>
      <c r="D54" s="25">
        <v>45580</v>
      </c>
      <c r="E54" t="s">
        <v>172</v>
      </c>
      <c r="F54" t="s">
        <v>70</v>
      </c>
      <c r="G54">
        <v>11.626924453992126</v>
      </c>
      <c r="H54">
        <v>14.25</v>
      </c>
      <c r="I54">
        <v>10</v>
      </c>
      <c r="J54">
        <v>1</v>
      </c>
      <c r="K54">
        <v>14.25</v>
      </c>
      <c r="L54">
        <v>45580</v>
      </c>
      <c r="M54" t="s">
        <v>197</v>
      </c>
      <c r="N54">
        <v>11.234888438133879</v>
      </c>
      <c r="O54">
        <v>1.2256035597708932</v>
      </c>
      <c r="P54">
        <v>1.2256035597708932</v>
      </c>
      <c r="Q54">
        <v>0.96628205357233221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0.22560355977089319</v>
      </c>
      <c r="AA54">
        <v>0</v>
      </c>
      <c r="AB54">
        <v>0</v>
      </c>
      <c r="AC54">
        <v>0</v>
      </c>
      <c r="AD54">
        <v>3.3717946427667789E-2</v>
      </c>
      <c r="AE54">
        <v>0</v>
      </c>
      <c r="AF54">
        <v>0.96628205357233221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0.81592452308716679</v>
      </c>
      <c r="AM54">
        <v>0.81592452308716679</v>
      </c>
      <c r="AN54">
        <v>0.78841322372869327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0.18407547691283321</v>
      </c>
      <c r="AZ54">
        <v>0</v>
      </c>
      <c r="BA54">
        <v>2.7511299358473518E-2</v>
      </c>
      <c r="BB54">
        <v>0</v>
      </c>
      <c r="BC54">
        <v>0.78841322372869327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1.2683704051419074</v>
      </c>
      <c r="BJ54">
        <v>1.2683704051419074</v>
      </c>
      <c r="BK54">
        <v>1.0348945179132873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3.4894517913287348E-2</v>
      </c>
      <c r="BS54">
        <v>0</v>
      </c>
      <c r="BT54">
        <v>0.23347588722862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</row>
    <row r="55" spans="1:83" hidden="1" x14ac:dyDescent="0.25">
      <c r="A55" t="s">
        <v>160</v>
      </c>
      <c r="B55" t="s">
        <v>217</v>
      </c>
      <c r="C55" t="s">
        <v>52</v>
      </c>
      <c r="D55" s="25">
        <v>45580</v>
      </c>
      <c r="E55" t="s">
        <v>172</v>
      </c>
      <c r="F55" t="s">
        <v>70</v>
      </c>
      <c r="G55">
        <v>12.417771069086861</v>
      </c>
      <c r="H55">
        <v>11.4</v>
      </c>
      <c r="I55">
        <v>10</v>
      </c>
      <c r="K55">
        <v>11.4</v>
      </c>
      <c r="L55">
        <v>45580</v>
      </c>
      <c r="M55" t="s">
        <v>197</v>
      </c>
      <c r="N55">
        <v>10.722341057635171</v>
      </c>
      <c r="O55">
        <v>0.91803915022877747</v>
      </c>
      <c r="P55">
        <v>0.91803915022877747</v>
      </c>
      <c r="Q55">
        <v>0.86346744500127404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8.1960849771222533E-2</v>
      </c>
      <c r="AC55">
        <v>0</v>
      </c>
      <c r="AD55">
        <v>5.4571705227503431E-2</v>
      </c>
      <c r="AE55">
        <v>0</v>
      </c>
      <c r="AF55">
        <v>0.86346744500127404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1.089278163954988</v>
      </c>
      <c r="AM55">
        <v>1.089278163954988</v>
      </c>
      <c r="AN55">
        <v>0.94055623312589232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8.9278163954987999E-2</v>
      </c>
      <c r="AX55">
        <v>0</v>
      </c>
      <c r="AY55">
        <v>0</v>
      </c>
      <c r="AZ55">
        <v>0</v>
      </c>
      <c r="BA55">
        <v>5.9443766874107684E-2</v>
      </c>
      <c r="BB55">
        <v>0</v>
      </c>
      <c r="BC55">
        <v>0.94055623312589232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1.0632006516787935</v>
      </c>
      <c r="BJ55">
        <v>1.0632006516787935</v>
      </c>
      <c r="BK55">
        <v>1.1581212537764229</v>
      </c>
      <c r="BL55">
        <v>9.4920602097629425E-2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6.3200651678793518E-2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0</v>
      </c>
      <c r="CD55">
        <v>0</v>
      </c>
      <c r="CE55">
        <v>0</v>
      </c>
    </row>
    <row r="56" spans="1:83" hidden="1" x14ac:dyDescent="0.25">
      <c r="A56" t="s">
        <v>160</v>
      </c>
      <c r="B56" t="s">
        <v>170</v>
      </c>
      <c r="C56" t="s">
        <v>52</v>
      </c>
      <c r="D56" s="25">
        <v>45581</v>
      </c>
      <c r="E56" t="s">
        <v>172</v>
      </c>
      <c r="F56" t="s">
        <v>68</v>
      </c>
      <c r="G56">
        <v>14.310060866451844</v>
      </c>
      <c r="H56">
        <v>18.05</v>
      </c>
      <c r="I56">
        <v>10</v>
      </c>
      <c r="J56">
        <v>1</v>
      </c>
      <c r="K56">
        <v>18.05</v>
      </c>
      <c r="L56">
        <v>45581</v>
      </c>
      <c r="M56" t="s">
        <v>202</v>
      </c>
      <c r="N56">
        <v>9.8826585179526294</v>
      </c>
      <c r="O56">
        <v>1.2613503302642115</v>
      </c>
      <c r="P56">
        <v>1.2613503302642115</v>
      </c>
      <c r="Q56">
        <v>0.69060911831069094</v>
      </c>
      <c r="R56">
        <v>0</v>
      </c>
      <c r="S56">
        <v>0</v>
      </c>
      <c r="T56">
        <v>1.1350330264211506E-2</v>
      </c>
      <c r="U56">
        <v>0</v>
      </c>
      <c r="V56">
        <v>0</v>
      </c>
      <c r="W56">
        <v>0</v>
      </c>
      <c r="X56">
        <v>0</v>
      </c>
      <c r="Y56">
        <v>0</v>
      </c>
      <c r="Z56">
        <v>0.25</v>
      </c>
      <c r="AA56">
        <v>0</v>
      </c>
      <c r="AB56">
        <v>0</v>
      </c>
      <c r="AC56">
        <v>0</v>
      </c>
      <c r="AD56">
        <v>0.30939088168930906</v>
      </c>
      <c r="AE56">
        <v>0</v>
      </c>
      <c r="AF56">
        <v>0.69060911831069094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0.79280115603611323</v>
      </c>
      <c r="AM56">
        <v>0.79280115603611323</v>
      </c>
      <c r="AN56">
        <v>0.54751570736579658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0.20719884396388677</v>
      </c>
      <c r="AZ56">
        <v>0</v>
      </c>
      <c r="BA56">
        <v>0.24528544867031665</v>
      </c>
      <c r="BB56">
        <v>0</v>
      </c>
      <c r="BC56">
        <v>0.54751570736579658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1.8264316193067636</v>
      </c>
      <c r="BJ56">
        <v>1.8264316193067636</v>
      </c>
      <c r="BK56">
        <v>1.4479970992073123</v>
      </c>
      <c r="CB56">
        <v>0</v>
      </c>
      <c r="CC56">
        <v>0</v>
      </c>
      <c r="CD56">
        <v>0</v>
      </c>
    </row>
    <row r="57" spans="1:83" hidden="1" x14ac:dyDescent="0.25">
      <c r="A57" t="s">
        <v>160</v>
      </c>
      <c r="B57" t="s">
        <v>217</v>
      </c>
      <c r="C57" t="s">
        <v>52</v>
      </c>
      <c r="D57" s="25">
        <v>45581</v>
      </c>
      <c r="E57" t="s">
        <v>172</v>
      </c>
      <c r="F57" t="s">
        <v>68</v>
      </c>
      <c r="G57">
        <v>14.129216521561023</v>
      </c>
      <c r="H57">
        <v>21.85</v>
      </c>
      <c r="I57">
        <v>10</v>
      </c>
      <c r="K57">
        <v>21.85</v>
      </c>
      <c r="L57">
        <v>45581</v>
      </c>
      <c r="M57" t="s">
        <v>202</v>
      </c>
      <c r="N57">
        <v>12.2953283945157</v>
      </c>
      <c r="O57">
        <v>1.5464410193344511</v>
      </c>
      <c r="P57">
        <v>1.5464410193344511</v>
      </c>
      <c r="Q57">
        <v>0.87020595768726239</v>
      </c>
      <c r="R57">
        <v>0</v>
      </c>
      <c r="S57">
        <v>0</v>
      </c>
      <c r="T57">
        <v>0.29644101933445111</v>
      </c>
      <c r="U57">
        <v>0</v>
      </c>
      <c r="V57">
        <v>0</v>
      </c>
      <c r="W57">
        <v>0</v>
      </c>
      <c r="X57">
        <v>0</v>
      </c>
      <c r="Y57">
        <v>0</v>
      </c>
      <c r="Z57">
        <v>0.25</v>
      </c>
      <c r="AA57">
        <v>0</v>
      </c>
      <c r="AB57">
        <v>0</v>
      </c>
      <c r="AC57">
        <v>0</v>
      </c>
      <c r="AD57">
        <v>0.12979404231273761</v>
      </c>
      <c r="AE57">
        <v>0</v>
      </c>
      <c r="AF57">
        <v>0.87020595768726239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0.64664606506000111</v>
      </c>
      <c r="AM57">
        <v>0.64664606506000111</v>
      </c>
      <c r="AN57">
        <v>0.56271525833023806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0.35335393493999889</v>
      </c>
      <c r="AZ57">
        <v>0</v>
      </c>
      <c r="BA57">
        <v>8.3930806729763052E-2</v>
      </c>
      <c r="BB57">
        <v>0</v>
      </c>
      <c r="BC57">
        <v>0.56271525833023806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1.7770977154010896</v>
      </c>
      <c r="BJ57">
        <v>1.7770977154010896</v>
      </c>
      <c r="BK57">
        <v>1.1491532448912325</v>
      </c>
      <c r="CB57">
        <v>0</v>
      </c>
      <c r="CC57">
        <v>0</v>
      </c>
      <c r="CD57">
        <v>0</v>
      </c>
    </row>
    <row r="58" spans="1:83" hidden="1" x14ac:dyDescent="0.25">
      <c r="A58" t="s">
        <v>160</v>
      </c>
      <c r="B58" t="s">
        <v>170</v>
      </c>
      <c r="C58" t="s">
        <v>52</v>
      </c>
      <c r="D58" s="25">
        <v>45581</v>
      </c>
      <c r="E58" t="s">
        <v>172</v>
      </c>
      <c r="F58" t="s">
        <v>69</v>
      </c>
      <c r="G58">
        <v>5.3662728249194425</v>
      </c>
      <c r="H58">
        <v>6.6499999999999995</v>
      </c>
      <c r="I58">
        <v>10</v>
      </c>
      <c r="J58">
        <v>1</v>
      </c>
      <c r="K58">
        <v>6.6499999999999995</v>
      </c>
      <c r="L58">
        <v>45581</v>
      </c>
      <c r="M58" t="s">
        <v>201</v>
      </c>
      <c r="N58">
        <v>4.8515406162465</v>
      </c>
      <c r="O58">
        <v>1.2392213771016811</v>
      </c>
      <c r="P58">
        <v>1.2392213771016811</v>
      </c>
      <c r="Q58">
        <v>0.90408012684657535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0.23922137710168112</v>
      </c>
      <c r="AA58">
        <v>0</v>
      </c>
      <c r="AB58">
        <v>0</v>
      </c>
      <c r="AC58">
        <v>0</v>
      </c>
      <c r="AD58">
        <v>9.5919873153424651E-2</v>
      </c>
      <c r="AE58">
        <v>0</v>
      </c>
      <c r="AF58">
        <v>0.90408012684657535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0.80695831953675834</v>
      </c>
      <c r="AM58">
        <v>0.80695831953675834</v>
      </c>
      <c r="AN58">
        <v>0.72955497988669182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0.19304168046324166</v>
      </c>
      <c r="AZ58">
        <v>0</v>
      </c>
      <c r="BA58">
        <v>7.7403339650066516E-2</v>
      </c>
      <c r="BB58">
        <v>0</v>
      </c>
      <c r="BC58">
        <v>0.72955497988669182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1.3706986143187061</v>
      </c>
      <c r="BJ58">
        <v>1.3706986143187061</v>
      </c>
      <c r="BK58">
        <v>1.1060966504019865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0.10609665040198646</v>
      </c>
      <c r="BS58">
        <v>0</v>
      </c>
      <c r="BT58">
        <v>0.26460196391671964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</row>
    <row r="59" spans="1:83" hidden="1" x14ac:dyDescent="0.25">
      <c r="A59" t="s">
        <v>160</v>
      </c>
      <c r="B59" t="s">
        <v>217</v>
      </c>
      <c r="C59" t="s">
        <v>52</v>
      </c>
      <c r="D59" s="25">
        <v>45581</v>
      </c>
      <c r="E59" t="s">
        <v>172</v>
      </c>
      <c r="F59" t="s">
        <v>69</v>
      </c>
      <c r="G59">
        <v>3.5111676249447159</v>
      </c>
      <c r="H59">
        <v>5.6999999999999993</v>
      </c>
      <c r="I59">
        <v>10</v>
      </c>
      <c r="K59">
        <v>5.6999999999999993</v>
      </c>
      <c r="L59">
        <v>45581</v>
      </c>
      <c r="M59" t="s">
        <v>201</v>
      </c>
      <c r="N59">
        <v>6.7880664227413456</v>
      </c>
      <c r="O59">
        <v>1.6233915918752946</v>
      </c>
      <c r="P59">
        <v>1.6233915918752946</v>
      </c>
      <c r="Q59">
        <v>1.9332789396086509</v>
      </c>
      <c r="R59">
        <v>0.30988734773335636</v>
      </c>
      <c r="S59">
        <v>0</v>
      </c>
      <c r="T59">
        <v>0</v>
      </c>
      <c r="U59">
        <v>0</v>
      </c>
      <c r="V59">
        <v>0.37339159187529458</v>
      </c>
      <c r="W59">
        <v>0</v>
      </c>
      <c r="X59">
        <v>0.25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0.61599432016573974</v>
      </c>
      <c r="AM59">
        <v>0.61599432016573974</v>
      </c>
      <c r="AN59">
        <v>1.1908888460949731</v>
      </c>
      <c r="AO59">
        <v>0.19088884609497314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0.61599432016573974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0.83970893108881317</v>
      </c>
      <c r="BJ59">
        <v>0.83970893108881317</v>
      </c>
      <c r="BK59">
        <v>0.51725593214315346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0.16029106891118683</v>
      </c>
      <c r="BW59">
        <v>0</v>
      </c>
      <c r="BX59">
        <v>0.32245299894565971</v>
      </c>
      <c r="BY59">
        <v>0</v>
      </c>
      <c r="BZ59">
        <v>0.51725593214315346</v>
      </c>
      <c r="CA59">
        <v>0</v>
      </c>
      <c r="CB59">
        <v>0</v>
      </c>
      <c r="CC59">
        <v>0</v>
      </c>
      <c r="CD59">
        <v>0</v>
      </c>
      <c r="CE59">
        <v>0</v>
      </c>
    </row>
    <row r="60" spans="1:83" hidden="1" x14ac:dyDescent="0.25">
      <c r="A60" t="s">
        <v>160</v>
      </c>
      <c r="B60" t="s">
        <v>217</v>
      </c>
      <c r="C60" t="s">
        <v>52</v>
      </c>
      <c r="D60" s="25">
        <v>45581</v>
      </c>
      <c r="E60" t="s">
        <v>172</v>
      </c>
      <c r="F60" t="s">
        <v>70</v>
      </c>
      <c r="G60">
        <v>12.417771069086861</v>
      </c>
      <c r="H60">
        <v>11.4</v>
      </c>
      <c r="I60">
        <v>10</v>
      </c>
      <c r="K60">
        <v>11.4</v>
      </c>
      <c r="L60">
        <v>45581</v>
      </c>
      <c r="M60" t="s">
        <v>200</v>
      </c>
      <c r="N60">
        <v>10.519210794365591</v>
      </c>
      <c r="O60">
        <v>0.91803915022877747</v>
      </c>
      <c r="P60">
        <v>0.91803915022877747</v>
      </c>
      <c r="Q60">
        <v>0.84710941567866416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8.1960849771222533E-2</v>
      </c>
      <c r="AC60">
        <v>0</v>
      </c>
      <c r="AD60">
        <v>7.092973455011331E-2</v>
      </c>
      <c r="AE60">
        <v>0</v>
      </c>
      <c r="AF60">
        <v>0.84710941567866416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1.089278163954988</v>
      </c>
      <c r="AM60">
        <v>1.089278163954988</v>
      </c>
      <c r="AN60">
        <v>0.92273778897943792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8.9278163954987999E-2</v>
      </c>
      <c r="AX60">
        <v>0</v>
      </c>
      <c r="AY60">
        <v>0</v>
      </c>
      <c r="AZ60">
        <v>0</v>
      </c>
      <c r="BA60">
        <v>7.7262211020562077E-2</v>
      </c>
      <c r="BB60">
        <v>0</v>
      </c>
      <c r="BC60">
        <v>0.92273778897943792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1.0837314911596014</v>
      </c>
      <c r="BJ60">
        <v>1.0837314911596014</v>
      </c>
      <c r="BK60">
        <v>1.1804850489105321</v>
      </c>
      <c r="BL60">
        <v>9.6753557750930641E-2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8.3731491159601434E-2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</row>
    <row r="61" spans="1:83" hidden="1" x14ac:dyDescent="0.25">
      <c r="A61" t="s">
        <v>160</v>
      </c>
      <c r="B61" t="s">
        <v>170</v>
      </c>
      <c r="C61" t="s">
        <v>52</v>
      </c>
      <c r="D61" s="25">
        <v>45581</v>
      </c>
      <c r="E61" t="s">
        <v>172</v>
      </c>
      <c r="F61" t="s">
        <v>70</v>
      </c>
      <c r="G61">
        <v>11.626924453992125</v>
      </c>
      <c r="H61">
        <v>14.25</v>
      </c>
      <c r="I61">
        <v>10</v>
      </c>
      <c r="J61">
        <v>1</v>
      </c>
      <c r="K61">
        <v>14.25</v>
      </c>
      <c r="L61">
        <v>45581</v>
      </c>
      <c r="M61" t="s">
        <v>200</v>
      </c>
      <c r="N61">
        <v>10.236646382691006</v>
      </c>
      <c r="O61">
        <v>1.2256035597708934</v>
      </c>
      <c r="P61">
        <v>1.2256035597708934</v>
      </c>
      <c r="Q61">
        <v>0.88042598222750434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0.22560355977089341</v>
      </c>
      <c r="AA61">
        <v>0</v>
      </c>
      <c r="AB61">
        <v>0</v>
      </c>
      <c r="AC61">
        <v>0</v>
      </c>
      <c r="AD61">
        <v>0.11957401777249566</v>
      </c>
      <c r="AE61">
        <v>0</v>
      </c>
      <c r="AF61">
        <v>0.88042598222750434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0.81592452308716668</v>
      </c>
      <c r="AM61">
        <v>0.81592452308716668</v>
      </c>
      <c r="AN61">
        <v>0.71836114966252673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0.18407547691283332</v>
      </c>
      <c r="AZ61">
        <v>0</v>
      </c>
      <c r="BA61">
        <v>9.7563373424639943E-2</v>
      </c>
      <c r="BB61">
        <v>0</v>
      </c>
      <c r="BC61">
        <v>0.71836114966252673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1.3920574636723912</v>
      </c>
      <c r="BJ61">
        <v>1.3920574636723912</v>
      </c>
      <c r="BK61">
        <v>1.1358138221568266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0.13581382215682658</v>
      </c>
      <c r="BS61">
        <v>0</v>
      </c>
      <c r="BT61">
        <v>0.25624364151556467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</row>
    <row r="62" spans="1:83" hidden="1" x14ac:dyDescent="0.25">
      <c r="A62" t="s">
        <v>160</v>
      </c>
      <c r="B62" t="s">
        <v>217</v>
      </c>
      <c r="C62" t="s">
        <v>52</v>
      </c>
      <c r="D62" s="25">
        <v>45582</v>
      </c>
      <c r="E62" t="s">
        <v>172</v>
      </c>
      <c r="F62" t="s">
        <v>68</v>
      </c>
      <c r="G62">
        <v>14.12921652156102</v>
      </c>
      <c r="H62">
        <v>16.149999999999999</v>
      </c>
      <c r="I62">
        <v>10</v>
      </c>
      <c r="K62">
        <v>16.149999999999999</v>
      </c>
      <c r="L62">
        <v>45582</v>
      </c>
      <c r="M62" t="s">
        <v>205</v>
      </c>
      <c r="N62">
        <v>13.835679271708679</v>
      </c>
      <c r="O62">
        <v>1.1430216229863337</v>
      </c>
      <c r="P62">
        <v>1.1430216229863337</v>
      </c>
      <c r="Q62">
        <v>0.97922480348401442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0.1430216229863337</v>
      </c>
      <c r="AA62">
        <v>0</v>
      </c>
      <c r="AB62">
        <v>0</v>
      </c>
      <c r="AC62">
        <v>0</v>
      </c>
      <c r="AD62">
        <v>2.0775196515985583E-2</v>
      </c>
      <c r="AE62">
        <v>0</v>
      </c>
      <c r="AF62">
        <v>0.97922480348401442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0.87487408802235422</v>
      </c>
      <c r="AM62">
        <v>0.87487408802235422</v>
      </c>
      <c r="AN62">
        <v>0.85669840691694621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0.12512591197764578</v>
      </c>
      <c r="AZ62">
        <v>0</v>
      </c>
      <c r="BA62">
        <v>1.8175681105408015E-2</v>
      </c>
      <c r="BB62">
        <v>0</v>
      </c>
      <c r="BC62">
        <v>0.85669840691694621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1.1672719266500824</v>
      </c>
      <c r="BJ62">
        <v>1.1672719266500824</v>
      </c>
      <c r="BK62">
        <v>1.0212159623020871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2.121596230208711E-2</v>
      </c>
      <c r="BS62">
        <v>0</v>
      </c>
      <c r="BT62">
        <v>0.14605596434799528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</row>
    <row r="63" spans="1:83" hidden="1" x14ac:dyDescent="0.25">
      <c r="A63" t="s">
        <v>160</v>
      </c>
      <c r="B63" t="s">
        <v>170</v>
      </c>
      <c r="C63" t="s">
        <v>52</v>
      </c>
      <c r="D63" s="25">
        <v>45582</v>
      </c>
      <c r="E63" t="s">
        <v>172</v>
      </c>
      <c r="F63" t="s">
        <v>68</v>
      </c>
      <c r="G63">
        <v>14.310060866451844</v>
      </c>
      <c r="H63">
        <v>17.099999999999998</v>
      </c>
      <c r="I63">
        <v>10</v>
      </c>
      <c r="J63">
        <v>1</v>
      </c>
      <c r="K63">
        <v>17.099999999999998</v>
      </c>
      <c r="L63">
        <v>45582</v>
      </c>
      <c r="M63" t="s">
        <v>205</v>
      </c>
      <c r="N63">
        <v>12.961613971101633</v>
      </c>
      <c r="O63">
        <v>1.1949634707766212</v>
      </c>
      <c r="P63">
        <v>1.1949634707766212</v>
      </c>
      <c r="Q63">
        <v>0.90576931098095625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0.19496347077662124</v>
      </c>
      <c r="AA63">
        <v>0</v>
      </c>
      <c r="AB63">
        <v>0</v>
      </c>
      <c r="AC63">
        <v>0</v>
      </c>
      <c r="AD63">
        <v>9.4230689019043745E-2</v>
      </c>
      <c r="AE63">
        <v>0</v>
      </c>
      <c r="AF63">
        <v>0.90576931098095625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0.83684566470478627</v>
      </c>
      <c r="AM63">
        <v>0.83684566470478627</v>
      </c>
      <c r="AN63">
        <v>0.75798912111705463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0.16315433529521373</v>
      </c>
      <c r="AZ63">
        <v>0</v>
      </c>
      <c r="BA63">
        <v>7.8856543587731642E-2</v>
      </c>
      <c r="BB63">
        <v>0</v>
      </c>
      <c r="BC63">
        <v>0.75798912111705463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1.3192801481455196</v>
      </c>
      <c r="BJ63">
        <v>1.3192801481455196</v>
      </c>
      <c r="BK63">
        <v>1.1040338725066663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0.10403387250666629</v>
      </c>
      <c r="BS63">
        <v>0</v>
      </c>
      <c r="BT63">
        <v>0.21524627563885335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</row>
    <row r="64" spans="1:83" hidden="1" x14ac:dyDescent="0.25">
      <c r="A64" t="s">
        <v>160</v>
      </c>
      <c r="B64" t="s">
        <v>217</v>
      </c>
      <c r="C64" t="s">
        <v>52</v>
      </c>
      <c r="D64" s="25">
        <v>45582</v>
      </c>
      <c r="E64" t="s">
        <v>172</v>
      </c>
      <c r="F64" t="s">
        <v>69</v>
      </c>
      <c r="G64">
        <v>3.5111676249447159</v>
      </c>
      <c r="H64">
        <v>5.6999999999999993</v>
      </c>
      <c r="I64">
        <v>10</v>
      </c>
      <c r="K64">
        <v>5.6999999999999993</v>
      </c>
      <c r="L64">
        <v>45582</v>
      </c>
      <c r="M64" t="s">
        <v>203</v>
      </c>
      <c r="N64">
        <v>7.7290552584670227</v>
      </c>
      <c r="O64">
        <v>1.6233915918752946</v>
      </c>
      <c r="P64">
        <v>1.6233915918752946</v>
      </c>
      <c r="Q64">
        <v>2.2012777753920871</v>
      </c>
      <c r="R64">
        <v>0.57788618351679255</v>
      </c>
      <c r="S64">
        <v>0</v>
      </c>
      <c r="T64">
        <v>0</v>
      </c>
      <c r="U64">
        <v>0</v>
      </c>
      <c r="V64">
        <v>0.37339159187529458</v>
      </c>
      <c r="W64">
        <v>0</v>
      </c>
      <c r="X64">
        <v>0.25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0.61599432016573974</v>
      </c>
      <c r="AM64">
        <v>0.61599432016573974</v>
      </c>
      <c r="AN64">
        <v>1.3559746067486007</v>
      </c>
      <c r="AO64">
        <v>0.35597460674860071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0.61599432016573974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0.73747693726937269</v>
      </c>
      <c r="BJ64">
        <v>0.73747693726937269</v>
      </c>
      <c r="BK64">
        <v>0.45428160461115907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0.26252306273062731</v>
      </c>
      <c r="BW64">
        <v>0</v>
      </c>
      <c r="BX64">
        <v>0.28319533265821362</v>
      </c>
      <c r="BY64">
        <v>0</v>
      </c>
      <c r="BZ64">
        <v>0.45428160461115907</v>
      </c>
      <c r="CA64">
        <v>0</v>
      </c>
      <c r="CB64">
        <v>0</v>
      </c>
      <c r="CC64">
        <v>0</v>
      </c>
      <c r="CD64">
        <v>0</v>
      </c>
      <c r="CE64">
        <v>0</v>
      </c>
    </row>
    <row r="65" spans="1:83" hidden="1" x14ac:dyDescent="0.25">
      <c r="A65" t="s">
        <v>160</v>
      </c>
      <c r="B65" t="s">
        <v>170</v>
      </c>
      <c r="C65" t="s">
        <v>52</v>
      </c>
      <c r="D65" s="25">
        <v>45582</v>
      </c>
      <c r="E65" t="s">
        <v>172</v>
      </c>
      <c r="F65" t="s">
        <v>69</v>
      </c>
      <c r="G65">
        <v>5.3662728249194425</v>
      </c>
      <c r="H65">
        <v>6.6499999999999995</v>
      </c>
      <c r="I65">
        <v>10</v>
      </c>
      <c r="J65">
        <v>1</v>
      </c>
      <c r="K65">
        <v>6.6499999999999995</v>
      </c>
      <c r="L65">
        <v>45582</v>
      </c>
      <c r="M65" t="s">
        <v>203</v>
      </c>
      <c r="N65">
        <v>5.7943977591036422</v>
      </c>
      <c r="O65">
        <v>1.2392213771016811</v>
      </c>
      <c r="P65">
        <v>1.2392213771016811</v>
      </c>
      <c r="Q65">
        <v>1.0797806872949338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7.9780687294933816E-2</v>
      </c>
      <c r="Y65">
        <v>0</v>
      </c>
      <c r="Z65">
        <v>0.1594406898067473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0.80695831953675834</v>
      </c>
      <c r="AM65">
        <v>0.80695831953675834</v>
      </c>
      <c r="AN65">
        <v>0.8713380088877658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0.1286619911122342</v>
      </c>
      <c r="AZ65">
        <v>0</v>
      </c>
      <c r="BA65">
        <v>0</v>
      </c>
      <c r="BB65">
        <v>0</v>
      </c>
      <c r="BC65">
        <v>0.80695831953675834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1.1476602533114182</v>
      </c>
      <c r="BJ65">
        <v>1.1476602533114182</v>
      </c>
      <c r="BK65">
        <v>0.9261139894113124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0.14766025331141819</v>
      </c>
      <c r="BU65">
        <v>0</v>
      </c>
      <c r="BV65">
        <v>0</v>
      </c>
      <c r="BW65">
        <v>0</v>
      </c>
      <c r="BX65">
        <v>7.3886010588687601E-2</v>
      </c>
      <c r="BY65">
        <v>0</v>
      </c>
      <c r="BZ65">
        <v>0.9261139894113124</v>
      </c>
      <c r="CA65">
        <v>0</v>
      </c>
      <c r="CB65">
        <v>0</v>
      </c>
      <c r="CC65">
        <v>0</v>
      </c>
      <c r="CD65">
        <v>0</v>
      </c>
      <c r="CE65">
        <v>0</v>
      </c>
    </row>
    <row r="66" spans="1:83" hidden="1" x14ac:dyDescent="0.25">
      <c r="A66" t="s">
        <v>160</v>
      </c>
      <c r="B66" t="s">
        <v>170</v>
      </c>
      <c r="C66" t="s">
        <v>52</v>
      </c>
      <c r="D66" s="25">
        <v>45582</v>
      </c>
      <c r="E66" t="s">
        <v>172</v>
      </c>
      <c r="F66" t="s">
        <v>70</v>
      </c>
      <c r="G66">
        <v>11.626924453992126</v>
      </c>
      <c r="H66">
        <v>14.25</v>
      </c>
      <c r="I66">
        <v>10</v>
      </c>
      <c r="J66">
        <v>1</v>
      </c>
      <c r="K66">
        <v>14.25</v>
      </c>
      <c r="L66">
        <v>45582</v>
      </c>
      <c r="M66" t="s">
        <v>204</v>
      </c>
      <c r="N66">
        <v>11.010839931078101</v>
      </c>
      <c r="O66">
        <v>1.2256035597708932</v>
      </c>
      <c r="P66">
        <v>1.2256035597708932</v>
      </c>
      <c r="Q66">
        <v>0.94701225372609243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0.22560355977089319</v>
      </c>
      <c r="AA66">
        <v>0</v>
      </c>
      <c r="AB66">
        <v>0</v>
      </c>
      <c r="AC66">
        <v>0</v>
      </c>
      <c r="AD66">
        <v>5.2987746273907566E-2</v>
      </c>
      <c r="AE66">
        <v>0</v>
      </c>
      <c r="AF66">
        <v>0.94701225372609243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0.81592452308716679</v>
      </c>
      <c r="AM66">
        <v>0.81592452308716679</v>
      </c>
      <c r="AN66">
        <v>0.77269052147916495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0.18407547691283321</v>
      </c>
      <c r="AZ66">
        <v>0</v>
      </c>
      <c r="BA66">
        <v>4.3234001608001837E-2</v>
      </c>
      <c r="BB66">
        <v>0</v>
      </c>
      <c r="BC66">
        <v>0.77269052147916495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1.2941791987893103</v>
      </c>
      <c r="BJ66">
        <v>1.2941791987893103</v>
      </c>
      <c r="BK66">
        <v>1.0559525455614995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5.5952545561499534E-2</v>
      </c>
      <c r="BS66">
        <v>0</v>
      </c>
      <c r="BT66">
        <v>0.23822665322781078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0</v>
      </c>
      <c r="CD66">
        <v>0</v>
      </c>
      <c r="CE66">
        <v>0</v>
      </c>
    </row>
    <row r="67" spans="1:83" hidden="1" x14ac:dyDescent="0.25">
      <c r="A67" t="s">
        <v>160</v>
      </c>
      <c r="B67" t="s">
        <v>217</v>
      </c>
      <c r="C67" t="s">
        <v>52</v>
      </c>
      <c r="D67" s="25">
        <v>45582</v>
      </c>
      <c r="E67" t="s">
        <v>172</v>
      </c>
      <c r="F67" t="s">
        <v>70</v>
      </c>
      <c r="G67">
        <v>12.417771069086861</v>
      </c>
      <c r="H67">
        <v>13.3</v>
      </c>
      <c r="I67">
        <v>10</v>
      </c>
      <c r="K67">
        <v>13.3</v>
      </c>
      <c r="L67">
        <v>45582</v>
      </c>
      <c r="M67" t="s">
        <v>204</v>
      </c>
      <c r="N67">
        <v>10.513018843901197</v>
      </c>
      <c r="O67">
        <v>1.0710456752669071</v>
      </c>
      <c r="P67">
        <v>1.0710456752669071</v>
      </c>
      <c r="Q67">
        <v>0.84661077945562979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7.1045675266907082E-2</v>
      </c>
      <c r="AA67">
        <v>0</v>
      </c>
      <c r="AB67">
        <v>0</v>
      </c>
      <c r="AC67">
        <v>0</v>
      </c>
      <c r="AD67">
        <v>0.15338922054437021</v>
      </c>
      <c r="AE67">
        <v>0</v>
      </c>
      <c r="AF67">
        <v>0.84661077945562979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0.93366699767570394</v>
      </c>
      <c r="AM67">
        <v>0.93366699767570394</v>
      </c>
      <c r="AN67">
        <v>0.79045254465422543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6.6333002324296064E-2</v>
      </c>
      <c r="AZ67">
        <v>0</v>
      </c>
      <c r="BA67">
        <v>0.1432144530214785</v>
      </c>
      <c r="BB67">
        <v>0</v>
      </c>
      <c r="BC67">
        <v>0.79045254465422543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1.2650980843352699</v>
      </c>
      <c r="BJ67">
        <v>1.2650980843352699</v>
      </c>
      <c r="BK67">
        <v>1.181180330166596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0.18118033016659596</v>
      </c>
      <c r="BS67">
        <v>0</v>
      </c>
      <c r="BT67">
        <v>8.3917754168673975E-2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</row>
    <row r="68" spans="1:83" hidden="1" x14ac:dyDescent="0.25">
      <c r="A68" t="s">
        <v>160</v>
      </c>
      <c r="B68" t="s">
        <v>170</v>
      </c>
      <c r="C68" t="s">
        <v>52</v>
      </c>
      <c r="D68" s="25">
        <v>45583</v>
      </c>
      <c r="E68" t="s">
        <v>172</v>
      </c>
      <c r="F68" t="s">
        <v>68</v>
      </c>
      <c r="G68">
        <v>14.310060866451844</v>
      </c>
      <c r="H68">
        <v>17.099999999999998</v>
      </c>
      <c r="I68">
        <v>10</v>
      </c>
      <c r="J68">
        <v>1</v>
      </c>
      <c r="K68">
        <v>17.099999999999998</v>
      </c>
      <c r="L68">
        <v>45583</v>
      </c>
      <c r="M68" t="s">
        <v>206</v>
      </c>
      <c r="N68">
        <v>13.219556913674561</v>
      </c>
      <c r="O68">
        <v>1.1949634707766212</v>
      </c>
      <c r="P68">
        <v>1.1949634707766212</v>
      </c>
      <c r="Q68">
        <v>0.92379459717506629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0.19496347077662124</v>
      </c>
      <c r="AA68">
        <v>0</v>
      </c>
      <c r="AB68">
        <v>0</v>
      </c>
      <c r="AC68">
        <v>0</v>
      </c>
      <c r="AD68">
        <v>7.620540282493371E-2</v>
      </c>
      <c r="AE68">
        <v>0</v>
      </c>
      <c r="AF68">
        <v>0.92379459717506629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0.83684566470478627</v>
      </c>
      <c r="AM68">
        <v>0.83684566470478627</v>
      </c>
      <c r="AN68">
        <v>0.77307350372365857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0.16315433529521373</v>
      </c>
      <c r="AZ68">
        <v>0</v>
      </c>
      <c r="BA68">
        <v>6.3772160981127701E-2</v>
      </c>
      <c r="BB68">
        <v>0</v>
      </c>
      <c r="BC68">
        <v>0.77307350372365857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1.2935380596842421</v>
      </c>
      <c r="BJ68">
        <v>1.2935380596842421</v>
      </c>
      <c r="BK68">
        <v>1.0824917173773989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8.249171737739891E-2</v>
      </c>
      <c r="BS68">
        <v>0</v>
      </c>
      <c r="BT68">
        <v>0.21104634230684316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</row>
    <row r="69" spans="1:83" hidden="1" x14ac:dyDescent="0.25">
      <c r="A69" t="s">
        <v>160</v>
      </c>
      <c r="B69" t="s">
        <v>217</v>
      </c>
      <c r="C69" t="s">
        <v>52</v>
      </c>
      <c r="D69" s="25">
        <v>45583</v>
      </c>
      <c r="E69" t="s">
        <v>172</v>
      </c>
      <c r="F69" t="s">
        <v>68</v>
      </c>
      <c r="G69">
        <v>14.129216521561023</v>
      </c>
      <c r="H69">
        <v>22.799999999999997</v>
      </c>
      <c r="I69">
        <v>10</v>
      </c>
      <c r="K69">
        <v>22.799999999999997</v>
      </c>
      <c r="L69">
        <v>45583</v>
      </c>
      <c r="M69" t="s">
        <v>206</v>
      </c>
      <c r="N69">
        <v>12.071813725490191</v>
      </c>
      <c r="O69">
        <v>1.6136775853924707</v>
      </c>
      <c r="P69">
        <v>1.6136775853924707</v>
      </c>
      <c r="Q69">
        <v>0.85438663262529391</v>
      </c>
      <c r="R69">
        <v>0</v>
      </c>
      <c r="S69">
        <v>0</v>
      </c>
      <c r="T69">
        <v>0.36367758539247075</v>
      </c>
      <c r="U69">
        <v>0</v>
      </c>
      <c r="V69">
        <v>0</v>
      </c>
      <c r="W69">
        <v>0</v>
      </c>
      <c r="X69">
        <v>0</v>
      </c>
      <c r="Y69">
        <v>0</v>
      </c>
      <c r="Z69">
        <v>0.25</v>
      </c>
      <c r="AA69">
        <v>0</v>
      </c>
      <c r="AB69">
        <v>0</v>
      </c>
      <c r="AC69">
        <v>0</v>
      </c>
      <c r="AD69">
        <v>0.14561336737470609</v>
      </c>
      <c r="AE69">
        <v>0</v>
      </c>
      <c r="AF69">
        <v>0.85438663262529391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0.61970247901583442</v>
      </c>
      <c r="AM69">
        <v>0.61970247901583442</v>
      </c>
      <c r="AN69">
        <v>0.52946551427588562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0.38029752098416558</v>
      </c>
      <c r="AZ69">
        <v>0</v>
      </c>
      <c r="BA69">
        <v>9.02369647399488E-2</v>
      </c>
      <c r="BB69">
        <v>0</v>
      </c>
      <c r="BC69">
        <v>0.52946551427588562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1.8886971351998869</v>
      </c>
      <c r="BJ69">
        <v>1.8886971351998869</v>
      </c>
      <c r="BK69">
        <v>1.1704302967934745</v>
      </c>
      <c r="CB69">
        <v>0</v>
      </c>
      <c r="CC69">
        <v>0</v>
      </c>
      <c r="CD69">
        <v>0</v>
      </c>
    </row>
    <row r="70" spans="1:83" hidden="1" x14ac:dyDescent="0.25">
      <c r="A70" t="s">
        <v>160</v>
      </c>
      <c r="B70" t="s">
        <v>170</v>
      </c>
      <c r="C70" t="s">
        <v>52</v>
      </c>
      <c r="D70" s="25">
        <v>45583</v>
      </c>
      <c r="E70" t="s">
        <v>172</v>
      </c>
      <c r="F70" t="s">
        <v>69</v>
      </c>
      <c r="G70">
        <v>5.3662728249194425</v>
      </c>
      <c r="H70">
        <v>5.6999999999999993</v>
      </c>
      <c r="I70">
        <v>10</v>
      </c>
      <c r="J70">
        <v>1</v>
      </c>
      <c r="K70">
        <v>5.6999999999999993</v>
      </c>
      <c r="L70">
        <v>45583</v>
      </c>
      <c r="M70" t="s">
        <v>207</v>
      </c>
      <c r="N70">
        <v>5.7943977591036422</v>
      </c>
      <c r="O70">
        <v>1.0621897518014409</v>
      </c>
      <c r="P70">
        <v>1.0621897518014409</v>
      </c>
      <c r="Q70">
        <v>1.0797806872949338</v>
      </c>
      <c r="R70">
        <v>1.7590935493492887E-2</v>
      </c>
      <c r="S70">
        <v>0</v>
      </c>
      <c r="T70">
        <v>0</v>
      </c>
      <c r="U70">
        <v>0</v>
      </c>
      <c r="V70">
        <v>0</v>
      </c>
      <c r="W70">
        <v>0</v>
      </c>
      <c r="X70">
        <v>6.2189751801440929E-2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0.94145137279288471</v>
      </c>
      <c r="AM70">
        <v>0.94145137279288471</v>
      </c>
      <c r="AN70">
        <v>1.0165610103690601</v>
      </c>
      <c r="AO70">
        <v>1.6561010369060103E-2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0.94145137279288471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0.9837087885526441</v>
      </c>
      <c r="BJ70">
        <v>0.9837087885526441</v>
      </c>
      <c r="BK70">
        <v>0.9261139894113124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1.6291211447355902E-2</v>
      </c>
      <c r="BW70">
        <v>0</v>
      </c>
      <c r="BX70">
        <v>5.7594799141331698E-2</v>
      </c>
      <c r="BY70">
        <v>0</v>
      </c>
      <c r="BZ70">
        <v>0.9261139894113124</v>
      </c>
      <c r="CA70">
        <v>0</v>
      </c>
      <c r="CB70">
        <v>0</v>
      </c>
      <c r="CC70">
        <v>0</v>
      </c>
      <c r="CD70">
        <v>0</v>
      </c>
      <c r="CE70">
        <v>0</v>
      </c>
    </row>
    <row r="71" spans="1:83" hidden="1" x14ac:dyDescent="0.25">
      <c r="A71" t="s">
        <v>160</v>
      </c>
      <c r="B71" t="s">
        <v>217</v>
      </c>
      <c r="C71" t="s">
        <v>52</v>
      </c>
      <c r="D71" s="25">
        <v>45583</v>
      </c>
      <c r="E71" t="s">
        <v>172</v>
      </c>
      <c r="F71" t="s">
        <v>69</v>
      </c>
      <c r="G71">
        <v>3.5111676249447159</v>
      </c>
      <c r="H71">
        <v>7.6</v>
      </c>
      <c r="I71">
        <v>10</v>
      </c>
      <c r="K71">
        <v>7.6</v>
      </c>
      <c r="L71">
        <v>45583</v>
      </c>
      <c r="M71" t="s">
        <v>207</v>
      </c>
      <c r="N71">
        <v>6.8163992869875214</v>
      </c>
      <c r="O71">
        <v>2.1645221225003928</v>
      </c>
      <c r="P71">
        <v>2.1645221225003928</v>
      </c>
      <c r="Q71">
        <v>1.9413482963789992</v>
      </c>
      <c r="R71">
        <v>0</v>
      </c>
      <c r="S71">
        <v>0</v>
      </c>
      <c r="T71">
        <v>0.22317382612139358</v>
      </c>
      <c r="U71">
        <v>0</v>
      </c>
      <c r="V71">
        <v>0.69134829637899919</v>
      </c>
      <c r="W71">
        <v>0</v>
      </c>
      <c r="X71">
        <v>0.25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0.46199574012430472</v>
      </c>
      <c r="AM71">
        <v>0.46199574012430472</v>
      </c>
      <c r="AN71">
        <v>0.89689464302467392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0.10310535697532608</v>
      </c>
      <c r="AZ71">
        <v>0</v>
      </c>
      <c r="BA71">
        <v>0</v>
      </c>
      <c r="BB71">
        <v>0</v>
      </c>
      <c r="BC71">
        <v>0.46199574012430472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1.114958158995816</v>
      </c>
      <c r="BJ71">
        <v>1.114958158995816</v>
      </c>
      <c r="BK71">
        <v>0.51510591987290422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0.11495815899581596</v>
      </c>
      <c r="BU71">
        <v>0</v>
      </c>
      <c r="BV71">
        <v>0</v>
      </c>
      <c r="BW71">
        <v>0</v>
      </c>
      <c r="BX71">
        <v>0.48489408012709578</v>
      </c>
      <c r="BY71">
        <v>0</v>
      </c>
      <c r="BZ71">
        <v>0.51510591987290422</v>
      </c>
      <c r="CA71">
        <v>0</v>
      </c>
      <c r="CB71">
        <v>0</v>
      </c>
      <c r="CC71">
        <v>0</v>
      </c>
      <c r="CD71">
        <v>0</v>
      </c>
      <c r="CE71">
        <v>0</v>
      </c>
    </row>
    <row r="72" spans="1:83" hidden="1" x14ac:dyDescent="0.25">
      <c r="A72" t="s">
        <v>160</v>
      </c>
      <c r="B72" t="s">
        <v>170</v>
      </c>
      <c r="C72" t="s">
        <v>52</v>
      </c>
      <c r="D72" s="25">
        <v>45583</v>
      </c>
      <c r="E72" t="s">
        <v>172</v>
      </c>
      <c r="F72" t="s">
        <v>70</v>
      </c>
      <c r="G72">
        <v>11.626924453992125</v>
      </c>
      <c r="H72">
        <v>14.25</v>
      </c>
      <c r="I72">
        <v>10</v>
      </c>
      <c r="J72">
        <v>1</v>
      </c>
      <c r="K72">
        <v>14.25</v>
      </c>
      <c r="L72">
        <v>45583</v>
      </c>
      <c r="M72" t="s">
        <v>208</v>
      </c>
      <c r="N72">
        <v>10.301555104800537</v>
      </c>
      <c r="O72">
        <v>1.2256035597708934</v>
      </c>
      <c r="P72">
        <v>1.2256035597708934</v>
      </c>
      <c r="Q72">
        <v>0.8860086040434777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0.22560355977089341</v>
      </c>
      <c r="AA72">
        <v>0</v>
      </c>
      <c r="AB72">
        <v>0</v>
      </c>
      <c r="AC72">
        <v>0</v>
      </c>
      <c r="AD72">
        <v>0.1139913959565223</v>
      </c>
      <c r="AE72">
        <v>0</v>
      </c>
      <c r="AF72">
        <v>0.8860086040434777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0.81592452308716668</v>
      </c>
      <c r="AM72">
        <v>0.81592452308716668</v>
      </c>
      <c r="AN72">
        <v>0.72291614770530077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0.18407547691283332</v>
      </c>
      <c r="AZ72">
        <v>0</v>
      </c>
      <c r="BA72">
        <v>9.3008375381865904E-2</v>
      </c>
      <c r="BB72">
        <v>0</v>
      </c>
      <c r="BC72">
        <v>0.72291614770530077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1.3832862956156478</v>
      </c>
      <c r="BJ72">
        <v>1.3832862956156478</v>
      </c>
      <c r="BK72">
        <v>1.1286572110432107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0.12865721104321071</v>
      </c>
      <c r="BS72">
        <v>0</v>
      </c>
      <c r="BT72">
        <v>0.25462908457243705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1</v>
      </c>
      <c r="CA72">
        <v>0</v>
      </c>
      <c r="CB72">
        <v>0</v>
      </c>
      <c r="CC72">
        <v>0</v>
      </c>
      <c r="CD72">
        <v>0</v>
      </c>
      <c r="CE72">
        <v>0</v>
      </c>
    </row>
    <row r="73" spans="1:83" hidden="1" x14ac:dyDescent="0.25">
      <c r="A73" t="s">
        <v>160</v>
      </c>
      <c r="B73" t="s">
        <v>217</v>
      </c>
      <c r="C73" t="s">
        <v>52</v>
      </c>
      <c r="D73" s="25">
        <v>45583</v>
      </c>
      <c r="E73" t="s">
        <v>172</v>
      </c>
      <c r="F73" t="s">
        <v>70</v>
      </c>
      <c r="G73">
        <v>12.417771069086861</v>
      </c>
      <c r="H73">
        <v>11.4</v>
      </c>
      <c r="I73">
        <v>10</v>
      </c>
      <c r="K73">
        <v>11.4</v>
      </c>
      <c r="L73">
        <v>45583</v>
      </c>
      <c r="M73" t="s">
        <v>208</v>
      </c>
      <c r="N73">
        <v>10.722593582887695</v>
      </c>
      <c r="O73">
        <v>0.91803915022877747</v>
      </c>
      <c r="P73">
        <v>0.91803915022877747</v>
      </c>
      <c r="Q73">
        <v>0.86348778079673361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8.1960849771222533E-2</v>
      </c>
      <c r="AC73">
        <v>0</v>
      </c>
      <c r="AD73">
        <v>5.4551369432043861E-2</v>
      </c>
      <c r="AE73">
        <v>0</v>
      </c>
      <c r="AF73">
        <v>0.86348778079673361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1.089278163954988</v>
      </c>
      <c r="AM73">
        <v>1.089278163954988</v>
      </c>
      <c r="AN73">
        <v>0.94057838446383302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8.9278163954987999E-2</v>
      </c>
      <c r="AX73">
        <v>0</v>
      </c>
      <c r="AY73">
        <v>0</v>
      </c>
      <c r="AZ73">
        <v>0</v>
      </c>
      <c r="BA73">
        <v>5.9421615536166983E-2</v>
      </c>
      <c r="BB73">
        <v>0</v>
      </c>
      <c r="BC73">
        <v>0.94057838446383302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1.0631756124929872</v>
      </c>
      <c r="BJ73">
        <v>1.0631756124929872</v>
      </c>
      <c r="BK73">
        <v>1.1580939791380807</v>
      </c>
      <c r="BL73">
        <v>9.4918366645093455E-2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6.3175612492987199E-2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1</v>
      </c>
      <c r="CA73">
        <v>0</v>
      </c>
      <c r="CB73">
        <v>0</v>
      </c>
      <c r="CC73">
        <v>0</v>
      </c>
      <c r="CD73">
        <v>0</v>
      </c>
      <c r="CE73">
        <v>0</v>
      </c>
    </row>
    <row r="74" spans="1:83" hidden="1" x14ac:dyDescent="0.25">
      <c r="A74" t="s">
        <v>160</v>
      </c>
      <c r="B74" t="s">
        <v>170</v>
      </c>
      <c r="C74" t="s">
        <v>52</v>
      </c>
      <c r="D74" s="25">
        <v>45584</v>
      </c>
      <c r="E74" t="s">
        <v>172</v>
      </c>
      <c r="F74" t="s">
        <v>68</v>
      </c>
      <c r="G74">
        <v>14.310060866451844</v>
      </c>
      <c r="H74">
        <v>18.05</v>
      </c>
      <c r="I74">
        <v>10</v>
      </c>
      <c r="J74">
        <v>1</v>
      </c>
      <c r="K74">
        <v>18.05</v>
      </c>
      <c r="L74">
        <v>45584</v>
      </c>
      <c r="M74" t="s">
        <v>211</v>
      </c>
      <c r="N74">
        <v>13.935477731762557</v>
      </c>
      <c r="O74">
        <v>1.2613503302642115</v>
      </c>
      <c r="P74">
        <v>1.2613503302642115</v>
      </c>
      <c r="Q74">
        <v>0.97382379165364352</v>
      </c>
      <c r="R74">
        <v>0</v>
      </c>
      <c r="S74">
        <v>0</v>
      </c>
      <c r="T74">
        <v>1.1350330264211506E-2</v>
      </c>
      <c r="U74">
        <v>0</v>
      </c>
      <c r="V74">
        <v>0</v>
      </c>
      <c r="W74">
        <v>0</v>
      </c>
      <c r="X74">
        <v>0</v>
      </c>
      <c r="Y74">
        <v>0</v>
      </c>
      <c r="Z74">
        <v>0.25</v>
      </c>
      <c r="AA74">
        <v>0</v>
      </c>
      <c r="AB74">
        <v>0</v>
      </c>
      <c r="AC74">
        <v>0</v>
      </c>
      <c r="AD74">
        <v>2.6176208346356478E-2</v>
      </c>
      <c r="AE74">
        <v>0</v>
      </c>
      <c r="AF74">
        <v>0.97382379165364352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0.79280115603611323</v>
      </c>
      <c r="AM74">
        <v>0.79280115603611323</v>
      </c>
      <c r="AN74">
        <v>0.7720486277984796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0.20719884396388677</v>
      </c>
      <c r="AZ74">
        <v>0</v>
      </c>
      <c r="BA74">
        <v>2.0752528237633627E-2</v>
      </c>
      <c r="BB74">
        <v>0</v>
      </c>
      <c r="BC74">
        <v>0.7720486277984796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1.2952552002475943</v>
      </c>
      <c r="BJ74">
        <v>1.2952552002475943</v>
      </c>
      <c r="BK74">
        <v>1.02687982011808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2.6879820118079989E-2</v>
      </c>
      <c r="BS74">
        <v>0</v>
      </c>
      <c r="BT74">
        <v>0.26837538012951434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1</v>
      </c>
      <c r="CA74">
        <v>0</v>
      </c>
      <c r="CB74">
        <v>0</v>
      </c>
      <c r="CC74">
        <v>0</v>
      </c>
      <c r="CD74">
        <v>0</v>
      </c>
      <c r="CE74">
        <v>0</v>
      </c>
    </row>
    <row r="75" spans="1:83" hidden="1" x14ac:dyDescent="0.25">
      <c r="A75" t="s">
        <v>160</v>
      </c>
      <c r="B75" t="s">
        <v>217</v>
      </c>
      <c r="C75" t="s">
        <v>52</v>
      </c>
      <c r="D75" s="25">
        <v>45584</v>
      </c>
      <c r="E75" t="s">
        <v>172</v>
      </c>
      <c r="F75" t="s">
        <v>68</v>
      </c>
      <c r="G75">
        <v>14.12921652156102</v>
      </c>
      <c r="H75">
        <v>18.05</v>
      </c>
      <c r="I75">
        <v>10</v>
      </c>
      <c r="K75">
        <v>18.05</v>
      </c>
      <c r="L75">
        <v>45584</v>
      </c>
      <c r="M75" t="s">
        <v>211</v>
      </c>
      <c r="N75">
        <v>13.844607843137254</v>
      </c>
      <c r="O75">
        <v>1.2774947551023732</v>
      </c>
      <c r="P75">
        <v>1.2774947551023732</v>
      </c>
      <c r="Q75">
        <v>0.97985672609734187</v>
      </c>
      <c r="R75">
        <v>0</v>
      </c>
      <c r="S75">
        <v>0</v>
      </c>
      <c r="T75">
        <v>2.7494755102373203E-2</v>
      </c>
      <c r="U75">
        <v>0</v>
      </c>
      <c r="V75">
        <v>0</v>
      </c>
      <c r="W75">
        <v>0</v>
      </c>
      <c r="X75">
        <v>0</v>
      </c>
      <c r="Y75">
        <v>0</v>
      </c>
      <c r="Z75">
        <v>0.25</v>
      </c>
      <c r="AA75">
        <v>0</v>
      </c>
      <c r="AB75">
        <v>0</v>
      </c>
      <c r="AC75">
        <v>0</v>
      </c>
      <c r="AD75">
        <v>2.0143273902658132E-2</v>
      </c>
      <c r="AE75">
        <v>0</v>
      </c>
      <c r="AF75">
        <v>0.97985672609734187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0.78278207875684314</v>
      </c>
      <c r="AM75">
        <v>0.78278207875684314</v>
      </c>
      <c r="AN75">
        <v>0.767014284938352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0.21721792124315686</v>
      </c>
      <c r="AZ75">
        <v>0</v>
      </c>
      <c r="BA75">
        <v>1.5767793818491138E-2</v>
      </c>
      <c r="BB75">
        <v>0</v>
      </c>
      <c r="BC75">
        <v>0.767014284938352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1.3037566830719118</v>
      </c>
      <c r="BJ75">
        <v>1.3037566830719118</v>
      </c>
      <c r="BK75">
        <v>1.0205573665681578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2.0557366568157764E-2</v>
      </c>
      <c r="BS75">
        <v>0</v>
      </c>
      <c r="BT75">
        <v>0.28319931650375407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>
        <v>0</v>
      </c>
      <c r="CB75">
        <v>0</v>
      </c>
      <c r="CC75">
        <v>0</v>
      </c>
      <c r="CD75">
        <v>0</v>
      </c>
      <c r="CE75">
        <v>0</v>
      </c>
    </row>
    <row r="76" spans="1:83" hidden="1" x14ac:dyDescent="0.25">
      <c r="A76" t="s">
        <v>160</v>
      </c>
      <c r="B76" t="s">
        <v>170</v>
      </c>
      <c r="C76" t="s">
        <v>52</v>
      </c>
      <c r="D76" s="25">
        <v>45584</v>
      </c>
      <c r="E76" t="s">
        <v>172</v>
      </c>
      <c r="F76" t="s">
        <v>69</v>
      </c>
      <c r="G76">
        <v>5.3662728249194425</v>
      </c>
      <c r="H76">
        <v>7.6</v>
      </c>
      <c r="I76">
        <v>10</v>
      </c>
      <c r="J76">
        <v>1</v>
      </c>
      <c r="K76">
        <v>7.6</v>
      </c>
      <c r="L76">
        <v>45584</v>
      </c>
      <c r="M76" t="s">
        <v>210</v>
      </c>
      <c r="N76">
        <v>5.8218487394957998</v>
      </c>
      <c r="O76">
        <v>1.4162530024019213</v>
      </c>
      <c r="P76">
        <v>1.4162530024019213</v>
      </c>
      <c r="Q76">
        <v>1.0848961522158904</v>
      </c>
      <c r="R76">
        <v>0</v>
      </c>
      <c r="S76">
        <v>0</v>
      </c>
      <c r="T76">
        <v>0.16625300240192131</v>
      </c>
      <c r="U76">
        <v>0</v>
      </c>
      <c r="V76">
        <v>0</v>
      </c>
      <c r="W76">
        <v>0</v>
      </c>
      <c r="X76">
        <v>8.4896152215890419E-2</v>
      </c>
      <c r="Y76">
        <v>0</v>
      </c>
      <c r="Z76">
        <v>0.16510384778410958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0.70608852959466351</v>
      </c>
      <c r="AM76">
        <v>0.70608852959466351</v>
      </c>
      <c r="AN76">
        <v>0.76603272888102636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0.23396727111897364</v>
      </c>
      <c r="AZ76">
        <v>0</v>
      </c>
      <c r="BA76">
        <v>0</v>
      </c>
      <c r="BB76">
        <v>0</v>
      </c>
      <c r="BC76">
        <v>0.70608852959466351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1.3054272517321013</v>
      </c>
      <c r="BJ76">
        <v>1.3054272517321013</v>
      </c>
      <c r="BK76">
        <v>0.92174720866832205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0.30542725173210128</v>
      </c>
      <c r="BU76">
        <v>0</v>
      </c>
      <c r="BV76">
        <v>0</v>
      </c>
      <c r="BW76">
        <v>0</v>
      </c>
      <c r="BX76">
        <v>7.8252791331677951E-2</v>
      </c>
      <c r="BY76">
        <v>0</v>
      </c>
      <c r="BZ76">
        <v>0.92174720866832205</v>
      </c>
      <c r="CA76">
        <v>0</v>
      </c>
      <c r="CB76">
        <v>0</v>
      </c>
      <c r="CC76">
        <v>0</v>
      </c>
      <c r="CD76">
        <v>0</v>
      </c>
      <c r="CE76">
        <v>0</v>
      </c>
    </row>
    <row r="77" spans="1:83" hidden="1" x14ac:dyDescent="0.25">
      <c r="A77" t="s">
        <v>160</v>
      </c>
      <c r="B77" t="s">
        <v>217</v>
      </c>
      <c r="C77" t="s">
        <v>52</v>
      </c>
      <c r="D77" s="25">
        <v>45584</v>
      </c>
      <c r="E77" t="s">
        <v>172</v>
      </c>
      <c r="F77" t="s">
        <v>69</v>
      </c>
      <c r="G77">
        <v>3.5111676249447159</v>
      </c>
      <c r="H77">
        <v>5.6999999999999993</v>
      </c>
      <c r="I77">
        <v>10</v>
      </c>
      <c r="K77">
        <v>5.6999999999999993</v>
      </c>
      <c r="L77">
        <v>45584</v>
      </c>
      <c r="M77" t="s">
        <v>210</v>
      </c>
      <c r="N77">
        <v>6.8449197860962556</v>
      </c>
      <c r="O77">
        <v>1.6233915918752946</v>
      </c>
      <c r="P77">
        <v>1.6233915918752946</v>
      </c>
      <c r="Q77">
        <v>1.9494710925981582</v>
      </c>
      <c r="R77">
        <v>0.32607950072286362</v>
      </c>
      <c r="S77">
        <v>0</v>
      </c>
      <c r="T77">
        <v>0</v>
      </c>
      <c r="U77">
        <v>0</v>
      </c>
      <c r="V77">
        <v>0.37339159187529458</v>
      </c>
      <c r="W77">
        <v>0</v>
      </c>
      <c r="X77">
        <v>0.25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0.61599432016573974</v>
      </c>
      <c r="AM77">
        <v>0.61599432016573974</v>
      </c>
      <c r="AN77">
        <v>1.2008631203677642</v>
      </c>
      <c r="AO77">
        <v>0.20086312036776421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0.61599432016573974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0.83273437500000003</v>
      </c>
      <c r="BJ77">
        <v>0.83273437500000003</v>
      </c>
      <c r="BK77">
        <v>0.51295964520676718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0.16726562499999997</v>
      </c>
      <c r="BW77">
        <v>0</v>
      </c>
      <c r="BX77">
        <v>0.31977472979323285</v>
      </c>
      <c r="BY77">
        <v>0</v>
      </c>
      <c r="BZ77">
        <v>0.51295964520676718</v>
      </c>
      <c r="CA77">
        <v>0</v>
      </c>
      <c r="CB77">
        <v>0</v>
      </c>
      <c r="CC77">
        <v>0</v>
      </c>
      <c r="CD77">
        <v>0</v>
      </c>
      <c r="CE77">
        <v>0</v>
      </c>
    </row>
    <row r="78" spans="1:83" hidden="1" x14ac:dyDescent="0.25">
      <c r="A78" t="s">
        <v>160</v>
      </c>
      <c r="B78" t="s">
        <v>217</v>
      </c>
      <c r="C78" t="s">
        <v>52</v>
      </c>
      <c r="D78" s="25">
        <v>45584</v>
      </c>
      <c r="E78" t="s">
        <v>172</v>
      </c>
      <c r="F78" t="s">
        <v>70</v>
      </c>
      <c r="G78">
        <v>12.417771069086861</v>
      </c>
      <c r="H78">
        <v>17.099999999999998</v>
      </c>
      <c r="I78">
        <v>10</v>
      </c>
      <c r="K78">
        <v>17.099999999999998</v>
      </c>
      <c r="L78">
        <v>45584</v>
      </c>
      <c r="M78" t="s">
        <v>209</v>
      </c>
      <c r="N78">
        <v>10.993315508021386</v>
      </c>
      <c r="O78">
        <v>1.3770587253431661</v>
      </c>
      <c r="P78">
        <v>1.3770587253431661</v>
      </c>
      <c r="Q78">
        <v>0.88528894975270134</v>
      </c>
      <c r="R78">
        <v>0</v>
      </c>
      <c r="S78">
        <v>0</v>
      </c>
      <c r="T78">
        <v>0.12705872534316609</v>
      </c>
      <c r="U78">
        <v>0</v>
      </c>
      <c r="V78">
        <v>0</v>
      </c>
      <c r="W78">
        <v>0</v>
      </c>
      <c r="X78">
        <v>0</v>
      </c>
      <c r="Y78">
        <v>0</v>
      </c>
      <c r="Z78">
        <v>0.25</v>
      </c>
      <c r="AA78">
        <v>0</v>
      </c>
      <c r="AB78">
        <v>0</v>
      </c>
      <c r="AC78">
        <v>0</v>
      </c>
      <c r="AD78">
        <v>0.11471105024729866</v>
      </c>
      <c r="AE78">
        <v>0</v>
      </c>
      <c r="AF78">
        <v>0.88528894975270134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0.72618544263665863</v>
      </c>
      <c r="AM78">
        <v>0.72618544263665863</v>
      </c>
      <c r="AN78">
        <v>0.64288394783750802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0.27381455736334137</v>
      </c>
      <c r="AZ78">
        <v>0</v>
      </c>
      <c r="BA78">
        <v>8.3301494799150611E-2</v>
      </c>
      <c r="BB78">
        <v>0</v>
      </c>
      <c r="BC78">
        <v>0.64288394783750802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1.5554906968259763</v>
      </c>
      <c r="BJ78">
        <v>1.5554906968259763</v>
      </c>
      <c r="BK78">
        <v>1.1295747001917762</v>
      </c>
      <c r="CB78">
        <v>0</v>
      </c>
      <c r="CC78">
        <v>0</v>
      </c>
      <c r="CD78">
        <v>0</v>
      </c>
    </row>
    <row r="79" spans="1:83" hidden="1" x14ac:dyDescent="0.25">
      <c r="A79" t="s">
        <v>160</v>
      </c>
      <c r="B79" t="s">
        <v>170</v>
      </c>
      <c r="C79" t="s">
        <v>52</v>
      </c>
      <c r="D79" s="25">
        <v>45584</v>
      </c>
      <c r="E79" t="s">
        <v>172</v>
      </c>
      <c r="F79" t="s">
        <v>70</v>
      </c>
      <c r="G79">
        <v>11.626924453992126</v>
      </c>
      <c r="H79">
        <v>17.099999999999998</v>
      </c>
      <c r="I79">
        <v>10</v>
      </c>
      <c r="J79">
        <v>1</v>
      </c>
      <c r="K79">
        <v>17.099999999999998</v>
      </c>
      <c r="L79">
        <v>45584</v>
      </c>
      <c r="M79" t="s">
        <v>209</v>
      </c>
      <c r="N79">
        <v>10.454702679619944</v>
      </c>
      <c r="O79">
        <v>1.4707242717250717</v>
      </c>
      <c r="P79">
        <v>1.4707242717250717</v>
      </c>
      <c r="Q79">
        <v>0.89918040845533331</v>
      </c>
      <c r="R79">
        <v>0</v>
      </c>
      <c r="S79">
        <v>0</v>
      </c>
      <c r="T79">
        <v>0.2207242717250717</v>
      </c>
      <c r="U79">
        <v>0</v>
      </c>
      <c r="V79">
        <v>0</v>
      </c>
      <c r="W79">
        <v>0</v>
      </c>
      <c r="X79">
        <v>0</v>
      </c>
      <c r="Y79">
        <v>0</v>
      </c>
      <c r="Z79">
        <v>0.25</v>
      </c>
      <c r="AA79">
        <v>0</v>
      </c>
      <c r="AB79">
        <v>0</v>
      </c>
      <c r="AC79">
        <v>0</v>
      </c>
      <c r="AD79">
        <v>0.10081959154466669</v>
      </c>
      <c r="AE79">
        <v>0</v>
      </c>
      <c r="AF79">
        <v>0.89918040845533331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0.67993710257263906</v>
      </c>
      <c r="AM79">
        <v>0.67993710257263906</v>
      </c>
      <c r="AN79">
        <v>0.61138612161520145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0.32006289742736094</v>
      </c>
      <c r="AZ79">
        <v>0</v>
      </c>
      <c r="BA79">
        <v>6.8550980957437613E-2</v>
      </c>
      <c r="BB79">
        <v>0</v>
      </c>
      <c r="BC79">
        <v>0.61138612161520145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1.6356275758405048</v>
      </c>
      <c r="BJ79">
        <v>1.6356275758405048</v>
      </c>
      <c r="BK79">
        <v>1.1121238748049023</v>
      </c>
      <c r="CB79">
        <v>0</v>
      </c>
      <c r="CC79">
        <v>0</v>
      </c>
      <c r="CD79">
        <v>0</v>
      </c>
    </row>
    <row r="80" spans="1:83" hidden="1" x14ac:dyDescent="0.25">
      <c r="A80" t="s">
        <v>160</v>
      </c>
      <c r="B80" t="s">
        <v>170</v>
      </c>
      <c r="C80" t="s">
        <v>52</v>
      </c>
      <c r="D80" s="25">
        <v>45585</v>
      </c>
      <c r="E80" t="s">
        <v>172</v>
      </c>
      <c r="F80" t="s">
        <v>68</v>
      </c>
      <c r="G80">
        <v>14.31006086645184</v>
      </c>
      <c r="H80">
        <v>18.05</v>
      </c>
      <c r="I80">
        <v>10</v>
      </c>
      <c r="J80">
        <v>1</v>
      </c>
      <c r="K80">
        <v>18.05</v>
      </c>
      <c r="L80">
        <v>45585</v>
      </c>
      <c r="M80" t="s">
        <v>214</v>
      </c>
      <c r="N80">
        <v>13.20820500448983</v>
      </c>
      <c r="O80">
        <v>1.2613503302642117</v>
      </c>
      <c r="P80">
        <v>1.2613503302642117</v>
      </c>
      <c r="Q80">
        <v>0.92300131549089537</v>
      </c>
      <c r="R80">
        <v>0</v>
      </c>
      <c r="S80">
        <v>0</v>
      </c>
      <c r="T80">
        <v>1.1350330264211728E-2</v>
      </c>
      <c r="U80">
        <v>0</v>
      </c>
      <c r="V80">
        <v>0</v>
      </c>
      <c r="W80">
        <v>0</v>
      </c>
      <c r="X80">
        <v>0</v>
      </c>
      <c r="Y80">
        <v>0</v>
      </c>
      <c r="Z80">
        <v>0.25</v>
      </c>
      <c r="AA80">
        <v>0</v>
      </c>
      <c r="AB80">
        <v>0</v>
      </c>
      <c r="AC80">
        <v>0</v>
      </c>
      <c r="AD80">
        <v>7.6998684509104631E-2</v>
      </c>
      <c r="AE80">
        <v>0</v>
      </c>
      <c r="AF80">
        <v>0.92300131549089537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0.79280115603611301</v>
      </c>
      <c r="AM80">
        <v>0.79280115603611301</v>
      </c>
      <c r="AN80">
        <v>0.73175650994403485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0.20719884396388699</v>
      </c>
      <c r="AZ80">
        <v>0</v>
      </c>
      <c r="BA80">
        <v>6.1044646092078159E-2</v>
      </c>
      <c r="BB80">
        <v>0</v>
      </c>
      <c r="BC80">
        <v>0.73175650994403485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1.3665747914924331</v>
      </c>
      <c r="BJ80">
        <v>1.3665747914924331</v>
      </c>
      <c r="BK80">
        <v>1.0834220745050109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8.3422074505010935E-2</v>
      </c>
      <c r="BS80">
        <v>0</v>
      </c>
      <c r="BT80">
        <v>0.28315271698742217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0</v>
      </c>
      <c r="CC80">
        <v>0</v>
      </c>
      <c r="CD80">
        <v>0</v>
      </c>
      <c r="CE80">
        <v>0</v>
      </c>
    </row>
    <row r="81" spans="1:83" hidden="1" x14ac:dyDescent="0.25">
      <c r="A81" t="s">
        <v>160</v>
      </c>
      <c r="B81" t="s">
        <v>217</v>
      </c>
      <c r="C81" t="s">
        <v>52</v>
      </c>
      <c r="D81" s="25">
        <v>45585</v>
      </c>
      <c r="E81" t="s">
        <v>172</v>
      </c>
      <c r="F81" t="s">
        <v>68</v>
      </c>
      <c r="G81">
        <v>14.12921652156102</v>
      </c>
      <c r="H81">
        <v>19.95</v>
      </c>
      <c r="I81">
        <v>10</v>
      </c>
      <c r="K81">
        <v>19.95</v>
      </c>
      <c r="L81">
        <v>45585</v>
      </c>
      <c r="M81" t="s">
        <v>214</v>
      </c>
      <c r="N81">
        <v>13.844607843137254</v>
      </c>
      <c r="O81">
        <v>1.4119678872184125</v>
      </c>
      <c r="P81">
        <v>1.4119678872184125</v>
      </c>
      <c r="Q81">
        <v>0.97985672609734187</v>
      </c>
      <c r="R81">
        <v>0</v>
      </c>
      <c r="S81">
        <v>0</v>
      </c>
      <c r="T81">
        <v>0.16196788721841249</v>
      </c>
      <c r="U81">
        <v>0</v>
      </c>
      <c r="V81">
        <v>0</v>
      </c>
      <c r="W81">
        <v>0</v>
      </c>
      <c r="X81">
        <v>0</v>
      </c>
      <c r="Y81">
        <v>0</v>
      </c>
      <c r="Z81">
        <v>0.25</v>
      </c>
      <c r="AA81">
        <v>0</v>
      </c>
      <c r="AB81">
        <v>0</v>
      </c>
      <c r="AC81">
        <v>0</v>
      </c>
      <c r="AD81">
        <v>2.0143273902658132E-2</v>
      </c>
      <c r="AE81">
        <v>0</v>
      </c>
      <c r="AF81">
        <v>0.97985672609734187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0.70823140458952483</v>
      </c>
      <c r="AM81">
        <v>0.70823140458952483</v>
      </c>
      <c r="AN81">
        <v>0.69396530542041379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0.29176859541047517</v>
      </c>
      <c r="AZ81">
        <v>0</v>
      </c>
      <c r="BA81">
        <v>1.4266099169111035E-2</v>
      </c>
      <c r="BB81">
        <v>0</v>
      </c>
      <c r="BC81">
        <v>0.69396530542041379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1.4409942286584287</v>
      </c>
      <c r="BJ81">
        <v>1.4409942286584287</v>
      </c>
      <c r="BK81">
        <v>1.0205573665681578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2.0557366568157764E-2</v>
      </c>
      <c r="BS81">
        <v>0</v>
      </c>
      <c r="BT81">
        <v>0.42043686209027098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0</v>
      </c>
      <c r="CD81">
        <v>0</v>
      </c>
      <c r="CE81">
        <v>0</v>
      </c>
    </row>
    <row r="82" spans="1:83" hidden="1" x14ac:dyDescent="0.25">
      <c r="A82" t="s">
        <v>160</v>
      </c>
      <c r="B82" t="s">
        <v>170</v>
      </c>
      <c r="C82" t="s">
        <v>52</v>
      </c>
      <c r="D82" s="25">
        <v>45585</v>
      </c>
      <c r="E82" t="s">
        <v>172</v>
      </c>
      <c r="F82" t="s">
        <v>69</v>
      </c>
      <c r="G82">
        <v>5.3662728249194425</v>
      </c>
      <c r="H82">
        <v>5.6999999999999993</v>
      </c>
      <c r="I82">
        <v>10</v>
      </c>
      <c r="J82">
        <v>1</v>
      </c>
      <c r="K82">
        <v>5.6999999999999993</v>
      </c>
      <c r="L82">
        <v>45585</v>
      </c>
      <c r="M82" t="s">
        <v>213</v>
      </c>
      <c r="N82">
        <v>5.6194502801120452</v>
      </c>
      <c r="O82">
        <v>1.0621897518014409</v>
      </c>
      <c r="P82">
        <v>1.0621897518014409</v>
      </c>
      <c r="Q82">
        <v>1.047179385665395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4.7179385665395035E-2</v>
      </c>
      <c r="Y82">
        <v>0</v>
      </c>
      <c r="Z82">
        <v>1.5010366136045894E-2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0.94145137279288471</v>
      </c>
      <c r="AM82">
        <v>0.94145137279288471</v>
      </c>
      <c r="AN82">
        <v>0.98586847019509571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1.4131529804904286E-2</v>
      </c>
      <c r="AZ82">
        <v>0</v>
      </c>
      <c r="BA82">
        <v>0</v>
      </c>
      <c r="BB82">
        <v>0</v>
      </c>
      <c r="BC82">
        <v>0.94145137279288471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1.0143340924597251</v>
      </c>
      <c r="BJ82">
        <v>1.0143340924597251</v>
      </c>
      <c r="BK82">
        <v>0.95494622381683314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1.4334092459725056E-2</v>
      </c>
      <c r="BU82">
        <v>0</v>
      </c>
      <c r="BV82">
        <v>0</v>
      </c>
      <c r="BW82">
        <v>0</v>
      </c>
      <c r="BX82">
        <v>4.505377618316686E-2</v>
      </c>
      <c r="BY82">
        <v>0</v>
      </c>
      <c r="BZ82">
        <v>0.95494622381683314</v>
      </c>
      <c r="CA82">
        <v>0</v>
      </c>
      <c r="CB82">
        <v>0</v>
      </c>
      <c r="CC82">
        <v>0</v>
      </c>
      <c r="CD82">
        <v>0</v>
      </c>
      <c r="CE82">
        <v>0</v>
      </c>
    </row>
    <row r="83" spans="1:83" hidden="1" x14ac:dyDescent="0.25">
      <c r="A83" t="s">
        <v>160</v>
      </c>
      <c r="B83" t="s">
        <v>217</v>
      </c>
      <c r="C83" t="s">
        <v>52</v>
      </c>
      <c r="D83" s="25">
        <v>45585</v>
      </c>
      <c r="E83" t="s">
        <v>172</v>
      </c>
      <c r="F83" t="s">
        <v>69</v>
      </c>
      <c r="G83">
        <v>3.5111676249447159</v>
      </c>
      <c r="H83">
        <v>5.6999999999999993</v>
      </c>
      <c r="I83">
        <v>10</v>
      </c>
      <c r="K83">
        <v>5.6999999999999993</v>
      </c>
      <c r="L83">
        <v>45585</v>
      </c>
      <c r="M83" t="s">
        <v>213</v>
      </c>
      <c r="N83">
        <v>6.8163992869875214</v>
      </c>
      <c r="O83">
        <v>1.6233915918752946</v>
      </c>
      <c r="P83">
        <v>1.6233915918752946</v>
      </c>
      <c r="Q83">
        <v>1.9413482963789992</v>
      </c>
      <c r="R83">
        <v>0.31795670450370461</v>
      </c>
      <c r="S83">
        <v>0</v>
      </c>
      <c r="T83">
        <v>0</v>
      </c>
      <c r="U83">
        <v>0</v>
      </c>
      <c r="V83">
        <v>0.37339159187529458</v>
      </c>
      <c r="W83">
        <v>0</v>
      </c>
      <c r="X83">
        <v>0.25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0.61599432016573974</v>
      </c>
      <c r="AM83">
        <v>0.61599432016573974</v>
      </c>
      <c r="AN83">
        <v>1.1958595240328986</v>
      </c>
      <c r="AO83">
        <v>0.19585952403289864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0.61599432016573974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0.83621861924686192</v>
      </c>
      <c r="BJ83">
        <v>0.83621861924686192</v>
      </c>
      <c r="BK83">
        <v>0.51510591987290422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0.16378138075313808</v>
      </c>
      <c r="BW83">
        <v>0</v>
      </c>
      <c r="BX83">
        <v>0.3211126993739577</v>
      </c>
      <c r="BY83">
        <v>0</v>
      </c>
      <c r="BZ83">
        <v>0.51510591987290422</v>
      </c>
      <c r="CA83">
        <v>0</v>
      </c>
      <c r="CB83">
        <v>0</v>
      </c>
      <c r="CC83">
        <v>0</v>
      </c>
      <c r="CD83">
        <v>0</v>
      </c>
      <c r="CE83">
        <v>0</v>
      </c>
    </row>
    <row r="84" spans="1:83" hidden="1" x14ac:dyDescent="0.25">
      <c r="A84" t="s">
        <v>160</v>
      </c>
      <c r="B84" t="s">
        <v>170</v>
      </c>
      <c r="C84" t="s">
        <v>52</v>
      </c>
      <c r="D84" s="25">
        <v>45585</v>
      </c>
      <c r="E84" t="s">
        <v>172</v>
      </c>
      <c r="F84" t="s">
        <v>70</v>
      </c>
      <c r="G84">
        <v>11.626924453992126</v>
      </c>
      <c r="H84">
        <v>13.3</v>
      </c>
      <c r="I84">
        <v>10</v>
      </c>
      <c r="J84">
        <v>1</v>
      </c>
      <c r="K84">
        <v>13.3</v>
      </c>
      <c r="L84">
        <v>45585</v>
      </c>
      <c r="M84" t="s">
        <v>212</v>
      </c>
      <c r="N84">
        <v>11.217490035941784</v>
      </c>
      <c r="O84">
        <v>1.1438966557861669</v>
      </c>
      <c r="P84">
        <v>1.1438966557861669</v>
      </c>
      <c r="Q84">
        <v>0.96478566454349313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0.14389665578616695</v>
      </c>
      <c r="AA84">
        <v>0</v>
      </c>
      <c r="AB84">
        <v>0</v>
      </c>
      <c r="AC84">
        <v>0</v>
      </c>
      <c r="AD84">
        <v>3.5214335456506873E-2</v>
      </c>
      <c r="AE84">
        <v>0</v>
      </c>
      <c r="AF84">
        <v>0.96478566454349313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0.87420484616482164</v>
      </c>
      <c r="AM84">
        <v>0.87420484616482164</v>
      </c>
      <c r="AN84">
        <v>0.84342030345426955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0.12579515383517836</v>
      </c>
      <c r="AZ84">
        <v>0</v>
      </c>
      <c r="BA84">
        <v>3.0784542710552087E-2</v>
      </c>
      <c r="BB84">
        <v>0</v>
      </c>
      <c r="BC84">
        <v>0.84342030345426955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1.1856484790613298</v>
      </c>
      <c r="BJ84">
        <v>1.1856484790613298</v>
      </c>
      <c r="BK84">
        <v>1.0364996462433647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3.6499646243364658E-2</v>
      </c>
      <c r="BS84">
        <v>0</v>
      </c>
      <c r="BT84">
        <v>0.14914883281796509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1</v>
      </c>
      <c r="CA84">
        <v>0</v>
      </c>
      <c r="CB84">
        <v>0</v>
      </c>
      <c r="CC84">
        <v>0</v>
      </c>
      <c r="CD84">
        <v>0</v>
      </c>
      <c r="CE84">
        <v>0</v>
      </c>
    </row>
    <row r="85" spans="1:83" hidden="1" x14ac:dyDescent="0.25">
      <c r="A85" t="s">
        <v>160</v>
      </c>
      <c r="B85" t="s">
        <v>217</v>
      </c>
      <c r="C85" t="s">
        <v>52</v>
      </c>
      <c r="D85" s="25">
        <v>45585</v>
      </c>
      <c r="E85" t="s">
        <v>172</v>
      </c>
      <c r="F85" t="s">
        <v>70</v>
      </c>
      <c r="G85">
        <v>12.417771069086861</v>
      </c>
      <c r="H85">
        <v>16.149999999999999</v>
      </c>
      <c r="I85">
        <v>10</v>
      </c>
      <c r="K85">
        <v>16.149999999999999</v>
      </c>
      <c r="L85">
        <v>45585</v>
      </c>
      <c r="M85" t="s">
        <v>212</v>
      </c>
      <c r="N85">
        <v>10.77941176470588</v>
      </c>
      <c r="O85">
        <v>1.3005554628241014</v>
      </c>
      <c r="P85">
        <v>1.3005554628241014</v>
      </c>
      <c r="Q85">
        <v>0.86806333477514686</v>
      </c>
      <c r="R85">
        <v>0</v>
      </c>
      <c r="S85">
        <v>0</v>
      </c>
      <c r="T85">
        <v>5.0555462824101394E-2</v>
      </c>
      <c r="U85">
        <v>0</v>
      </c>
      <c r="V85">
        <v>0</v>
      </c>
      <c r="W85">
        <v>0</v>
      </c>
      <c r="X85">
        <v>0</v>
      </c>
      <c r="Y85">
        <v>0</v>
      </c>
      <c r="Z85">
        <v>0.25</v>
      </c>
      <c r="AA85">
        <v>0</v>
      </c>
      <c r="AB85">
        <v>0</v>
      </c>
      <c r="AC85">
        <v>0</v>
      </c>
      <c r="AD85">
        <v>0.13193666522485314</v>
      </c>
      <c r="AE85">
        <v>0</v>
      </c>
      <c r="AF85">
        <v>0.86806333477514686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0.76890223337999142</v>
      </c>
      <c r="AM85">
        <v>0.76890223337999142</v>
      </c>
      <c r="AN85">
        <v>0.66745583682389353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0.23109776662000858</v>
      </c>
      <c r="AZ85">
        <v>0</v>
      </c>
      <c r="BA85">
        <v>0.10144639655609788</v>
      </c>
      <c r="BB85">
        <v>0</v>
      </c>
      <c r="BC85">
        <v>0.66745583682389353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1.4982264665757163</v>
      </c>
      <c r="BJ85">
        <v>1.4982264665757163</v>
      </c>
      <c r="BK85">
        <v>1.1519896762590813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0.15198967625908133</v>
      </c>
      <c r="BS85">
        <v>0</v>
      </c>
      <c r="BT85">
        <v>0.34623679031663501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1</v>
      </c>
      <c r="CA85">
        <v>0</v>
      </c>
      <c r="CB85">
        <v>0</v>
      </c>
      <c r="CC85">
        <v>0</v>
      </c>
      <c r="CD85">
        <v>0</v>
      </c>
      <c r="CE85">
        <v>0</v>
      </c>
    </row>
    <row r="86" spans="1:83" hidden="1" x14ac:dyDescent="0.25">
      <c r="A86" t="s">
        <v>160</v>
      </c>
      <c r="B86" t="s">
        <v>170</v>
      </c>
      <c r="C86" t="s">
        <v>52</v>
      </c>
      <c r="D86" s="25">
        <v>45572</v>
      </c>
      <c r="E86" t="s">
        <v>216</v>
      </c>
      <c r="F86" t="s">
        <v>68</v>
      </c>
      <c r="G86">
        <v>3.1563909774436096</v>
      </c>
      <c r="H86">
        <v>2.8499999999999996</v>
      </c>
      <c r="I86">
        <v>10</v>
      </c>
      <c r="J86">
        <v>1</v>
      </c>
      <c r="K86">
        <v>2.8499999999999996</v>
      </c>
      <c r="L86">
        <v>45572</v>
      </c>
      <c r="M86" t="s">
        <v>175</v>
      </c>
      <c r="N86">
        <v>1.882352941176471</v>
      </c>
      <c r="O86">
        <v>0.90292996665078584</v>
      </c>
      <c r="P86">
        <v>0.90292996665078584</v>
      </c>
      <c r="Q86">
        <v>0.59636241347420338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9.7070033349214158E-2</v>
      </c>
      <c r="AC86">
        <v>0</v>
      </c>
      <c r="AD86">
        <v>0.30656755317658246</v>
      </c>
      <c r="AE86">
        <v>0</v>
      </c>
      <c r="AF86">
        <v>0.59636241347420338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1.1075056061205648</v>
      </c>
      <c r="AM86">
        <v>1.1075056061205648</v>
      </c>
      <c r="AN86">
        <v>0.66047471620227061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0.10750560612056481</v>
      </c>
      <c r="AX86">
        <v>0</v>
      </c>
      <c r="AY86">
        <v>0</v>
      </c>
      <c r="AZ86">
        <v>0</v>
      </c>
      <c r="BA86">
        <v>0.33952528379772939</v>
      </c>
      <c r="BB86">
        <v>0</v>
      </c>
      <c r="BC86">
        <v>0.66047471620227061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1.5140624999999994</v>
      </c>
      <c r="BJ86">
        <v>1.5140624999999994</v>
      </c>
      <c r="BK86">
        <v>1.6768327067669173</v>
      </c>
      <c r="CB86">
        <v>0</v>
      </c>
      <c r="CC86">
        <v>0</v>
      </c>
      <c r="CD86">
        <v>0</v>
      </c>
    </row>
    <row r="87" spans="1:83" hidden="1" x14ac:dyDescent="0.25">
      <c r="A87" t="s">
        <v>160</v>
      </c>
      <c r="B87" t="s">
        <v>217</v>
      </c>
      <c r="C87" t="s">
        <v>52</v>
      </c>
      <c r="D87" s="25">
        <v>45572</v>
      </c>
      <c r="E87" t="s">
        <v>216</v>
      </c>
      <c r="F87" t="s">
        <v>68</v>
      </c>
      <c r="G87">
        <v>3.7478639781271368</v>
      </c>
      <c r="H87">
        <v>2.8499999999999996</v>
      </c>
      <c r="I87">
        <v>10</v>
      </c>
      <c r="K87">
        <v>2.8499999999999996</v>
      </c>
      <c r="L87">
        <v>45572</v>
      </c>
      <c r="M87" t="s">
        <v>175</v>
      </c>
      <c r="N87">
        <v>3.75</v>
      </c>
      <c r="O87">
        <v>0.76043314715604671</v>
      </c>
      <c r="P87">
        <v>0.76043314715604671</v>
      </c>
      <c r="Q87">
        <v>1.0005699304684827</v>
      </c>
      <c r="R87">
        <v>5.6993046848274886E-4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0.23956685284395329</v>
      </c>
      <c r="AB87">
        <v>0</v>
      </c>
      <c r="AC87">
        <v>0</v>
      </c>
      <c r="AD87">
        <v>0</v>
      </c>
      <c r="AE87">
        <v>0</v>
      </c>
      <c r="AF87">
        <v>0.76043314715604671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1.3150399923253113</v>
      </c>
      <c r="AM87">
        <v>1.3150399923253113</v>
      </c>
      <c r="AN87">
        <v>1.3157894736842106</v>
      </c>
      <c r="AO87">
        <v>7.4948135889929546E-4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0.31503999232531132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0.7599999999999999</v>
      </c>
      <c r="BJ87">
        <v>0.7599999999999999</v>
      </c>
      <c r="BK87">
        <v>0.99943039416723645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5.6960583276355337E-4</v>
      </c>
      <c r="BW87">
        <v>0</v>
      </c>
      <c r="BX87">
        <v>0</v>
      </c>
      <c r="BY87">
        <v>0</v>
      </c>
      <c r="BZ87">
        <v>0.7599999999999999</v>
      </c>
      <c r="CA87">
        <v>0</v>
      </c>
      <c r="CB87">
        <v>0</v>
      </c>
      <c r="CC87">
        <v>0</v>
      </c>
      <c r="CD87">
        <v>0</v>
      </c>
      <c r="CE87">
        <v>0</v>
      </c>
    </row>
    <row r="88" spans="1:83" hidden="1" x14ac:dyDescent="0.25">
      <c r="A88" t="s">
        <v>160</v>
      </c>
      <c r="B88" t="s">
        <v>170</v>
      </c>
      <c r="C88" t="s">
        <v>52</v>
      </c>
      <c r="D88" s="25">
        <v>45572</v>
      </c>
      <c r="E88" t="s">
        <v>216</v>
      </c>
      <c r="F88" t="s">
        <v>69</v>
      </c>
      <c r="G88">
        <v>1</v>
      </c>
      <c r="H88">
        <v>0</v>
      </c>
      <c r="I88">
        <v>10</v>
      </c>
      <c r="J88">
        <v>1</v>
      </c>
      <c r="K88">
        <v>0</v>
      </c>
      <c r="L88">
        <v>45572</v>
      </c>
      <c r="M88" t="s">
        <v>174</v>
      </c>
      <c r="N88">
        <v>2.7450980392156862E-2</v>
      </c>
      <c r="O88">
        <v>0</v>
      </c>
      <c r="P88">
        <v>0</v>
      </c>
      <c r="Q88">
        <v>2.7450980392156862E-2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2.7450980392156862E-2</v>
      </c>
      <c r="AB88">
        <v>0.97254901960784312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I88">
        <v>0</v>
      </c>
      <c r="BJ88">
        <v>0</v>
      </c>
      <c r="BK88">
        <v>36.428571428571431</v>
      </c>
      <c r="BL88">
        <v>35.428571428571431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</row>
    <row r="89" spans="1:83" hidden="1" x14ac:dyDescent="0.25">
      <c r="A89" t="s">
        <v>160</v>
      </c>
      <c r="B89" t="s">
        <v>217</v>
      </c>
      <c r="C89" t="s">
        <v>52</v>
      </c>
      <c r="D89" s="25">
        <v>45572</v>
      </c>
      <c r="E89" t="s">
        <v>216</v>
      </c>
      <c r="F89" t="s">
        <v>69</v>
      </c>
      <c r="G89">
        <v>0.97058823529411775</v>
      </c>
      <c r="H89">
        <v>0</v>
      </c>
      <c r="I89">
        <v>10</v>
      </c>
      <c r="K89">
        <v>0</v>
      </c>
      <c r="L89">
        <v>45572</v>
      </c>
      <c r="M89" t="s">
        <v>174</v>
      </c>
      <c r="N89">
        <v>5.7040998217468802E-2</v>
      </c>
      <c r="O89">
        <v>0</v>
      </c>
      <c r="P89">
        <v>0</v>
      </c>
      <c r="Q89">
        <v>5.8769513314967853E-2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5.8769513314967853E-2</v>
      </c>
      <c r="AB89">
        <v>0.94123048668503217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I89">
        <v>0</v>
      </c>
      <c r="BJ89">
        <v>0</v>
      </c>
      <c r="BK89">
        <v>17.015625000000004</v>
      </c>
      <c r="BL89">
        <v>16.015625000000004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</row>
    <row r="90" spans="1:83" hidden="1" x14ac:dyDescent="0.25">
      <c r="A90" t="s">
        <v>160</v>
      </c>
      <c r="B90" t="s">
        <v>170</v>
      </c>
      <c r="C90" t="s">
        <v>52</v>
      </c>
      <c r="D90" s="25">
        <v>45572</v>
      </c>
      <c r="E90" t="s">
        <v>216</v>
      </c>
      <c r="F90" t="s">
        <v>70</v>
      </c>
      <c r="G90">
        <v>2.1042606516290729</v>
      </c>
      <c r="H90">
        <v>0.95</v>
      </c>
      <c r="I90">
        <v>10</v>
      </c>
      <c r="J90">
        <v>1</v>
      </c>
      <c r="K90">
        <v>0.95</v>
      </c>
      <c r="L90">
        <v>45572</v>
      </c>
      <c r="M90" t="s">
        <v>173</v>
      </c>
      <c r="N90">
        <v>1.7568627450980394</v>
      </c>
      <c r="O90">
        <v>0.45146498332539298</v>
      </c>
      <c r="P90">
        <v>0.45146498332539298</v>
      </c>
      <c r="Q90">
        <v>0.83490737886388477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0.3834423955384918</v>
      </c>
      <c r="AB90">
        <v>0.16509262113611523</v>
      </c>
      <c r="AC90">
        <v>0</v>
      </c>
      <c r="AD90">
        <v>0</v>
      </c>
      <c r="AE90">
        <v>0</v>
      </c>
      <c r="AF90">
        <v>0.45146498332539298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2.2150112122411296</v>
      </c>
      <c r="AM90">
        <v>2.2150112122411296</v>
      </c>
      <c r="AN90">
        <v>1.8493292053663573</v>
      </c>
      <c r="BE90">
        <v>0</v>
      </c>
      <c r="BF90">
        <v>0</v>
      </c>
      <c r="BG90">
        <v>0</v>
      </c>
      <c r="BI90">
        <v>0.5407366071428571</v>
      </c>
      <c r="BJ90">
        <v>0.5407366071428571</v>
      </c>
      <c r="BK90">
        <v>1.1977376476906552</v>
      </c>
      <c r="BL90">
        <v>0.19773764769065516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0.54853501667460702</v>
      </c>
      <c r="BV90">
        <v>0</v>
      </c>
      <c r="BW90">
        <v>0</v>
      </c>
      <c r="BX90">
        <v>0</v>
      </c>
      <c r="BY90">
        <v>0</v>
      </c>
      <c r="BZ90">
        <v>0.5407366071428571</v>
      </c>
      <c r="CA90">
        <v>0</v>
      </c>
      <c r="CB90">
        <v>0</v>
      </c>
      <c r="CC90">
        <v>0</v>
      </c>
      <c r="CD90">
        <v>0</v>
      </c>
      <c r="CE90">
        <v>0</v>
      </c>
    </row>
    <row r="91" spans="1:83" hidden="1" x14ac:dyDescent="0.25">
      <c r="A91" t="s">
        <v>160</v>
      </c>
      <c r="B91" t="s">
        <v>217</v>
      </c>
      <c r="C91" t="s">
        <v>52</v>
      </c>
      <c r="D91" s="25">
        <v>45572</v>
      </c>
      <c r="E91" t="s">
        <v>216</v>
      </c>
      <c r="F91" t="s">
        <v>70</v>
      </c>
      <c r="G91">
        <v>4.5836142079336275</v>
      </c>
      <c r="H91">
        <v>3.8</v>
      </c>
      <c r="I91">
        <v>10</v>
      </c>
      <c r="K91">
        <v>3.8</v>
      </c>
      <c r="L91">
        <v>45572</v>
      </c>
      <c r="M91" t="s">
        <v>173</v>
      </c>
      <c r="N91">
        <v>2.8368983957219247</v>
      </c>
      <c r="O91">
        <v>0.82904010407828488</v>
      </c>
      <c r="P91">
        <v>0.82904010407828488</v>
      </c>
      <c r="Q91">
        <v>0.61892172138126944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0.17095989592171512</v>
      </c>
      <c r="AC91">
        <v>0</v>
      </c>
      <c r="AD91">
        <v>0.21011838269701544</v>
      </c>
      <c r="AE91">
        <v>0</v>
      </c>
      <c r="AF91">
        <v>0.61892172138126944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1.2062142652456915</v>
      </c>
      <c r="AM91">
        <v>1.2062142652456915</v>
      </c>
      <c r="AN91">
        <v>0.74655220940050648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0.20621426524569153</v>
      </c>
      <c r="AX91">
        <v>0</v>
      </c>
      <c r="AY91">
        <v>0</v>
      </c>
      <c r="AZ91">
        <v>0</v>
      </c>
      <c r="BA91">
        <v>0.25344779059949352</v>
      </c>
      <c r="BB91">
        <v>0</v>
      </c>
      <c r="BC91">
        <v>0.74655220940050648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1.3394910461828464</v>
      </c>
      <c r="BJ91">
        <v>1.3394910461828464</v>
      </c>
      <c r="BK91">
        <v>1.6157132080746248</v>
      </c>
      <c r="BL91">
        <v>0.27622216189177839</v>
      </c>
      <c r="BM91">
        <v>0</v>
      </c>
      <c r="BN91">
        <v>0</v>
      </c>
      <c r="BO91">
        <v>0</v>
      </c>
      <c r="BP91">
        <v>0</v>
      </c>
      <c r="BQ91">
        <v>0.16050895381715358</v>
      </c>
      <c r="BR91">
        <v>0.33949104618284642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</row>
    <row r="92" spans="1:83" hidden="1" x14ac:dyDescent="0.25">
      <c r="A92" t="s">
        <v>160</v>
      </c>
      <c r="B92" t="s">
        <v>170</v>
      </c>
      <c r="C92" t="s">
        <v>52</v>
      </c>
      <c r="D92" s="25">
        <v>45573</v>
      </c>
      <c r="E92" t="s">
        <v>216</v>
      </c>
      <c r="F92" t="s">
        <v>68</v>
      </c>
      <c r="G92">
        <v>3.1563909774436096</v>
      </c>
      <c r="H92">
        <v>1.9</v>
      </c>
      <c r="I92">
        <v>10</v>
      </c>
      <c r="J92">
        <v>1</v>
      </c>
      <c r="K92">
        <v>1.9</v>
      </c>
      <c r="L92">
        <v>45573</v>
      </c>
      <c r="M92" t="s">
        <v>177</v>
      </c>
      <c r="N92">
        <v>1.7290552584670236</v>
      </c>
      <c r="O92">
        <v>0.60195331110052397</v>
      </c>
      <c r="P92">
        <v>0.60195331110052397</v>
      </c>
      <c r="Q92">
        <v>0.54779501995263002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0.39804668889947603</v>
      </c>
      <c r="AC92">
        <v>0</v>
      </c>
      <c r="AD92">
        <v>5.4158291147893944E-2</v>
      </c>
      <c r="AE92">
        <v>0</v>
      </c>
      <c r="AF92">
        <v>0.54779501995263002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1.6612584091808473</v>
      </c>
      <c r="AM92">
        <v>1.6612584091808473</v>
      </c>
      <c r="AN92">
        <v>0.9100290834036967</v>
      </c>
      <c r="BE92">
        <v>0</v>
      </c>
      <c r="BF92">
        <v>0</v>
      </c>
      <c r="BG92">
        <v>0</v>
      </c>
      <c r="BI92">
        <v>1.098865979381443</v>
      </c>
      <c r="BJ92">
        <v>1.098865979381443</v>
      </c>
      <c r="BK92">
        <v>1.8255003488101698</v>
      </c>
      <c r="BL92">
        <v>0.72663436942872672</v>
      </c>
      <c r="BM92">
        <v>0</v>
      </c>
      <c r="BN92">
        <v>0</v>
      </c>
      <c r="BO92">
        <v>0</v>
      </c>
      <c r="BP92">
        <v>0</v>
      </c>
      <c r="BQ92">
        <v>0.40113402061855696</v>
      </c>
      <c r="BR92">
        <v>9.8865979381443037E-2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</row>
    <row r="93" spans="1:83" hidden="1" x14ac:dyDescent="0.25">
      <c r="A93" t="s">
        <v>160</v>
      </c>
      <c r="B93" t="s">
        <v>217</v>
      </c>
      <c r="C93" t="s">
        <v>52</v>
      </c>
      <c r="D93" s="25">
        <v>45573</v>
      </c>
      <c r="E93" t="s">
        <v>216</v>
      </c>
      <c r="F93" t="s">
        <v>68</v>
      </c>
      <c r="G93">
        <v>3.7478639781271368</v>
      </c>
      <c r="H93">
        <v>3.8</v>
      </c>
      <c r="I93">
        <v>10</v>
      </c>
      <c r="K93">
        <v>3.8</v>
      </c>
      <c r="L93">
        <v>45573</v>
      </c>
      <c r="M93" t="s">
        <v>177</v>
      </c>
      <c r="N93">
        <v>3.75</v>
      </c>
      <c r="O93">
        <v>1.0139108628747291</v>
      </c>
      <c r="P93">
        <v>1.0139108628747291</v>
      </c>
      <c r="Q93">
        <v>1.0005699304684827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5.6993046848274886E-4</v>
      </c>
      <c r="Y93">
        <v>0</v>
      </c>
      <c r="Z93">
        <v>1.3340932406246342E-2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0.98627999424398338</v>
      </c>
      <c r="AM93">
        <v>0.98627999424398338</v>
      </c>
      <c r="AN93">
        <v>0.98684210526315796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1.3157894736842035E-2</v>
      </c>
      <c r="AZ93">
        <v>0</v>
      </c>
      <c r="BA93">
        <v>0</v>
      </c>
      <c r="BB93">
        <v>0</v>
      </c>
      <c r="BC93">
        <v>0.98627999424398338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1.0133333333333332</v>
      </c>
      <c r="BJ93">
        <v>1.0133333333333332</v>
      </c>
      <c r="BK93">
        <v>0.99943039416723645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1.3333333333333197E-2</v>
      </c>
      <c r="BU93">
        <v>0</v>
      </c>
      <c r="BV93">
        <v>0</v>
      </c>
      <c r="BW93">
        <v>0</v>
      </c>
      <c r="BX93">
        <v>5.6960583276355337E-4</v>
      </c>
      <c r="BY93">
        <v>0</v>
      </c>
      <c r="BZ93">
        <v>0.99943039416723645</v>
      </c>
      <c r="CA93">
        <v>0</v>
      </c>
      <c r="CB93">
        <v>0</v>
      </c>
      <c r="CC93">
        <v>0</v>
      </c>
      <c r="CD93">
        <v>0</v>
      </c>
      <c r="CE93">
        <v>0</v>
      </c>
    </row>
    <row r="94" spans="1:83" hidden="1" x14ac:dyDescent="0.25">
      <c r="A94" t="s">
        <v>160</v>
      </c>
      <c r="B94" t="s">
        <v>217</v>
      </c>
      <c r="C94" t="s">
        <v>52</v>
      </c>
      <c r="D94" s="25">
        <v>45573</v>
      </c>
      <c r="E94" t="s">
        <v>216</v>
      </c>
      <c r="F94" t="s">
        <v>69</v>
      </c>
      <c r="G94">
        <v>0.97058823529411775</v>
      </c>
      <c r="H94">
        <v>0.95</v>
      </c>
      <c r="I94">
        <v>10</v>
      </c>
      <c r="K94">
        <v>0.95</v>
      </c>
      <c r="L94">
        <v>45573</v>
      </c>
      <c r="M94" t="s">
        <v>176</v>
      </c>
      <c r="N94">
        <v>0.99821746880570394</v>
      </c>
      <c r="O94">
        <v>0.97878787878787865</v>
      </c>
      <c r="P94">
        <v>0.97878787878787865</v>
      </c>
      <c r="Q94">
        <v>1.0284664830119372</v>
      </c>
      <c r="R94">
        <v>2.8466483011937216E-2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2.1212121212121349E-2</v>
      </c>
      <c r="AB94">
        <v>0</v>
      </c>
      <c r="AC94">
        <v>0</v>
      </c>
      <c r="AD94">
        <v>0</v>
      </c>
      <c r="AE94">
        <v>0</v>
      </c>
      <c r="AF94">
        <v>0.97878787878787865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1.0216718266253872</v>
      </c>
      <c r="AM94">
        <v>1.0216718266253872</v>
      </c>
      <c r="AN94">
        <v>1.0507552303217937</v>
      </c>
      <c r="AO94">
        <v>2.9083403696406496E-2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2.1671826625387247E-2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0.95169642857142867</v>
      </c>
      <c r="BJ94">
        <v>0.95169642857142867</v>
      </c>
      <c r="BK94">
        <v>0.97232142857142878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2.7678571428571219E-2</v>
      </c>
      <c r="BW94">
        <v>0</v>
      </c>
      <c r="BX94">
        <v>0</v>
      </c>
      <c r="BY94">
        <v>0</v>
      </c>
      <c r="BZ94">
        <v>0.95169642857142867</v>
      </c>
      <c r="CA94">
        <v>0</v>
      </c>
      <c r="CB94">
        <v>0</v>
      </c>
      <c r="CC94">
        <v>0</v>
      </c>
      <c r="CD94">
        <v>0</v>
      </c>
      <c r="CE94">
        <v>0</v>
      </c>
    </row>
    <row r="95" spans="1:83" hidden="1" x14ac:dyDescent="0.25">
      <c r="A95" t="s">
        <v>160</v>
      </c>
      <c r="B95" t="s">
        <v>170</v>
      </c>
      <c r="C95" t="s">
        <v>52</v>
      </c>
      <c r="D95" s="25">
        <v>45573</v>
      </c>
      <c r="E95" t="s">
        <v>216</v>
      </c>
      <c r="F95" t="s">
        <v>69</v>
      </c>
      <c r="G95">
        <v>1</v>
      </c>
      <c r="H95">
        <v>0</v>
      </c>
      <c r="I95">
        <v>10</v>
      </c>
      <c r="J95">
        <v>1</v>
      </c>
      <c r="K95">
        <v>0</v>
      </c>
      <c r="L95">
        <v>45573</v>
      </c>
      <c r="M95" t="s">
        <v>176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1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</row>
    <row r="96" spans="1:83" hidden="1" x14ac:dyDescent="0.25">
      <c r="A96" t="s">
        <v>160</v>
      </c>
      <c r="B96" t="s">
        <v>217</v>
      </c>
      <c r="C96" t="s">
        <v>52</v>
      </c>
      <c r="D96" s="25">
        <v>45573</v>
      </c>
      <c r="E96" t="s">
        <v>216</v>
      </c>
      <c r="F96" t="s">
        <v>70</v>
      </c>
      <c r="G96">
        <v>4.5836142079336275</v>
      </c>
      <c r="H96">
        <v>4.75</v>
      </c>
      <c r="I96">
        <v>10</v>
      </c>
      <c r="K96">
        <v>4.75</v>
      </c>
      <c r="L96">
        <v>45573</v>
      </c>
      <c r="M96" t="s">
        <v>178</v>
      </c>
      <c r="N96">
        <v>2.8368983957219247</v>
      </c>
      <c r="O96">
        <v>1.036300130097856</v>
      </c>
      <c r="P96">
        <v>1.036300130097856</v>
      </c>
      <c r="Q96">
        <v>0.61892172138126944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3.6300130097856043E-2</v>
      </c>
      <c r="AA96">
        <v>0</v>
      </c>
      <c r="AB96">
        <v>0</v>
      </c>
      <c r="AC96">
        <v>0</v>
      </c>
      <c r="AD96">
        <v>0.38107827861873056</v>
      </c>
      <c r="AE96">
        <v>0</v>
      </c>
      <c r="AF96">
        <v>0.61892172138126944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0.96497141219655314</v>
      </c>
      <c r="AM96">
        <v>0.96497141219655314</v>
      </c>
      <c r="AN96">
        <v>0.59724176752040525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3.5028587803446865E-2</v>
      </c>
      <c r="AZ96">
        <v>0</v>
      </c>
      <c r="BA96">
        <v>0.36772964467614788</v>
      </c>
      <c r="BB96">
        <v>0</v>
      </c>
      <c r="BC96">
        <v>0.59724176752040525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1.6743638077285583</v>
      </c>
      <c r="BJ96">
        <v>1.6743638077285583</v>
      </c>
      <c r="BK96">
        <v>1.6157132080746248</v>
      </c>
      <c r="CB96">
        <v>0</v>
      </c>
      <c r="CC96">
        <v>0</v>
      </c>
      <c r="CD96">
        <v>0</v>
      </c>
    </row>
    <row r="97" spans="1:83" hidden="1" x14ac:dyDescent="0.25">
      <c r="A97" t="s">
        <v>160</v>
      </c>
      <c r="B97" t="s">
        <v>170</v>
      </c>
      <c r="C97" t="s">
        <v>52</v>
      </c>
      <c r="D97" s="25">
        <v>45573</v>
      </c>
      <c r="E97" t="s">
        <v>216</v>
      </c>
      <c r="F97" t="s">
        <v>70</v>
      </c>
      <c r="G97">
        <v>2.1042606516290729</v>
      </c>
      <c r="H97">
        <v>2.8499999999999996</v>
      </c>
      <c r="I97">
        <v>10</v>
      </c>
      <c r="J97">
        <v>1</v>
      </c>
      <c r="K97">
        <v>2.8499999999999996</v>
      </c>
      <c r="L97">
        <v>45573</v>
      </c>
      <c r="M97" t="s">
        <v>178</v>
      </c>
      <c r="N97">
        <v>1.5496957403651117</v>
      </c>
      <c r="O97">
        <v>1.3543949499761787</v>
      </c>
      <c r="P97">
        <v>1.3543949499761787</v>
      </c>
      <c r="Q97">
        <v>0.73645617008775544</v>
      </c>
      <c r="R97">
        <v>0</v>
      </c>
      <c r="S97">
        <v>0</v>
      </c>
      <c r="T97">
        <v>0.10439494997617871</v>
      </c>
      <c r="U97">
        <v>0</v>
      </c>
      <c r="V97">
        <v>0</v>
      </c>
      <c r="W97">
        <v>0</v>
      </c>
      <c r="X97">
        <v>0</v>
      </c>
      <c r="Y97">
        <v>0</v>
      </c>
      <c r="Z97">
        <v>0.25</v>
      </c>
      <c r="AA97">
        <v>0</v>
      </c>
      <c r="AB97">
        <v>0</v>
      </c>
      <c r="AC97">
        <v>0</v>
      </c>
      <c r="AD97">
        <v>0.26354382991224456</v>
      </c>
      <c r="AE97">
        <v>0</v>
      </c>
      <c r="AF97">
        <v>0.73645617008775544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0.73833707074704324</v>
      </c>
      <c r="AM97">
        <v>0.73833707074704324</v>
      </c>
      <c r="AN97">
        <v>0.54375289135617966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0.26166292925295676</v>
      </c>
      <c r="AZ97">
        <v>0</v>
      </c>
      <c r="BA97">
        <v>0.19458417939086359</v>
      </c>
      <c r="BB97">
        <v>0</v>
      </c>
      <c r="BC97">
        <v>0.54375289135617966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1.8390706806282719</v>
      </c>
      <c r="BJ97">
        <v>1.8390706806282719</v>
      </c>
      <c r="BK97">
        <v>1.3578540592318493</v>
      </c>
      <c r="CB97">
        <v>0</v>
      </c>
      <c r="CC97">
        <v>0</v>
      </c>
      <c r="CD97">
        <v>0</v>
      </c>
    </row>
    <row r="98" spans="1:83" hidden="1" x14ac:dyDescent="0.25">
      <c r="A98" t="s">
        <v>160</v>
      </c>
      <c r="B98" t="s">
        <v>170</v>
      </c>
      <c r="C98" t="s">
        <v>52</v>
      </c>
      <c r="D98" s="25">
        <v>45574</v>
      </c>
      <c r="E98" t="s">
        <v>216</v>
      </c>
      <c r="F98" t="s">
        <v>68</v>
      </c>
      <c r="G98">
        <v>3.1563909774436096</v>
      </c>
      <c r="H98">
        <v>2.8499999999999996</v>
      </c>
      <c r="I98">
        <v>10</v>
      </c>
      <c r="J98">
        <v>1</v>
      </c>
      <c r="K98">
        <v>2.8499999999999996</v>
      </c>
      <c r="L98">
        <v>45574</v>
      </c>
      <c r="M98" t="s">
        <v>180</v>
      </c>
      <c r="N98">
        <v>1.7290552584670236</v>
      </c>
      <c r="O98">
        <v>0.90292996665078584</v>
      </c>
      <c r="P98">
        <v>0.90292996665078584</v>
      </c>
      <c r="Q98">
        <v>0.54779501995263002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9.7070033349214158E-2</v>
      </c>
      <c r="AC98">
        <v>0</v>
      </c>
      <c r="AD98">
        <v>0.35513494669815582</v>
      </c>
      <c r="AE98">
        <v>0</v>
      </c>
      <c r="AF98">
        <v>0.54779501995263002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1.1075056061205648</v>
      </c>
      <c r="AM98">
        <v>1.1075056061205648</v>
      </c>
      <c r="AN98">
        <v>0.60668605560246447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0.10750560612056481</v>
      </c>
      <c r="AX98">
        <v>0</v>
      </c>
      <c r="AY98">
        <v>0</v>
      </c>
      <c r="AZ98">
        <v>0</v>
      </c>
      <c r="BA98">
        <v>0.39331394439753553</v>
      </c>
      <c r="BB98">
        <v>0</v>
      </c>
      <c r="BC98">
        <v>0.60668605560246447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1.6482989690721643</v>
      </c>
      <c r="BJ98">
        <v>1.6482989690721643</v>
      </c>
      <c r="BK98">
        <v>1.8255003488101698</v>
      </c>
      <c r="CB98">
        <v>0</v>
      </c>
      <c r="CC98">
        <v>0</v>
      </c>
      <c r="CD98">
        <v>0</v>
      </c>
    </row>
    <row r="99" spans="1:83" hidden="1" x14ac:dyDescent="0.25">
      <c r="A99" t="s">
        <v>160</v>
      </c>
      <c r="B99" t="s">
        <v>217</v>
      </c>
      <c r="C99" t="s">
        <v>52</v>
      </c>
      <c r="D99" s="25">
        <v>45574</v>
      </c>
      <c r="E99" t="s">
        <v>216</v>
      </c>
      <c r="F99" t="s">
        <v>68</v>
      </c>
      <c r="G99">
        <v>3.7478639781271368</v>
      </c>
      <c r="H99">
        <v>4.75</v>
      </c>
      <c r="I99">
        <v>10</v>
      </c>
      <c r="K99">
        <v>4.75</v>
      </c>
      <c r="L99">
        <v>45574</v>
      </c>
      <c r="M99" t="s">
        <v>180</v>
      </c>
      <c r="N99">
        <v>3.7813725490196082</v>
      </c>
      <c r="O99">
        <v>1.2673885785934114</v>
      </c>
      <c r="P99">
        <v>1.2673885785934114</v>
      </c>
      <c r="Q99">
        <v>1.0089407115861275</v>
      </c>
      <c r="R99">
        <v>0</v>
      </c>
      <c r="S99">
        <v>0</v>
      </c>
      <c r="T99">
        <v>1.7388578593411363E-2</v>
      </c>
      <c r="U99">
        <v>0</v>
      </c>
      <c r="V99">
        <v>0</v>
      </c>
      <c r="W99">
        <v>0</v>
      </c>
      <c r="X99">
        <v>8.9407115861275255E-3</v>
      </c>
      <c r="Y99">
        <v>0</v>
      </c>
      <c r="Z99">
        <v>0.24105928841387247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0.78902399539518664</v>
      </c>
      <c r="AM99">
        <v>0.78902399539518664</v>
      </c>
      <c r="AN99">
        <v>0.79607843137254908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0.20392156862745092</v>
      </c>
      <c r="AZ99">
        <v>0</v>
      </c>
      <c r="BA99">
        <v>0</v>
      </c>
      <c r="BB99">
        <v>0</v>
      </c>
      <c r="BC99">
        <v>0.78902399539518664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1.2561576354679802</v>
      </c>
      <c r="BJ99">
        <v>1.2561576354679802</v>
      </c>
      <c r="BK99">
        <v>0.99113851638311623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0.2561576354679802</v>
      </c>
      <c r="BU99">
        <v>0</v>
      </c>
      <c r="BV99">
        <v>0</v>
      </c>
      <c r="BW99">
        <v>0</v>
      </c>
      <c r="BX99">
        <v>8.8614836168837696E-3</v>
      </c>
      <c r="BY99">
        <v>0</v>
      </c>
      <c r="BZ99">
        <v>0.99113851638311623</v>
      </c>
      <c r="CA99">
        <v>0</v>
      </c>
      <c r="CB99">
        <v>0</v>
      </c>
      <c r="CC99">
        <v>0</v>
      </c>
      <c r="CD99">
        <v>0</v>
      </c>
      <c r="CE99">
        <v>0</v>
      </c>
    </row>
    <row r="100" spans="1:83" hidden="1" x14ac:dyDescent="0.25">
      <c r="A100" t="s">
        <v>160</v>
      </c>
      <c r="B100" t="s">
        <v>170</v>
      </c>
      <c r="C100" t="s">
        <v>52</v>
      </c>
      <c r="D100" s="25">
        <v>45574</v>
      </c>
      <c r="E100" t="s">
        <v>216</v>
      </c>
      <c r="F100" t="s">
        <v>69</v>
      </c>
      <c r="G100">
        <v>1</v>
      </c>
      <c r="H100">
        <v>0</v>
      </c>
      <c r="I100">
        <v>10</v>
      </c>
      <c r="J100">
        <v>1</v>
      </c>
      <c r="K100">
        <v>0</v>
      </c>
      <c r="L100">
        <v>45574</v>
      </c>
      <c r="M100" t="s">
        <v>181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1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</row>
    <row r="101" spans="1:83" hidden="1" x14ac:dyDescent="0.25">
      <c r="A101" t="s">
        <v>160</v>
      </c>
      <c r="B101" t="s">
        <v>217</v>
      </c>
      <c r="C101" t="s">
        <v>52</v>
      </c>
      <c r="D101" s="25">
        <v>45574</v>
      </c>
      <c r="E101" t="s">
        <v>216</v>
      </c>
      <c r="F101" t="s">
        <v>69</v>
      </c>
      <c r="G101">
        <v>0.97058823529411775</v>
      </c>
      <c r="H101">
        <v>0.95</v>
      </c>
      <c r="I101">
        <v>10</v>
      </c>
      <c r="K101">
        <v>0.95</v>
      </c>
      <c r="L101">
        <v>45574</v>
      </c>
      <c r="M101" t="s">
        <v>181</v>
      </c>
      <c r="N101">
        <v>5.7040998217468802E-2</v>
      </c>
      <c r="O101">
        <v>0.97878787878787865</v>
      </c>
      <c r="P101">
        <v>0.97878787878787865</v>
      </c>
      <c r="Q101">
        <v>5.8769513314967853E-2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2.1212121212121349E-2</v>
      </c>
      <c r="AC101">
        <v>0</v>
      </c>
      <c r="AD101">
        <v>0.92001836547291083</v>
      </c>
      <c r="AE101">
        <v>0</v>
      </c>
      <c r="AF101">
        <v>5.8769513314967853E-2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1.0216718266253872</v>
      </c>
      <c r="AM101">
        <v>1.0216718266253872</v>
      </c>
      <c r="AN101">
        <v>6.0043156018388215E-2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2.1671826625387247E-2</v>
      </c>
      <c r="AX101">
        <v>0</v>
      </c>
      <c r="AY101">
        <v>0</v>
      </c>
      <c r="AZ101">
        <v>0</v>
      </c>
      <c r="BA101">
        <v>0.93995684398161183</v>
      </c>
      <c r="BB101">
        <v>0</v>
      </c>
      <c r="BC101">
        <v>6.0043156018388215E-2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16.654687500000001</v>
      </c>
      <c r="BJ101">
        <v>16.654687500000001</v>
      </c>
      <c r="BK101">
        <v>17.015625000000004</v>
      </c>
      <c r="CB101">
        <v>0</v>
      </c>
      <c r="CC101">
        <v>0</v>
      </c>
      <c r="CD101">
        <v>0</v>
      </c>
    </row>
    <row r="102" spans="1:83" hidden="1" x14ac:dyDescent="0.25">
      <c r="A102" t="s">
        <v>160</v>
      </c>
      <c r="B102" t="s">
        <v>170</v>
      </c>
      <c r="C102" t="s">
        <v>52</v>
      </c>
      <c r="D102" s="25">
        <v>45574</v>
      </c>
      <c r="E102" t="s">
        <v>216</v>
      </c>
      <c r="F102" t="s">
        <v>70</v>
      </c>
      <c r="G102">
        <v>2.1042606516290729</v>
      </c>
      <c r="H102">
        <v>1.9</v>
      </c>
      <c r="I102">
        <v>10</v>
      </c>
      <c r="J102">
        <v>1</v>
      </c>
      <c r="K102">
        <v>1.9</v>
      </c>
      <c r="L102">
        <v>45574</v>
      </c>
      <c r="M102" t="s">
        <v>179</v>
      </c>
      <c r="N102">
        <v>1.5496957403651113</v>
      </c>
      <c r="O102">
        <v>0.90292996665078595</v>
      </c>
      <c r="P102">
        <v>0.90292996665078595</v>
      </c>
      <c r="Q102">
        <v>0.73645617008775521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9.7070033349214047E-2</v>
      </c>
      <c r="AC102">
        <v>0</v>
      </c>
      <c r="AD102">
        <v>0.16647379656303074</v>
      </c>
      <c r="AE102">
        <v>0</v>
      </c>
      <c r="AF102">
        <v>0.73645617008775521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1.1075056061205648</v>
      </c>
      <c r="AM102">
        <v>1.1075056061205648</v>
      </c>
      <c r="AN102">
        <v>0.8156293370342691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0.10750560612056481</v>
      </c>
      <c r="AX102">
        <v>0</v>
      </c>
      <c r="AY102">
        <v>0</v>
      </c>
      <c r="AZ102">
        <v>0</v>
      </c>
      <c r="BA102">
        <v>0.1843706629657309</v>
      </c>
      <c r="BB102">
        <v>0</v>
      </c>
      <c r="BC102">
        <v>0.8156293370342691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1.2260471204188483</v>
      </c>
      <c r="BJ102">
        <v>1.2260471204188483</v>
      </c>
      <c r="BK102">
        <v>1.3578540592318498</v>
      </c>
      <c r="BL102">
        <v>0.13180693881300143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0.22604712041884834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0</v>
      </c>
      <c r="CC102">
        <v>0</v>
      </c>
      <c r="CD102">
        <v>0</v>
      </c>
      <c r="CE102">
        <v>0</v>
      </c>
    </row>
    <row r="103" spans="1:83" hidden="1" x14ac:dyDescent="0.25">
      <c r="A103" t="s">
        <v>160</v>
      </c>
      <c r="B103" t="s">
        <v>217</v>
      </c>
      <c r="C103" t="s">
        <v>52</v>
      </c>
      <c r="D103" s="25">
        <v>45574</v>
      </c>
      <c r="E103" t="s">
        <v>216</v>
      </c>
      <c r="F103" t="s">
        <v>70</v>
      </c>
      <c r="G103">
        <v>4.5836142079336275</v>
      </c>
      <c r="H103">
        <v>2.8499999999999996</v>
      </c>
      <c r="I103">
        <v>10</v>
      </c>
      <c r="K103">
        <v>2.8499999999999996</v>
      </c>
      <c r="L103">
        <v>45574</v>
      </c>
      <c r="M103" t="s">
        <v>179</v>
      </c>
      <c r="N103">
        <v>2.8368983957219247</v>
      </c>
      <c r="O103">
        <v>0.6217800780587136</v>
      </c>
      <c r="P103">
        <v>0.6217800780587136</v>
      </c>
      <c r="Q103">
        <v>0.61892172138126944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0.3782199219412864</v>
      </c>
      <c r="AC103">
        <v>0</v>
      </c>
      <c r="AD103">
        <v>2.8583566774441627E-3</v>
      </c>
      <c r="AE103">
        <v>0</v>
      </c>
      <c r="AF103">
        <v>0.61892172138126944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1.6082856869942554</v>
      </c>
      <c r="AM103">
        <v>1.6082856869942554</v>
      </c>
      <c r="AN103">
        <v>0.99540294586734213</v>
      </c>
      <c r="BE103">
        <v>0</v>
      </c>
      <c r="BF103">
        <v>0</v>
      </c>
      <c r="BG103">
        <v>0</v>
      </c>
      <c r="BI103">
        <v>1.0046182846371348</v>
      </c>
      <c r="BJ103">
        <v>1.0046182846371348</v>
      </c>
      <c r="BK103">
        <v>1.6157132080746248</v>
      </c>
      <c r="BL103">
        <v>0.61109492343749006</v>
      </c>
      <c r="BM103">
        <v>0</v>
      </c>
      <c r="BN103">
        <v>0</v>
      </c>
      <c r="BO103">
        <v>0</v>
      </c>
      <c r="BP103">
        <v>0</v>
      </c>
      <c r="BQ103">
        <v>0.49538171536286524</v>
      </c>
      <c r="BR103">
        <v>4.6182846371347619E-3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</row>
    <row r="104" spans="1:83" hidden="1" x14ac:dyDescent="0.25">
      <c r="A104" t="s">
        <v>160</v>
      </c>
      <c r="B104" t="s">
        <v>170</v>
      </c>
      <c r="C104" t="s">
        <v>52</v>
      </c>
      <c r="D104" s="25">
        <v>45575</v>
      </c>
      <c r="E104" t="s">
        <v>216</v>
      </c>
      <c r="F104" t="s">
        <v>68</v>
      </c>
      <c r="G104">
        <v>3.1563909774436087</v>
      </c>
      <c r="H104">
        <v>3.8</v>
      </c>
      <c r="I104">
        <v>10</v>
      </c>
      <c r="J104">
        <v>1</v>
      </c>
      <c r="K104">
        <v>3.8</v>
      </c>
      <c r="L104">
        <v>45575</v>
      </c>
      <c r="M104" t="s">
        <v>184</v>
      </c>
      <c r="N104">
        <v>1.882352941176471</v>
      </c>
      <c r="O104">
        <v>1.2039066222010482</v>
      </c>
      <c r="P104">
        <v>1.2039066222010482</v>
      </c>
      <c r="Q104">
        <v>0.5963624134742036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0.20390662220104816</v>
      </c>
      <c r="AA104">
        <v>0</v>
      </c>
      <c r="AB104">
        <v>0</v>
      </c>
      <c r="AC104">
        <v>0</v>
      </c>
      <c r="AD104">
        <v>0.4036375865257964</v>
      </c>
      <c r="AE104">
        <v>0</v>
      </c>
      <c r="AF104">
        <v>0.5963624134742036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0.83062920459042344</v>
      </c>
      <c r="AM104">
        <v>0.83062920459042344</v>
      </c>
      <c r="AN104">
        <v>0.4953560371517029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0.16937079540957656</v>
      </c>
      <c r="AZ104">
        <v>0</v>
      </c>
      <c r="BA104">
        <v>0.33527316743872054</v>
      </c>
      <c r="BB104">
        <v>0</v>
      </c>
      <c r="BC104">
        <v>0.4953560371517029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2.0187499999999994</v>
      </c>
      <c r="BJ104">
        <v>2.0187499999999994</v>
      </c>
      <c r="BK104">
        <v>1.6768327067669169</v>
      </c>
      <c r="CB104">
        <v>0</v>
      </c>
      <c r="CC104">
        <v>0</v>
      </c>
      <c r="CD104">
        <v>0</v>
      </c>
    </row>
    <row r="105" spans="1:83" hidden="1" x14ac:dyDescent="0.25">
      <c r="A105" t="s">
        <v>160</v>
      </c>
      <c r="B105" t="s">
        <v>217</v>
      </c>
      <c r="C105" t="s">
        <v>52</v>
      </c>
      <c r="D105" s="25">
        <v>45575</v>
      </c>
      <c r="E105" t="s">
        <v>216</v>
      </c>
      <c r="F105" t="s">
        <v>68</v>
      </c>
      <c r="G105">
        <v>3.7478639781271368</v>
      </c>
      <c r="H105">
        <v>4.75</v>
      </c>
      <c r="I105">
        <v>10</v>
      </c>
      <c r="K105">
        <v>4.75</v>
      </c>
      <c r="L105">
        <v>45575</v>
      </c>
      <c r="M105" t="s">
        <v>184</v>
      </c>
      <c r="N105">
        <v>3.75</v>
      </c>
      <c r="O105">
        <v>1.2673885785934114</v>
      </c>
      <c r="P105">
        <v>1.2673885785934114</v>
      </c>
      <c r="Q105">
        <v>1.0005699304684827</v>
      </c>
      <c r="R105">
        <v>0</v>
      </c>
      <c r="S105">
        <v>0</v>
      </c>
      <c r="T105">
        <v>1.7388578593411363E-2</v>
      </c>
      <c r="U105">
        <v>0</v>
      </c>
      <c r="V105">
        <v>0</v>
      </c>
      <c r="W105">
        <v>0</v>
      </c>
      <c r="X105">
        <v>5.6993046848274886E-4</v>
      </c>
      <c r="Y105">
        <v>0</v>
      </c>
      <c r="Z105">
        <v>0.24943006953151725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0.78902399539518664</v>
      </c>
      <c r="AM105">
        <v>0.78902399539518664</v>
      </c>
      <c r="AN105">
        <v>0.78947368421052633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0.21052631578947367</v>
      </c>
      <c r="AZ105">
        <v>0</v>
      </c>
      <c r="BA105">
        <v>0</v>
      </c>
      <c r="BB105">
        <v>0</v>
      </c>
      <c r="BC105">
        <v>0.78902399539518664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1.2666666666666666</v>
      </c>
      <c r="BJ105">
        <v>1.2666666666666666</v>
      </c>
      <c r="BK105">
        <v>0.99943039416723645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0.26666666666666661</v>
      </c>
      <c r="BU105">
        <v>0</v>
      </c>
      <c r="BV105">
        <v>0</v>
      </c>
      <c r="BW105">
        <v>0</v>
      </c>
      <c r="BX105">
        <v>5.6960583276355337E-4</v>
      </c>
      <c r="BY105">
        <v>0</v>
      </c>
      <c r="BZ105">
        <v>0.99943039416723645</v>
      </c>
      <c r="CA105">
        <v>0</v>
      </c>
      <c r="CB105">
        <v>0</v>
      </c>
      <c r="CC105">
        <v>0</v>
      </c>
      <c r="CD105">
        <v>0</v>
      </c>
      <c r="CE105">
        <v>0</v>
      </c>
    </row>
    <row r="106" spans="1:83" hidden="1" x14ac:dyDescent="0.25">
      <c r="A106" t="s">
        <v>160</v>
      </c>
      <c r="B106" t="s">
        <v>170</v>
      </c>
      <c r="C106" t="s">
        <v>52</v>
      </c>
      <c r="D106" s="25">
        <v>45575</v>
      </c>
      <c r="E106" t="s">
        <v>216</v>
      </c>
      <c r="F106" t="s">
        <v>69</v>
      </c>
      <c r="G106">
        <v>1</v>
      </c>
      <c r="H106">
        <v>0</v>
      </c>
      <c r="I106">
        <v>10</v>
      </c>
      <c r="J106">
        <v>1</v>
      </c>
      <c r="K106">
        <v>0</v>
      </c>
      <c r="L106">
        <v>45575</v>
      </c>
      <c r="M106" t="s">
        <v>183</v>
      </c>
      <c r="N106">
        <v>5.4901960784313725E-2</v>
      </c>
      <c r="O106">
        <v>0</v>
      </c>
      <c r="P106">
        <v>0</v>
      </c>
      <c r="Q106">
        <v>5.4901960784313725E-2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5.4901960784313725E-2</v>
      </c>
      <c r="AB106">
        <v>0.94509803921568625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I106">
        <v>0</v>
      </c>
      <c r="BJ106">
        <v>0</v>
      </c>
      <c r="BK106">
        <v>18.214285714285715</v>
      </c>
      <c r="BL106">
        <v>17.214285714285715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</row>
    <row r="107" spans="1:83" hidden="1" x14ac:dyDescent="0.25">
      <c r="A107" t="s">
        <v>160</v>
      </c>
      <c r="B107" t="s">
        <v>217</v>
      </c>
      <c r="C107" t="s">
        <v>52</v>
      </c>
      <c r="D107" s="25">
        <v>45575</v>
      </c>
      <c r="E107" t="s">
        <v>216</v>
      </c>
      <c r="F107" t="s">
        <v>69</v>
      </c>
      <c r="G107">
        <v>0.97058823529411775</v>
      </c>
      <c r="H107">
        <v>0.95</v>
      </c>
      <c r="I107">
        <v>10</v>
      </c>
      <c r="K107">
        <v>0.95</v>
      </c>
      <c r="L107">
        <v>45575</v>
      </c>
      <c r="M107" t="s">
        <v>183</v>
      </c>
      <c r="N107">
        <v>5.7040998217468802E-2</v>
      </c>
      <c r="O107">
        <v>0.97878787878787865</v>
      </c>
      <c r="P107">
        <v>0.97878787878787865</v>
      </c>
      <c r="Q107">
        <v>5.8769513314967853E-2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2.1212121212121349E-2</v>
      </c>
      <c r="AC107">
        <v>0</v>
      </c>
      <c r="AD107">
        <v>0.92001836547291083</v>
      </c>
      <c r="AE107">
        <v>0</v>
      </c>
      <c r="AF107">
        <v>5.8769513314967853E-2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1.0216718266253872</v>
      </c>
      <c r="AM107">
        <v>1.0216718266253872</v>
      </c>
      <c r="AN107">
        <v>6.0043156018388215E-2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2.1671826625387247E-2</v>
      </c>
      <c r="AX107">
        <v>0</v>
      </c>
      <c r="AY107">
        <v>0</v>
      </c>
      <c r="AZ107">
        <v>0</v>
      </c>
      <c r="BA107">
        <v>0.93995684398161183</v>
      </c>
      <c r="BB107">
        <v>0</v>
      </c>
      <c r="BC107">
        <v>6.0043156018388215E-2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16.654687500000001</v>
      </c>
      <c r="BJ107">
        <v>16.654687500000001</v>
      </c>
      <c r="BK107">
        <v>17.015625000000004</v>
      </c>
      <c r="CB107">
        <v>0</v>
      </c>
      <c r="CC107">
        <v>0</v>
      </c>
      <c r="CD107">
        <v>0</v>
      </c>
    </row>
    <row r="108" spans="1:83" hidden="1" x14ac:dyDescent="0.25">
      <c r="A108" t="s">
        <v>160</v>
      </c>
      <c r="B108" t="s">
        <v>170</v>
      </c>
      <c r="C108" t="s">
        <v>52</v>
      </c>
      <c r="D108" s="25">
        <v>45575</v>
      </c>
      <c r="E108" t="s">
        <v>216</v>
      </c>
      <c r="F108" t="s">
        <v>70</v>
      </c>
      <c r="G108">
        <v>2.1042606516290729</v>
      </c>
      <c r="H108">
        <v>1.9</v>
      </c>
      <c r="I108">
        <v>10</v>
      </c>
      <c r="J108">
        <v>1</v>
      </c>
      <c r="K108">
        <v>1.9</v>
      </c>
      <c r="L108">
        <v>45575</v>
      </c>
      <c r="M108" t="s">
        <v>182</v>
      </c>
      <c r="N108">
        <v>1.9315753887761999</v>
      </c>
      <c r="O108">
        <v>0.90292996665078595</v>
      </c>
      <c r="P108">
        <v>0.90292996665078595</v>
      </c>
      <c r="Q108">
        <v>0.91793542177430165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1.5005455123515699E-2</v>
      </c>
      <c r="AB108">
        <v>8.2064578225698348E-2</v>
      </c>
      <c r="AC108">
        <v>0</v>
      </c>
      <c r="AD108">
        <v>0</v>
      </c>
      <c r="AE108">
        <v>0</v>
      </c>
      <c r="AF108">
        <v>0.90292996665078595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1.1075056061205648</v>
      </c>
      <c r="AM108">
        <v>1.1075056061205648</v>
      </c>
      <c r="AN108">
        <v>1.0166186256716843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1.6618625671684262E-2</v>
      </c>
      <c r="AV108">
        <v>0</v>
      </c>
      <c r="AW108">
        <v>9.088698044888055E-2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1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0.98365303836460383</v>
      </c>
      <c r="BJ108">
        <v>0.98365303836460383</v>
      </c>
      <c r="BK108">
        <v>1.0894012544663256</v>
      </c>
      <c r="BL108">
        <v>8.940125446632563E-2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9.7070033349214047E-2</v>
      </c>
      <c r="BV108">
        <v>0</v>
      </c>
      <c r="BW108">
        <v>0</v>
      </c>
      <c r="BX108">
        <v>0</v>
      </c>
      <c r="BY108">
        <v>0</v>
      </c>
      <c r="BZ108">
        <v>0.98365303836460383</v>
      </c>
      <c r="CA108">
        <v>0</v>
      </c>
      <c r="CB108">
        <v>0</v>
      </c>
      <c r="CC108">
        <v>0</v>
      </c>
      <c r="CD108">
        <v>0</v>
      </c>
      <c r="CE108">
        <v>0</v>
      </c>
    </row>
    <row r="109" spans="1:83" hidden="1" x14ac:dyDescent="0.25">
      <c r="A109" t="s">
        <v>160</v>
      </c>
      <c r="B109" t="s">
        <v>217</v>
      </c>
      <c r="C109" t="s">
        <v>52</v>
      </c>
      <c r="D109" s="25">
        <v>45575</v>
      </c>
      <c r="E109" t="s">
        <v>216</v>
      </c>
      <c r="F109" t="s">
        <v>70</v>
      </c>
      <c r="G109">
        <v>4.5836142079336275</v>
      </c>
      <c r="H109">
        <v>1.9</v>
      </c>
      <c r="I109">
        <v>10</v>
      </c>
      <c r="K109">
        <v>1.9</v>
      </c>
      <c r="L109">
        <v>45575</v>
      </c>
      <c r="M109" t="s">
        <v>182</v>
      </c>
      <c r="N109">
        <v>2.8368983957219247</v>
      </c>
      <c r="O109">
        <v>0.41452005203914244</v>
      </c>
      <c r="P109">
        <v>0.41452005203914244</v>
      </c>
      <c r="Q109">
        <v>0.61892172138126944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0.204401669342127</v>
      </c>
      <c r="AB109">
        <v>0.38107827861873056</v>
      </c>
      <c r="AC109">
        <v>0</v>
      </c>
      <c r="AD109">
        <v>0</v>
      </c>
      <c r="AE109">
        <v>0</v>
      </c>
      <c r="AF109">
        <v>0.41452005203914244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2.4124285304913831</v>
      </c>
      <c r="AM109">
        <v>2.4124285304913831</v>
      </c>
      <c r="AN109">
        <v>1.493104418801013</v>
      </c>
      <c r="BE109">
        <v>0</v>
      </c>
      <c r="BF109">
        <v>0</v>
      </c>
      <c r="BG109">
        <v>0</v>
      </c>
      <c r="BI109">
        <v>0.66974552309142321</v>
      </c>
      <c r="BJ109">
        <v>0.66974552309142321</v>
      </c>
      <c r="BK109">
        <v>1.6157132080746248</v>
      </c>
      <c r="BL109">
        <v>0.61571320807462482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0.58547994796085756</v>
      </c>
      <c r="BV109">
        <v>0</v>
      </c>
      <c r="BW109">
        <v>0</v>
      </c>
      <c r="BX109">
        <v>0</v>
      </c>
      <c r="BY109">
        <v>0</v>
      </c>
      <c r="BZ109">
        <v>0.66974552309142321</v>
      </c>
      <c r="CA109">
        <v>0</v>
      </c>
      <c r="CB109">
        <v>0</v>
      </c>
      <c r="CC109">
        <v>0</v>
      </c>
      <c r="CD109">
        <v>0</v>
      </c>
      <c r="CE109">
        <v>0</v>
      </c>
    </row>
    <row r="110" spans="1:83" hidden="1" x14ac:dyDescent="0.25">
      <c r="A110" t="s">
        <v>160</v>
      </c>
      <c r="B110" t="s">
        <v>217</v>
      </c>
      <c r="C110" t="s">
        <v>52</v>
      </c>
      <c r="D110" s="25">
        <v>45576</v>
      </c>
      <c r="E110" t="s">
        <v>216</v>
      </c>
      <c r="F110" t="s">
        <v>68</v>
      </c>
      <c r="G110">
        <v>3.7478639781271368</v>
      </c>
      <c r="H110">
        <v>4.75</v>
      </c>
      <c r="I110">
        <v>10</v>
      </c>
      <c r="K110">
        <v>4.75</v>
      </c>
      <c r="L110">
        <v>45576</v>
      </c>
      <c r="M110" t="s">
        <v>186</v>
      </c>
      <c r="N110">
        <v>3.75</v>
      </c>
      <c r="O110">
        <v>1.2673885785934114</v>
      </c>
      <c r="P110">
        <v>1.2673885785934114</v>
      </c>
      <c r="Q110">
        <v>1.0005699304684827</v>
      </c>
      <c r="R110">
        <v>0</v>
      </c>
      <c r="S110">
        <v>0</v>
      </c>
      <c r="T110">
        <v>1.7388578593411363E-2</v>
      </c>
      <c r="U110">
        <v>0</v>
      </c>
      <c r="V110">
        <v>0</v>
      </c>
      <c r="W110">
        <v>0</v>
      </c>
      <c r="X110">
        <v>5.6993046848274886E-4</v>
      </c>
      <c r="Y110">
        <v>0</v>
      </c>
      <c r="Z110">
        <v>0.24943006953151725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0.78902399539518664</v>
      </c>
      <c r="AM110">
        <v>0.78902399539518664</v>
      </c>
      <c r="AN110">
        <v>0.78947368421052633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0.21052631578947367</v>
      </c>
      <c r="AZ110">
        <v>0</v>
      </c>
      <c r="BA110">
        <v>0</v>
      </c>
      <c r="BB110">
        <v>0</v>
      </c>
      <c r="BC110">
        <v>0.78902399539518664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1.2666666666666666</v>
      </c>
      <c r="BJ110">
        <v>1.2666666666666666</v>
      </c>
      <c r="BK110">
        <v>0.99943039416723645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0.26666666666666661</v>
      </c>
      <c r="BU110">
        <v>0</v>
      </c>
      <c r="BV110">
        <v>0</v>
      </c>
      <c r="BW110">
        <v>0</v>
      </c>
      <c r="BX110">
        <v>5.6960583276355337E-4</v>
      </c>
      <c r="BY110">
        <v>0</v>
      </c>
      <c r="BZ110">
        <v>0.99943039416723645</v>
      </c>
      <c r="CA110">
        <v>0</v>
      </c>
      <c r="CB110">
        <v>0</v>
      </c>
      <c r="CC110">
        <v>0</v>
      </c>
      <c r="CD110">
        <v>0</v>
      </c>
      <c r="CE110">
        <v>0</v>
      </c>
    </row>
    <row r="111" spans="1:83" hidden="1" x14ac:dyDescent="0.25">
      <c r="A111" t="s">
        <v>160</v>
      </c>
      <c r="B111" t="s">
        <v>170</v>
      </c>
      <c r="C111" t="s">
        <v>52</v>
      </c>
      <c r="D111" s="25">
        <v>45576</v>
      </c>
      <c r="E111" t="s">
        <v>216</v>
      </c>
      <c r="F111" t="s">
        <v>68</v>
      </c>
      <c r="G111">
        <v>3.1563909774436087</v>
      </c>
      <c r="H111">
        <v>3.8</v>
      </c>
      <c r="I111">
        <v>10</v>
      </c>
      <c r="J111">
        <v>1</v>
      </c>
      <c r="K111">
        <v>3.8</v>
      </c>
      <c r="L111">
        <v>45576</v>
      </c>
      <c r="M111" t="s">
        <v>186</v>
      </c>
      <c r="N111">
        <v>1.882352941176471</v>
      </c>
      <c r="O111">
        <v>1.2039066222010482</v>
      </c>
      <c r="P111">
        <v>1.2039066222010482</v>
      </c>
      <c r="Q111">
        <v>0.5963624134742036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0.20390662220104816</v>
      </c>
      <c r="AA111">
        <v>0</v>
      </c>
      <c r="AB111">
        <v>0</v>
      </c>
      <c r="AC111">
        <v>0</v>
      </c>
      <c r="AD111">
        <v>0.4036375865257964</v>
      </c>
      <c r="AE111">
        <v>0</v>
      </c>
      <c r="AF111">
        <v>0.5963624134742036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0.83062920459042344</v>
      </c>
      <c r="AM111">
        <v>0.83062920459042344</v>
      </c>
      <c r="AN111">
        <v>0.4953560371517029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0.16937079540957656</v>
      </c>
      <c r="AZ111">
        <v>0</v>
      </c>
      <c r="BA111">
        <v>0.33527316743872054</v>
      </c>
      <c r="BB111">
        <v>0</v>
      </c>
      <c r="BC111">
        <v>0.4953560371517029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2.0187499999999994</v>
      </c>
      <c r="BJ111">
        <v>2.0187499999999994</v>
      </c>
      <c r="BK111">
        <v>1.6768327067669169</v>
      </c>
      <c r="CB111">
        <v>0</v>
      </c>
      <c r="CC111">
        <v>0</v>
      </c>
      <c r="CD111">
        <v>0</v>
      </c>
    </row>
    <row r="112" spans="1:83" hidden="1" x14ac:dyDescent="0.25">
      <c r="A112" t="s">
        <v>160</v>
      </c>
      <c r="B112" t="s">
        <v>217</v>
      </c>
      <c r="C112" t="s">
        <v>52</v>
      </c>
      <c r="D112" s="25">
        <v>45576</v>
      </c>
      <c r="E112" t="s">
        <v>216</v>
      </c>
      <c r="F112" t="s">
        <v>69</v>
      </c>
      <c r="G112">
        <v>0.97058823529411775</v>
      </c>
      <c r="H112">
        <v>0.95</v>
      </c>
      <c r="I112">
        <v>10</v>
      </c>
      <c r="K112">
        <v>0.95</v>
      </c>
      <c r="L112">
        <v>45576</v>
      </c>
      <c r="M112" t="s">
        <v>185</v>
      </c>
      <c r="N112">
        <v>5.7040998217468802E-2</v>
      </c>
      <c r="O112">
        <v>0.97878787878787865</v>
      </c>
      <c r="P112">
        <v>0.97878787878787865</v>
      </c>
      <c r="Q112">
        <v>5.8769513314967853E-2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2.1212121212121349E-2</v>
      </c>
      <c r="AC112">
        <v>0</v>
      </c>
      <c r="AD112">
        <v>0.92001836547291083</v>
      </c>
      <c r="AE112">
        <v>0</v>
      </c>
      <c r="AF112">
        <v>5.8769513314967853E-2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1.0216718266253872</v>
      </c>
      <c r="AM112">
        <v>1.0216718266253872</v>
      </c>
      <c r="AN112">
        <v>6.0043156018388215E-2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2.1671826625387247E-2</v>
      </c>
      <c r="AX112">
        <v>0</v>
      </c>
      <c r="AY112">
        <v>0</v>
      </c>
      <c r="AZ112">
        <v>0</v>
      </c>
      <c r="BA112">
        <v>0.93995684398161183</v>
      </c>
      <c r="BB112">
        <v>0</v>
      </c>
      <c r="BC112">
        <v>6.0043156018388215E-2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16.654687500000001</v>
      </c>
      <c r="BJ112">
        <v>16.654687500000001</v>
      </c>
      <c r="BK112">
        <v>17.015625000000004</v>
      </c>
      <c r="CB112">
        <v>0</v>
      </c>
      <c r="CC112">
        <v>0</v>
      </c>
      <c r="CD112">
        <v>0</v>
      </c>
    </row>
    <row r="113" spans="1:83" hidden="1" x14ac:dyDescent="0.25">
      <c r="A113" t="s">
        <v>160</v>
      </c>
      <c r="B113" t="s">
        <v>170</v>
      </c>
      <c r="C113" t="s">
        <v>52</v>
      </c>
      <c r="D113" s="25">
        <v>45576</v>
      </c>
      <c r="E113" t="s">
        <v>216</v>
      </c>
      <c r="F113" t="s">
        <v>69</v>
      </c>
      <c r="G113">
        <v>1</v>
      </c>
      <c r="H113">
        <v>0</v>
      </c>
      <c r="I113">
        <v>10</v>
      </c>
      <c r="J113">
        <v>1</v>
      </c>
      <c r="K113">
        <v>0</v>
      </c>
      <c r="L113">
        <v>45576</v>
      </c>
      <c r="M113" t="s">
        <v>185</v>
      </c>
      <c r="N113">
        <v>2.7450980392156862E-2</v>
      </c>
      <c r="O113">
        <v>0</v>
      </c>
      <c r="P113">
        <v>0</v>
      </c>
      <c r="Q113">
        <v>2.7450980392156862E-2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2.7450980392156862E-2</v>
      </c>
      <c r="AB113">
        <v>0.97254901960784312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I113">
        <v>0</v>
      </c>
      <c r="BJ113">
        <v>0</v>
      </c>
      <c r="BK113">
        <v>36.428571428571431</v>
      </c>
      <c r="BL113">
        <v>35.428571428571431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</row>
    <row r="114" spans="1:83" hidden="1" x14ac:dyDescent="0.25">
      <c r="A114" t="s">
        <v>160</v>
      </c>
      <c r="B114" t="s">
        <v>170</v>
      </c>
      <c r="C114" t="s">
        <v>52</v>
      </c>
      <c r="D114" s="25">
        <v>45576</v>
      </c>
      <c r="E114" t="s">
        <v>216</v>
      </c>
      <c r="F114" t="s">
        <v>70</v>
      </c>
      <c r="G114">
        <v>2.1042606516290729</v>
      </c>
      <c r="H114">
        <v>2.8499999999999996</v>
      </c>
      <c r="I114">
        <v>10</v>
      </c>
      <c r="J114">
        <v>1</v>
      </c>
      <c r="K114">
        <v>2.8499999999999996</v>
      </c>
      <c r="L114">
        <v>45576</v>
      </c>
      <c r="M114" t="s">
        <v>187</v>
      </c>
      <c r="N114">
        <v>1.7568627450980387</v>
      </c>
      <c r="O114">
        <v>1.3543949499761787</v>
      </c>
      <c r="P114">
        <v>1.3543949499761787</v>
      </c>
      <c r="Q114">
        <v>0.83490737886388444</v>
      </c>
      <c r="R114">
        <v>0</v>
      </c>
      <c r="S114">
        <v>0</v>
      </c>
      <c r="T114">
        <v>0.10439494997617871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0.25</v>
      </c>
      <c r="AA114">
        <v>0</v>
      </c>
      <c r="AB114">
        <v>0</v>
      </c>
      <c r="AC114">
        <v>0</v>
      </c>
      <c r="AD114">
        <v>0.16509262113611556</v>
      </c>
      <c r="AE114">
        <v>0</v>
      </c>
      <c r="AF114">
        <v>0.83490737886388444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0.73833707074704324</v>
      </c>
      <c r="AM114">
        <v>0.73833707074704324</v>
      </c>
      <c r="AN114">
        <v>0.61644306845545227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0.26166292925295676</v>
      </c>
      <c r="AZ114">
        <v>0</v>
      </c>
      <c r="BA114">
        <v>0.12189400229159097</v>
      </c>
      <c r="BB114">
        <v>0</v>
      </c>
      <c r="BC114">
        <v>0.61644306845545227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1.6222098214285716</v>
      </c>
      <c r="BJ114">
        <v>1.6222098214285716</v>
      </c>
      <c r="BK114">
        <v>1.1977376476906556</v>
      </c>
      <c r="CB114">
        <v>0</v>
      </c>
      <c r="CC114">
        <v>0</v>
      </c>
      <c r="CD114">
        <v>0</v>
      </c>
    </row>
    <row r="115" spans="1:83" hidden="1" x14ac:dyDescent="0.25">
      <c r="A115" t="s">
        <v>160</v>
      </c>
      <c r="B115" t="s">
        <v>217</v>
      </c>
      <c r="C115" t="s">
        <v>52</v>
      </c>
      <c r="D115" s="25">
        <v>45576</v>
      </c>
      <c r="E115" t="s">
        <v>216</v>
      </c>
      <c r="F115" t="s">
        <v>70</v>
      </c>
      <c r="G115">
        <v>4.5836142079336275</v>
      </c>
      <c r="H115">
        <v>3.8</v>
      </c>
      <c r="I115">
        <v>10</v>
      </c>
      <c r="K115">
        <v>3.8</v>
      </c>
      <c r="L115">
        <v>45576</v>
      </c>
      <c r="M115" t="s">
        <v>187</v>
      </c>
      <c r="N115">
        <v>3.5641711229946522</v>
      </c>
      <c r="O115">
        <v>0.82904010407828488</v>
      </c>
      <c r="P115">
        <v>0.82904010407828488</v>
      </c>
      <c r="Q115">
        <v>0.77758968388429051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0.17095989592171512</v>
      </c>
      <c r="AC115">
        <v>0</v>
      </c>
      <c r="AD115">
        <v>5.1450420193994373E-2</v>
      </c>
      <c r="AE115">
        <v>0</v>
      </c>
      <c r="AF115">
        <v>0.77758968388429051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1.2062142652456915</v>
      </c>
      <c r="AM115">
        <v>1.2062142652456915</v>
      </c>
      <c r="AN115">
        <v>0.93793976920911903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0.20621426524569153</v>
      </c>
      <c r="AX115">
        <v>0</v>
      </c>
      <c r="AY115">
        <v>0</v>
      </c>
      <c r="AZ115">
        <v>0</v>
      </c>
      <c r="BA115">
        <v>6.2060230790880966E-2</v>
      </c>
      <c r="BB115">
        <v>0</v>
      </c>
      <c r="BC115">
        <v>0.93793976920911903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1.0661665416354089</v>
      </c>
      <c r="BJ115">
        <v>1.0661665416354089</v>
      </c>
      <c r="BK115">
        <v>1.2860252916482946</v>
      </c>
      <c r="BL115">
        <v>0.21985875001288568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6.6166541635408915E-2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0</v>
      </c>
      <c r="CC115">
        <v>0</v>
      </c>
      <c r="CD115">
        <v>0</v>
      </c>
      <c r="CE115">
        <v>0</v>
      </c>
    </row>
    <row r="116" spans="1:83" hidden="1" x14ac:dyDescent="0.25">
      <c r="A116" t="s">
        <v>160</v>
      </c>
      <c r="B116" t="s">
        <v>170</v>
      </c>
      <c r="C116" t="s">
        <v>52</v>
      </c>
      <c r="D116" s="25">
        <v>45577</v>
      </c>
      <c r="E116" t="s">
        <v>216</v>
      </c>
      <c r="F116" t="s">
        <v>68</v>
      </c>
      <c r="G116">
        <v>3.1563909774436096</v>
      </c>
      <c r="H116">
        <v>4.75</v>
      </c>
      <c r="I116">
        <v>10</v>
      </c>
      <c r="J116">
        <v>1</v>
      </c>
      <c r="K116">
        <v>4.75</v>
      </c>
      <c r="L116">
        <v>45577</v>
      </c>
      <c r="M116" t="s">
        <v>189</v>
      </c>
      <c r="N116">
        <v>1.882352941176471</v>
      </c>
      <c r="O116">
        <v>1.5048832777513099</v>
      </c>
      <c r="P116">
        <v>1.5048832777513099</v>
      </c>
      <c r="Q116">
        <v>0.59636241347420338</v>
      </c>
      <c r="R116">
        <v>0</v>
      </c>
      <c r="S116">
        <v>0</v>
      </c>
      <c r="T116">
        <v>0.25488327775130992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0.25</v>
      </c>
      <c r="AA116">
        <v>0</v>
      </c>
      <c r="AB116">
        <v>0</v>
      </c>
      <c r="AC116">
        <v>0</v>
      </c>
      <c r="AD116">
        <v>0.40363758652579662</v>
      </c>
      <c r="AE116">
        <v>0</v>
      </c>
      <c r="AF116">
        <v>0.59636241347420338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0.66450336367233886</v>
      </c>
      <c r="AM116">
        <v>0.66450336367233886</v>
      </c>
      <c r="AN116">
        <v>0.39628482972136231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0.33549663632766114</v>
      </c>
      <c r="AZ116">
        <v>0</v>
      </c>
      <c r="BA116">
        <v>0.26821853395097656</v>
      </c>
      <c r="BB116">
        <v>0</v>
      </c>
      <c r="BC116">
        <v>0.39628482972136231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2.5234374999999996</v>
      </c>
      <c r="BJ116">
        <v>2.5234374999999996</v>
      </c>
      <c r="BK116">
        <v>1.6768327067669173</v>
      </c>
      <c r="CB116">
        <v>0</v>
      </c>
      <c r="CC116">
        <v>0</v>
      </c>
      <c r="CD116">
        <v>0</v>
      </c>
    </row>
    <row r="117" spans="1:83" hidden="1" x14ac:dyDescent="0.25">
      <c r="A117" t="s">
        <v>160</v>
      </c>
      <c r="B117" t="s">
        <v>217</v>
      </c>
      <c r="C117" t="s">
        <v>52</v>
      </c>
      <c r="D117" s="25">
        <v>45577</v>
      </c>
      <c r="E117" t="s">
        <v>216</v>
      </c>
      <c r="F117" t="s">
        <v>68</v>
      </c>
      <c r="G117">
        <v>3.7478639781271368</v>
      </c>
      <c r="H117">
        <v>4.75</v>
      </c>
      <c r="I117">
        <v>10</v>
      </c>
      <c r="K117">
        <v>4.75</v>
      </c>
      <c r="L117">
        <v>45577</v>
      </c>
      <c r="M117" t="s">
        <v>189</v>
      </c>
      <c r="N117">
        <v>3.75</v>
      </c>
      <c r="O117">
        <v>1.2673885785934114</v>
      </c>
      <c r="P117">
        <v>1.2673885785934114</v>
      </c>
      <c r="Q117">
        <v>1.0005699304684827</v>
      </c>
      <c r="R117">
        <v>0</v>
      </c>
      <c r="S117">
        <v>0</v>
      </c>
      <c r="T117">
        <v>1.7388578593411363E-2</v>
      </c>
      <c r="U117">
        <v>0</v>
      </c>
      <c r="V117">
        <v>0</v>
      </c>
      <c r="W117">
        <v>0</v>
      </c>
      <c r="X117">
        <v>5.6993046848274886E-4</v>
      </c>
      <c r="Y117">
        <v>0</v>
      </c>
      <c r="Z117">
        <v>0.24943006953151725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0.78902399539518664</v>
      </c>
      <c r="AM117">
        <v>0.78902399539518664</v>
      </c>
      <c r="AN117">
        <v>0.78947368421052633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0.21052631578947367</v>
      </c>
      <c r="AZ117">
        <v>0</v>
      </c>
      <c r="BA117">
        <v>0</v>
      </c>
      <c r="BB117">
        <v>0</v>
      </c>
      <c r="BC117">
        <v>0.78902399539518664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1.2666666666666666</v>
      </c>
      <c r="BJ117">
        <v>1.2666666666666666</v>
      </c>
      <c r="BK117">
        <v>0.99943039416723645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0.26666666666666661</v>
      </c>
      <c r="BU117">
        <v>0</v>
      </c>
      <c r="BV117">
        <v>0</v>
      </c>
      <c r="BW117">
        <v>0</v>
      </c>
      <c r="BX117">
        <v>5.6960583276355337E-4</v>
      </c>
      <c r="BY117">
        <v>0</v>
      </c>
      <c r="BZ117">
        <v>0.99943039416723645</v>
      </c>
      <c r="CA117">
        <v>0</v>
      </c>
      <c r="CB117">
        <v>0</v>
      </c>
      <c r="CC117">
        <v>0</v>
      </c>
      <c r="CD117">
        <v>0</v>
      </c>
      <c r="CE117">
        <v>0</v>
      </c>
    </row>
    <row r="118" spans="1:83" hidden="1" x14ac:dyDescent="0.25">
      <c r="A118" t="s">
        <v>160</v>
      </c>
      <c r="B118" t="s">
        <v>170</v>
      </c>
      <c r="C118" t="s">
        <v>52</v>
      </c>
      <c r="D118" s="25">
        <v>45577</v>
      </c>
      <c r="E118" t="s">
        <v>216</v>
      </c>
      <c r="F118" t="s">
        <v>69</v>
      </c>
      <c r="G118">
        <v>1</v>
      </c>
      <c r="H118">
        <v>0</v>
      </c>
      <c r="I118">
        <v>10</v>
      </c>
      <c r="J118">
        <v>1</v>
      </c>
      <c r="K118">
        <v>0</v>
      </c>
      <c r="L118">
        <v>45577</v>
      </c>
      <c r="M118" t="s">
        <v>188</v>
      </c>
      <c r="N118">
        <v>2.7450980392156862E-2</v>
      </c>
      <c r="O118">
        <v>0</v>
      </c>
      <c r="P118">
        <v>0</v>
      </c>
      <c r="Q118">
        <v>2.7450980392156862E-2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2.7450980392156862E-2</v>
      </c>
      <c r="AB118">
        <v>0.97254901960784312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I118">
        <v>0</v>
      </c>
      <c r="BJ118">
        <v>0</v>
      </c>
      <c r="BK118">
        <v>36.428571428571431</v>
      </c>
      <c r="BL118">
        <v>35.428571428571431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</row>
    <row r="119" spans="1:83" hidden="1" x14ac:dyDescent="0.25">
      <c r="A119" t="s">
        <v>160</v>
      </c>
      <c r="B119" t="s">
        <v>217</v>
      </c>
      <c r="C119" t="s">
        <v>52</v>
      </c>
      <c r="D119" s="25">
        <v>45577</v>
      </c>
      <c r="E119" t="s">
        <v>216</v>
      </c>
      <c r="F119" t="s">
        <v>69</v>
      </c>
      <c r="G119">
        <v>0.97058823529411775</v>
      </c>
      <c r="H119">
        <v>0.95</v>
      </c>
      <c r="I119">
        <v>10</v>
      </c>
      <c r="K119">
        <v>0.95</v>
      </c>
      <c r="L119">
        <v>45577</v>
      </c>
      <c r="M119" t="s">
        <v>188</v>
      </c>
      <c r="N119">
        <v>2.8520499108734401E-2</v>
      </c>
      <c r="O119">
        <v>0.97878787878787865</v>
      </c>
      <c r="P119">
        <v>0.97878787878787865</v>
      </c>
      <c r="Q119">
        <v>2.9384756657483926E-2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2.1212121212121349E-2</v>
      </c>
      <c r="AC119">
        <v>0</v>
      </c>
      <c r="AD119">
        <v>0.94940312213039468</v>
      </c>
      <c r="AE119">
        <v>0</v>
      </c>
      <c r="AF119">
        <v>2.9384756657483926E-2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1.0216718266253872</v>
      </c>
      <c r="AM119">
        <v>1.0216718266253872</v>
      </c>
      <c r="AN119">
        <v>3.0021578009194107E-2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2.1671826625387247E-2</v>
      </c>
      <c r="AX119">
        <v>0</v>
      </c>
      <c r="AY119">
        <v>0</v>
      </c>
      <c r="AZ119">
        <v>0</v>
      </c>
      <c r="BA119">
        <v>0.96997842199080586</v>
      </c>
      <c r="BB119">
        <v>0</v>
      </c>
      <c r="BC119">
        <v>3.0021578009194107E-2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33.309375000000003</v>
      </c>
      <c r="BJ119">
        <v>33.309375000000003</v>
      </c>
      <c r="BK119">
        <v>34.031250000000007</v>
      </c>
      <c r="CB119">
        <v>0</v>
      </c>
      <c r="CC119">
        <v>0</v>
      </c>
      <c r="CD119">
        <v>0</v>
      </c>
    </row>
    <row r="120" spans="1:83" hidden="1" x14ac:dyDescent="0.25">
      <c r="A120" t="s">
        <v>160</v>
      </c>
      <c r="B120" t="s">
        <v>170</v>
      </c>
      <c r="C120" t="s">
        <v>52</v>
      </c>
      <c r="D120" s="25">
        <v>45577</v>
      </c>
      <c r="E120" t="s">
        <v>216</v>
      </c>
      <c r="F120" t="s">
        <v>70</v>
      </c>
      <c r="G120">
        <v>2.1042606516290729</v>
      </c>
      <c r="H120">
        <v>1.9</v>
      </c>
      <c r="I120">
        <v>10</v>
      </c>
      <c r="J120">
        <v>1</v>
      </c>
      <c r="K120">
        <v>1.9</v>
      </c>
      <c r="L120">
        <v>45577</v>
      </c>
      <c r="M120" t="s">
        <v>190</v>
      </c>
      <c r="N120">
        <v>1.7568627450980394</v>
      </c>
      <c r="O120">
        <v>0.90292996665078595</v>
      </c>
      <c r="P120">
        <v>0.90292996665078595</v>
      </c>
      <c r="Q120">
        <v>0.83490737886388477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9.7070033349214047E-2</v>
      </c>
      <c r="AC120">
        <v>0</v>
      </c>
      <c r="AD120">
        <v>6.8022587786901179E-2</v>
      </c>
      <c r="AE120">
        <v>0</v>
      </c>
      <c r="AF120">
        <v>0.83490737886388477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1.1075056061205648</v>
      </c>
      <c r="AM120">
        <v>1.1075056061205648</v>
      </c>
      <c r="AN120">
        <v>0.92466460268317863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0.10750560612056481</v>
      </c>
      <c r="AX120">
        <v>0</v>
      </c>
      <c r="AY120">
        <v>0</v>
      </c>
      <c r="AZ120">
        <v>0</v>
      </c>
      <c r="BA120">
        <v>7.5335397316821373E-2</v>
      </c>
      <c r="BB120">
        <v>0</v>
      </c>
      <c r="BC120">
        <v>0.92466460268317863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1.0814732142857142</v>
      </c>
      <c r="BJ120">
        <v>1.0814732142857142</v>
      </c>
      <c r="BK120">
        <v>1.1977376476906552</v>
      </c>
      <c r="BL120">
        <v>0.11626443340494097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8.1473214285714191E-2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0</v>
      </c>
      <c r="CB120">
        <v>0</v>
      </c>
      <c r="CC120">
        <v>0</v>
      </c>
      <c r="CD120">
        <v>0</v>
      </c>
      <c r="CE120">
        <v>0</v>
      </c>
    </row>
    <row r="121" spans="1:83" hidden="1" x14ac:dyDescent="0.25">
      <c r="A121" t="s">
        <v>160</v>
      </c>
      <c r="B121" t="s">
        <v>217</v>
      </c>
      <c r="C121" t="s">
        <v>52</v>
      </c>
      <c r="D121" s="25">
        <v>45577</v>
      </c>
      <c r="E121" t="s">
        <v>216</v>
      </c>
      <c r="F121" t="s">
        <v>70</v>
      </c>
      <c r="G121">
        <v>4.5836142079336275</v>
      </c>
      <c r="H121">
        <v>3.8</v>
      </c>
      <c r="I121">
        <v>10</v>
      </c>
      <c r="K121">
        <v>3.8</v>
      </c>
      <c r="L121">
        <v>45577</v>
      </c>
      <c r="M121" t="s">
        <v>190</v>
      </c>
      <c r="N121">
        <v>3.3502673796791447</v>
      </c>
      <c r="O121">
        <v>0.82904010407828488</v>
      </c>
      <c r="P121">
        <v>0.82904010407828488</v>
      </c>
      <c r="Q121">
        <v>0.73092263608928443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0.17095989592171512</v>
      </c>
      <c r="AC121">
        <v>0</v>
      </c>
      <c r="AD121">
        <v>9.8117467989000451E-2</v>
      </c>
      <c r="AE121">
        <v>0</v>
      </c>
      <c r="AF121">
        <v>0.73092263608928443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1.2062142652456915</v>
      </c>
      <c r="AM121">
        <v>1.2062142652456915</v>
      </c>
      <c r="AN121">
        <v>0.88164931044188022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0.20621426524569153</v>
      </c>
      <c r="AX121">
        <v>0</v>
      </c>
      <c r="AY121">
        <v>0</v>
      </c>
      <c r="AZ121">
        <v>0</v>
      </c>
      <c r="BA121">
        <v>0.11835068955811978</v>
      </c>
      <c r="BB121">
        <v>0</v>
      </c>
      <c r="BC121">
        <v>0.88164931044188022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1.134237829209896</v>
      </c>
      <c r="BJ121">
        <v>1.134237829209896</v>
      </c>
      <c r="BK121">
        <v>1.368133849774283</v>
      </c>
      <c r="BL121">
        <v>0.23389602056438696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0.13423782920989602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0</v>
      </c>
      <c r="CB121">
        <v>0</v>
      </c>
      <c r="CC121">
        <v>0</v>
      </c>
      <c r="CD121">
        <v>0</v>
      </c>
      <c r="CE121">
        <v>0</v>
      </c>
    </row>
    <row r="122" spans="1:83" hidden="1" x14ac:dyDescent="0.25">
      <c r="A122" t="s">
        <v>160</v>
      </c>
      <c r="B122" t="s">
        <v>217</v>
      </c>
      <c r="C122" t="s">
        <v>52</v>
      </c>
      <c r="D122" s="25">
        <v>45578</v>
      </c>
      <c r="E122" t="s">
        <v>216</v>
      </c>
      <c r="F122" t="s">
        <v>68</v>
      </c>
      <c r="G122">
        <v>3.7478639781271368</v>
      </c>
      <c r="H122">
        <v>3.8</v>
      </c>
      <c r="I122">
        <v>10</v>
      </c>
      <c r="K122">
        <v>3.8</v>
      </c>
      <c r="L122">
        <v>45578</v>
      </c>
      <c r="M122" t="s">
        <v>193</v>
      </c>
      <c r="N122">
        <v>3.75</v>
      </c>
      <c r="O122">
        <v>1.0139108628747291</v>
      </c>
      <c r="P122">
        <v>1.0139108628747291</v>
      </c>
      <c r="Q122">
        <v>1.0005699304684827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5.6993046848274886E-4</v>
      </c>
      <c r="Y122">
        <v>0</v>
      </c>
      <c r="Z122">
        <v>1.3340932406246342E-2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0.98627999424398338</v>
      </c>
      <c r="AM122">
        <v>0.98627999424398338</v>
      </c>
      <c r="AN122">
        <v>0.98684210526315796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1.3157894736842035E-2</v>
      </c>
      <c r="AZ122">
        <v>0</v>
      </c>
      <c r="BA122">
        <v>0</v>
      </c>
      <c r="BB122">
        <v>0</v>
      </c>
      <c r="BC122">
        <v>0.98627999424398338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1.0133333333333332</v>
      </c>
      <c r="BJ122">
        <v>1.0133333333333332</v>
      </c>
      <c r="BK122">
        <v>0.99943039416723645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1.3333333333333197E-2</v>
      </c>
      <c r="BU122">
        <v>0</v>
      </c>
      <c r="BV122">
        <v>0</v>
      </c>
      <c r="BW122">
        <v>0</v>
      </c>
      <c r="BX122">
        <v>5.6960583276355337E-4</v>
      </c>
      <c r="BY122">
        <v>0</v>
      </c>
      <c r="BZ122">
        <v>0.99943039416723645</v>
      </c>
      <c r="CA122">
        <v>0</v>
      </c>
      <c r="CB122">
        <v>0</v>
      </c>
      <c r="CC122">
        <v>0</v>
      </c>
      <c r="CD122">
        <v>0</v>
      </c>
      <c r="CE122">
        <v>0</v>
      </c>
    </row>
    <row r="123" spans="1:83" hidden="1" x14ac:dyDescent="0.25">
      <c r="A123" t="s">
        <v>160</v>
      </c>
      <c r="B123" t="s">
        <v>170</v>
      </c>
      <c r="C123" t="s">
        <v>52</v>
      </c>
      <c r="D123" s="25">
        <v>45578</v>
      </c>
      <c r="E123" t="s">
        <v>216</v>
      </c>
      <c r="F123" t="s">
        <v>68</v>
      </c>
      <c r="G123">
        <v>3.1563909774436096</v>
      </c>
      <c r="H123">
        <v>2.8499999999999996</v>
      </c>
      <c r="I123">
        <v>10</v>
      </c>
      <c r="J123">
        <v>1</v>
      </c>
      <c r="K123">
        <v>2.8499999999999996</v>
      </c>
      <c r="L123">
        <v>45578</v>
      </c>
      <c r="M123" t="s">
        <v>193</v>
      </c>
      <c r="N123">
        <v>1.882352941176471</v>
      </c>
      <c r="O123">
        <v>0.90292996665078584</v>
      </c>
      <c r="P123">
        <v>0.90292996665078584</v>
      </c>
      <c r="Q123">
        <v>0.59636241347420338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9.7070033349214158E-2</v>
      </c>
      <c r="AC123">
        <v>0</v>
      </c>
      <c r="AD123">
        <v>0.30656755317658246</v>
      </c>
      <c r="AE123">
        <v>0</v>
      </c>
      <c r="AF123">
        <v>0.59636241347420338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1.1075056061205648</v>
      </c>
      <c r="AM123">
        <v>1.1075056061205648</v>
      </c>
      <c r="AN123">
        <v>0.66047471620227061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0.10750560612056481</v>
      </c>
      <c r="AX123">
        <v>0</v>
      </c>
      <c r="AY123">
        <v>0</v>
      </c>
      <c r="AZ123">
        <v>0</v>
      </c>
      <c r="BA123">
        <v>0.33952528379772939</v>
      </c>
      <c r="BB123">
        <v>0</v>
      </c>
      <c r="BC123">
        <v>0.66047471620227061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1.5140624999999994</v>
      </c>
      <c r="BJ123">
        <v>1.5140624999999994</v>
      </c>
      <c r="BK123">
        <v>1.6768327067669173</v>
      </c>
      <c r="CB123">
        <v>0</v>
      </c>
      <c r="CC123">
        <v>0</v>
      </c>
      <c r="CD123">
        <v>0</v>
      </c>
    </row>
    <row r="124" spans="1:83" hidden="1" x14ac:dyDescent="0.25">
      <c r="A124" t="s">
        <v>160</v>
      </c>
      <c r="B124" t="s">
        <v>170</v>
      </c>
      <c r="C124" t="s">
        <v>52</v>
      </c>
      <c r="D124" s="25">
        <v>45578</v>
      </c>
      <c r="E124" t="s">
        <v>216</v>
      </c>
      <c r="F124" t="s">
        <v>69</v>
      </c>
      <c r="G124">
        <v>1</v>
      </c>
      <c r="H124">
        <v>0</v>
      </c>
      <c r="I124">
        <v>10</v>
      </c>
      <c r="J124">
        <v>1</v>
      </c>
      <c r="K124">
        <v>0</v>
      </c>
      <c r="L124">
        <v>45578</v>
      </c>
      <c r="M124" t="s">
        <v>192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1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</row>
    <row r="125" spans="1:83" hidden="1" x14ac:dyDescent="0.25">
      <c r="A125" t="s">
        <v>160</v>
      </c>
      <c r="B125" t="s">
        <v>217</v>
      </c>
      <c r="C125" t="s">
        <v>52</v>
      </c>
      <c r="D125" s="25">
        <v>45578</v>
      </c>
      <c r="E125" t="s">
        <v>216</v>
      </c>
      <c r="F125" t="s">
        <v>69</v>
      </c>
      <c r="G125">
        <v>0.97058823529411775</v>
      </c>
      <c r="H125">
        <v>0.95</v>
      </c>
      <c r="I125">
        <v>10</v>
      </c>
      <c r="K125">
        <v>0.95</v>
      </c>
      <c r="L125">
        <v>45578</v>
      </c>
      <c r="M125" t="s">
        <v>192</v>
      </c>
      <c r="N125">
        <v>8.5561497326203204E-2</v>
      </c>
      <c r="O125">
        <v>0.97878787878787865</v>
      </c>
      <c r="P125">
        <v>0.97878787878787865</v>
      </c>
      <c r="Q125">
        <v>8.8154269972451779E-2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2.1212121212121349E-2</v>
      </c>
      <c r="AC125">
        <v>0</v>
      </c>
      <c r="AD125">
        <v>0.89063360881542686</v>
      </c>
      <c r="AE125">
        <v>0</v>
      </c>
      <c r="AF125">
        <v>8.8154269972451779E-2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1.0216718266253872</v>
      </c>
      <c r="AM125">
        <v>1.0216718266253872</v>
      </c>
      <c r="AN125">
        <v>9.0064734027582319E-2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2.1671826625387247E-2</v>
      </c>
      <c r="AX125">
        <v>0</v>
      </c>
      <c r="AY125">
        <v>0</v>
      </c>
      <c r="AZ125">
        <v>0</v>
      </c>
      <c r="BA125">
        <v>0.9099352659724177</v>
      </c>
      <c r="BB125">
        <v>0</v>
      </c>
      <c r="BC125">
        <v>9.0064734027582319E-2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11.103125</v>
      </c>
      <c r="BJ125">
        <v>11.103125</v>
      </c>
      <c r="BK125">
        <v>11.343750000000002</v>
      </c>
      <c r="CB125">
        <v>0</v>
      </c>
      <c r="CC125">
        <v>0</v>
      </c>
      <c r="CD125">
        <v>0</v>
      </c>
    </row>
    <row r="126" spans="1:83" hidden="1" x14ac:dyDescent="0.25">
      <c r="A126" t="s">
        <v>160</v>
      </c>
      <c r="B126" t="s">
        <v>217</v>
      </c>
      <c r="C126" t="s">
        <v>52</v>
      </c>
      <c r="D126" s="25">
        <v>45578</v>
      </c>
      <c r="E126" t="s">
        <v>216</v>
      </c>
      <c r="F126" t="s">
        <v>70</v>
      </c>
      <c r="G126">
        <v>4.5836142079336275</v>
      </c>
      <c r="H126">
        <v>4.75</v>
      </c>
      <c r="I126">
        <v>10</v>
      </c>
      <c r="K126">
        <v>4.75</v>
      </c>
      <c r="L126">
        <v>45578</v>
      </c>
      <c r="M126" t="s">
        <v>191</v>
      </c>
      <c r="N126">
        <v>3.7780748663101602</v>
      </c>
      <c r="O126">
        <v>1.036300130097856</v>
      </c>
      <c r="P126">
        <v>1.036300130097856</v>
      </c>
      <c r="Q126">
        <v>0.82425673167929669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3.6300130097856043E-2</v>
      </c>
      <c r="AA126">
        <v>0</v>
      </c>
      <c r="AB126">
        <v>0</v>
      </c>
      <c r="AC126">
        <v>0</v>
      </c>
      <c r="AD126">
        <v>0.17574326832070331</v>
      </c>
      <c r="AE126">
        <v>0</v>
      </c>
      <c r="AF126">
        <v>0.82425673167929669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0.96497141219655314</v>
      </c>
      <c r="AM126">
        <v>0.96497141219655314</v>
      </c>
      <c r="AN126">
        <v>0.79538418238108632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3.5028587803446865E-2</v>
      </c>
      <c r="AZ126">
        <v>0</v>
      </c>
      <c r="BA126">
        <v>0.16958722981546681</v>
      </c>
      <c r="BB126">
        <v>0</v>
      </c>
      <c r="BC126">
        <v>0.79538418238108632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1.2572540693559802</v>
      </c>
      <c r="BJ126">
        <v>1.2572540693559802</v>
      </c>
      <c r="BK126">
        <v>1.2132142347963035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0.21321423479630353</v>
      </c>
      <c r="BS126">
        <v>0</v>
      </c>
      <c r="BT126">
        <v>4.4039834559676638E-2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1</v>
      </c>
      <c r="CA126">
        <v>0</v>
      </c>
      <c r="CB126">
        <v>0</v>
      </c>
      <c r="CC126">
        <v>0</v>
      </c>
      <c r="CD126">
        <v>0</v>
      </c>
      <c r="CE126">
        <v>0</v>
      </c>
    </row>
    <row r="127" spans="1:83" hidden="1" x14ac:dyDescent="0.25">
      <c r="A127" t="s">
        <v>160</v>
      </c>
      <c r="B127" t="s">
        <v>170</v>
      </c>
      <c r="C127" t="s">
        <v>52</v>
      </c>
      <c r="D127" s="25">
        <v>45578</v>
      </c>
      <c r="E127" t="s">
        <v>216</v>
      </c>
      <c r="F127" t="s">
        <v>70</v>
      </c>
      <c r="G127">
        <v>2.1042606516290729</v>
      </c>
      <c r="H127">
        <v>1.9</v>
      </c>
      <c r="I127">
        <v>10</v>
      </c>
      <c r="J127">
        <v>1</v>
      </c>
      <c r="K127">
        <v>1.9</v>
      </c>
      <c r="L127">
        <v>45578</v>
      </c>
      <c r="M127" t="s">
        <v>191</v>
      </c>
      <c r="N127">
        <v>1.5821501014198778</v>
      </c>
      <c r="O127">
        <v>0.90292996665078595</v>
      </c>
      <c r="P127">
        <v>0.90292996665078595</v>
      </c>
      <c r="Q127">
        <v>0.75187933595346734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9.7070033349214047E-2</v>
      </c>
      <c r="AC127">
        <v>0</v>
      </c>
      <c r="AD127">
        <v>0.15105063069731861</v>
      </c>
      <c r="AE127">
        <v>0</v>
      </c>
      <c r="AF127">
        <v>0.75187933595346734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1.1075056061205648</v>
      </c>
      <c r="AM127">
        <v>1.1075056061205648</v>
      </c>
      <c r="AN127">
        <v>0.83271057969467255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0.10750560612056481</v>
      </c>
      <c r="AX127">
        <v>0</v>
      </c>
      <c r="AY127">
        <v>0</v>
      </c>
      <c r="AZ127">
        <v>0</v>
      </c>
      <c r="BA127">
        <v>0.16728942030532745</v>
      </c>
      <c r="BB127">
        <v>0</v>
      </c>
      <c r="BC127">
        <v>0.83271057969467255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1.2008974358974362</v>
      </c>
      <c r="BJ127">
        <v>1.2008974358974362</v>
      </c>
      <c r="BK127">
        <v>1.3300006426322222</v>
      </c>
      <c r="BL127">
        <v>0.12910320673478592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0.20089743589743625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1</v>
      </c>
      <c r="CA127">
        <v>0</v>
      </c>
      <c r="CB127">
        <v>0</v>
      </c>
      <c r="CC127">
        <v>0</v>
      </c>
      <c r="CD127">
        <v>0</v>
      </c>
      <c r="CE127">
        <v>0</v>
      </c>
    </row>
    <row r="128" spans="1:83" hidden="1" x14ac:dyDescent="0.25">
      <c r="A128" t="s">
        <v>160</v>
      </c>
      <c r="B128" t="s">
        <v>170</v>
      </c>
      <c r="C128" t="s">
        <v>52</v>
      </c>
      <c r="D128" s="25">
        <v>45579</v>
      </c>
      <c r="E128" t="s">
        <v>216</v>
      </c>
      <c r="F128" t="s">
        <v>68</v>
      </c>
      <c r="G128">
        <v>3.1563909774436096</v>
      </c>
      <c r="H128">
        <v>2.8499999999999996</v>
      </c>
      <c r="I128">
        <v>10</v>
      </c>
      <c r="J128">
        <v>1</v>
      </c>
      <c r="K128">
        <v>2.8499999999999996</v>
      </c>
      <c r="L128">
        <v>45579</v>
      </c>
      <c r="M128" t="s">
        <v>194</v>
      </c>
      <c r="N128">
        <v>1.882352941176471</v>
      </c>
      <c r="O128">
        <v>0.90292996665078584</v>
      </c>
      <c r="P128">
        <v>0.90292996665078584</v>
      </c>
      <c r="Q128">
        <v>0.59636241347420338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9.7070033349214158E-2</v>
      </c>
      <c r="AC128">
        <v>0</v>
      </c>
      <c r="AD128">
        <v>0.30656755317658246</v>
      </c>
      <c r="AE128">
        <v>0</v>
      </c>
      <c r="AF128">
        <v>0.59636241347420338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1.1075056061205648</v>
      </c>
      <c r="AM128">
        <v>1.1075056061205648</v>
      </c>
      <c r="AN128">
        <v>0.66047471620227061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0.10750560612056481</v>
      </c>
      <c r="AX128">
        <v>0</v>
      </c>
      <c r="AY128">
        <v>0</v>
      </c>
      <c r="AZ128">
        <v>0</v>
      </c>
      <c r="BA128">
        <v>0.33952528379772939</v>
      </c>
      <c r="BB128">
        <v>0</v>
      </c>
      <c r="BC128">
        <v>0.66047471620227061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1.5140624999999994</v>
      </c>
      <c r="BJ128">
        <v>1.5140624999999994</v>
      </c>
      <c r="BK128">
        <v>1.6768327067669173</v>
      </c>
      <c r="CB128">
        <v>0</v>
      </c>
      <c r="CC128">
        <v>0</v>
      </c>
      <c r="CD128">
        <v>0</v>
      </c>
    </row>
    <row r="129" spans="1:83" hidden="1" x14ac:dyDescent="0.25">
      <c r="A129" t="s">
        <v>160</v>
      </c>
      <c r="B129" t="s">
        <v>217</v>
      </c>
      <c r="C129" t="s">
        <v>52</v>
      </c>
      <c r="D129" s="25">
        <v>45579</v>
      </c>
      <c r="E129" t="s">
        <v>216</v>
      </c>
      <c r="F129" t="s">
        <v>68</v>
      </c>
      <c r="G129">
        <v>3.7478639781271377</v>
      </c>
      <c r="H129">
        <v>2.8499999999999996</v>
      </c>
      <c r="I129">
        <v>10</v>
      </c>
      <c r="K129">
        <v>2.8499999999999996</v>
      </c>
      <c r="L129">
        <v>45579</v>
      </c>
      <c r="M129" t="s">
        <v>194</v>
      </c>
      <c r="N129">
        <v>2.8125</v>
      </c>
      <c r="O129">
        <v>0.76043314715604649</v>
      </c>
      <c r="P129">
        <v>0.76043314715604649</v>
      </c>
      <c r="Q129">
        <v>0.75042744785136184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0.23956685284395351</v>
      </c>
      <c r="AC129">
        <v>0</v>
      </c>
      <c r="AD129">
        <v>1.0005699304684645E-2</v>
      </c>
      <c r="AE129">
        <v>0</v>
      </c>
      <c r="AF129">
        <v>0.75042744785136184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1.3150399923253115</v>
      </c>
      <c r="AM129">
        <v>1.3150399923253115</v>
      </c>
      <c r="AN129">
        <v>0.98684210526315796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0.31503999232531155</v>
      </c>
      <c r="AX129">
        <v>0</v>
      </c>
      <c r="AY129">
        <v>0</v>
      </c>
      <c r="AZ129">
        <v>0</v>
      </c>
      <c r="BA129">
        <v>1.3157894736842035E-2</v>
      </c>
      <c r="BB129">
        <v>0</v>
      </c>
      <c r="BC129">
        <v>0.98684210526315796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1.0133333333333332</v>
      </c>
      <c r="BJ129">
        <v>1.0133333333333332</v>
      </c>
      <c r="BK129">
        <v>1.332573858889649</v>
      </c>
      <c r="BL129">
        <v>0.31924052555631577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1.3333333333333197E-2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</row>
    <row r="130" spans="1:83" hidden="1" x14ac:dyDescent="0.25">
      <c r="A130" t="s">
        <v>160</v>
      </c>
      <c r="B130" t="s">
        <v>170</v>
      </c>
      <c r="C130" t="s">
        <v>52</v>
      </c>
      <c r="D130" s="25">
        <v>45579</v>
      </c>
      <c r="E130" t="s">
        <v>216</v>
      </c>
      <c r="F130" t="s">
        <v>69</v>
      </c>
      <c r="G130">
        <v>1</v>
      </c>
      <c r="H130">
        <v>0</v>
      </c>
      <c r="I130">
        <v>10</v>
      </c>
      <c r="J130">
        <v>1</v>
      </c>
      <c r="K130">
        <v>0</v>
      </c>
      <c r="L130">
        <v>45579</v>
      </c>
      <c r="M130" t="s">
        <v>195</v>
      </c>
      <c r="N130">
        <v>5.4901960784313725E-2</v>
      </c>
      <c r="O130">
        <v>0</v>
      </c>
      <c r="P130">
        <v>0</v>
      </c>
      <c r="Q130">
        <v>5.4901960784313725E-2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5.4901960784313725E-2</v>
      </c>
      <c r="AB130">
        <v>0.94509803921568625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I130">
        <v>0</v>
      </c>
      <c r="BJ130">
        <v>0</v>
      </c>
      <c r="BK130">
        <v>18.214285714285715</v>
      </c>
      <c r="BL130">
        <v>17.214285714285715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</row>
    <row r="131" spans="1:83" hidden="1" x14ac:dyDescent="0.25">
      <c r="A131" t="s">
        <v>160</v>
      </c>
      <c r="B131" t="s">
        <v>217</v>
      </c>
      <c r="C131" t="s">
        <v>52</v>
      </c>
      <c r="D131" s="25">
        <v>45579</v>
      </c>
      <c r="E131" t="s">
        <v>216</v>
      </c>
      <c r="F131" t="s">
        <v>69</v>
      </c>
      <c r="G131">
        <v>0.97058823529411775</v>
      </c>
      <c r="H131">
        <v>0</v>
      </c>
      <c r="I131">
        <v>10</v>
      </c>
      <c r="K131">
        <v>0</v>
      </c>
      <c r="L131">
        <v>45579</v>
      </c>
      <c r="M131" t="s">
        <v>195</v>
      </c>
      <c r="N131">
        <v>2.8520499108734401E-2</v>
      </c>
      <c r="O131">
        <v>0</v>
      </c>
      <c r="P131">
        <v>0</v>
      </c>
      <c r="Q131">
        <v>2.9384756657483926E-2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2.9384756657483926E-2</v>
      </c>
      <c r="AB131">
        <v>0.97061524334251603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I131">
        <v>0</v>
      </c>
      <c r="BJ131">
        <v>0</v>
      </c>
      <c r="BK131">
        <v>34.031250000000007</v>
      </c>
      <c r="BL131">
        <v>33.031250000000007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</row>
    <row r="132" spans="1:83" hidden="1" x14ac:dyDescent="0.25">
      <c r="A132" t="s">
        <v>160</v>
      </c>
      <c r="B132" t="s">
        <v>170</v>
      </c>
      <c r="C132" t="s">
        <v>52</v>
      </c>
      <c r="D132" s="25">
        <v>45579</v>
      </c>
      <c r="E132" t="s">
        <v>216</v>
      </c>
      <c r="F132" t="s">
        <v>70</v>
      </c>
      <c r="G132">
        <v>2.1042606516290729</v>
      </c>
      <c r="H132">
        <v>1.9</v>
      </c>
      <c r="I132">
        <v>10</v>
      </c>
      <c r="J132">
        <v>1</v>
      </c>
      <c r="K132">
        <v>1.9</v>
      </c>
      <c r="L132">
        <v>45579</v>
      </c>
      <c r="M132" t="s">
        <v>196</v>
      </c>
      <c r="N132">
        <v>1.9315753887761999</v>
      </c>
      <c r="O132">
        <v>0.90292996665078595</v>
      </c>
      <c r="P132">
        <v>0.90292996665078595</v>
      </c>
      <c r="Q132">
        <v>0.91793542177430165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1.5005455123515699E-2</v>
      </c>
      <c r="AB132">
        <v>8.2064578225698348E-2</v>
      </c>
      <c r="AC132">
        <v>0</v>
      </c>
      <c r="AD132">
        <v>0</v>
      </c>
      <c r="AE132">
        <v>0</v>
      </c>
      <c r="AF132">
        <v>0.90292996665078595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1.1075056061205648</v>
      </c>
      <c r="AM132">
        <v>1.1075056061205648</v>
      </c>
      <c r="AN132">
        <v>1.0166186256716843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1.6618625671684262E-2</v>
      </c>
      <c r="AV132">
        <v>0</v>
      </c>
      <c r="AW132">
        <v>9.088698044888055E-2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1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0.98365303836460383</v>
      </c>
      <c r="BJ132">
        <v>0.98365303836460383</v>
      </c>
      <c r="BK132">
        <v>1.0894012544663256</v>
      </c>
      <c r="BL132">
        <v>8.940125446632563E-2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9.7070033349214047E-2</v>
      </c>
      <c r="BV132">
        <v>0</v>
      </c>
      <c r="BW132">
        <v>0</v>
      </c>
      <c r="BX132">
        <v>0</v>
      </c>
      <c r="BY132">
        <v>0</v>
      </c>
      <c r="BZ132">
        <v>0.98365303836460383</v>
      </c>
      <c r="CA132">
        <v>0</v>
      </c>
      <c r="CB132">
        <v>0</v>
      </c>
      <c r="CC132">
        <v>0</v>
      </c>
      <c r="CD132">
        <v>0</v>
      </c>
      <c r="CE132">
        <v>0</v>
      </c>
    </row>
    <row r="133" spans="1:83" hidden="1" x14ac:dyDescent="0.25">
      <c r="A133" t="s">
        <v>160</v>
      </c>
      <c r="B133" t="s">
        <v>217</v>
      </c>
      <c r="C133" t="s">
        <v>52</v>
      </c>
      <c r="D133" s="25">
        <v>45579</v>
      </c>
      <c r="E133" t="s">
        <v>216</v>
      </c>
      <c r="F133" t="s">
        <v>70</v>
      </c>
      <c r="G133">
        <v>4.5836142079336275</v>
      </c>
      <c r="H133">
        <v>2.8499999999999996</v>
      </c>
      <c r="I133">
        <v>10</v>
      </c>
      <c r="K133">
        <v>2.8499999999999996</v>
      </c>
      <c r="L133">
        <v>45579</v>
      </c>
      <c r="M133" t="s">
        <v>196</v>
      </c>
      <c r="N133">
        <v>2.5661764705882355</v>
      </c>
      <c r="O133">
        <v>0.6217800780587136</v>
      </c>
      <c r="P133">
        <v>0.6217800780587136</v>
      </c>
      <c r="Q133">
        <v>0.55985873901571492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0.3782199219412864</v>
      </c>
      <c r="AC133">
        <v>0</v>
      </c>
      <c r="AD133">
        <v>6.192133904299868E-2</v>
      </c>
      <c r="AE133">
        <v>0</v>
      </c>
      <c r="AF133">
        <v>0.55985873901571492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1.6082856869942554</v>
      </c>
      <c r="AM133">
        <v>1.6082856869942554</v>
      </c>
      <c r="AN133">
        <v>0.90041279669762664</v>
      </c>
      <c r="BE133">
        <v>0</v>
      </c>
      <c r="BF133">
        <v>0</v>
      </c>
      <c r="BG133">
        <v>0</v>
      </c>
      <c r="BI133">
        <v>1.1106017191977076</v>
      </c>
      <c r="BJ133">
        <v>1.1106017191977076</v>
      </c>
      <c r="BK133">
        <v>1.7861648489368862</v>
      </c>
      <c r="BL133">
        <v>0.67556312973917865</v>
      </c>
      <c r="BM133">
        <v>0</v>
      </c>
      <c r="BN133">
        <v>0</v>
      </c>
      <c r="BO133">
        <v>0</v>
      </c>
      <c r="BP133">
        <v>0</v>
      </c>
      <c r="BQ133">
        <v>0.38939828080229244</v>
      </c>
      <c r="BR133">
        <v>0.11060171919770756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</row>
    <row r="134" spans="1:83" hidden="1" x14ac:dyDescent="0.25">
      <c r="A134" t="s">
        <v>160</v>
      </c>
      <c r="B134" t="s">
        <v>170</v>
      </c>
      <c r="C134" t="s">
        <v>52</v>
      </c>
      <c r="D134" s="25">
        <v>45580</v>
      </c>
      <c r="E134" t="s">
        <v>216</v>
      </c>
      <c r="F134" t="s">
        <v>68</v>
      </c>
      <c r="G134">
        <v>3.1563909774436087</v>
      </c>
      <c r="H134">
        <v>1.9</v>
      </c>
      <c r="I134">
        <v>10</v>
      </c>
      <c r="J134">
        <v>1</v>
      </c>
      <c r="K134">
        <v>1.9</v>
      </c>
      <c r="L134">
        <v>45580</v>
      </c>
      <c r="M134" t="s">
        <v>199</v>
      </c>
      <c r="N134">
        <v>0.78787878787878785</v>
      </c>
      <c r="O134">
        <v>0.60195331110052408</v>
      </c>
      <c r="P134">
        <v>0.60195331110052408</v>
      </c>
      <c r="Q134">
        <v>0.24961381321552834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0.39804668889947592</v>
      </c>
      <c r="AC134">
        <v>0</v>
      </c>
      <c r="AD134">
        <v>0.35233949788499574</v>
      </c>
      <c r="AE134">
        <v>0</v>
      </c>
      <c r="AF134">
        <v>0.24961381321552834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1.6612584091808469</v>
      </c>
      <c r="AM134">
        <v>1.6612584091808469</v>
      </c>
      <c r="AN134">
        <v>0.41467304625199364</v>
      </c>
      <c r="BE134">
        <v>0</v>
      </c>
      <c r="BF134">
        <v>0</v>
      </c>
      <c r="BG134">
        <v>0</v>
      </c>
      <c r="BI134">
        <v>2.4115384615384614</v>
      </c>
      <c r="BJ134">
        <v>2.4115384615384614</v>
      </c>
      <c r="BK134">
        <v>4.0061885482938111</v>
      </c>
      <c r="CB134">
        <v>0</v>
      </c>
      <c r="CC134">
        <v>0</v>
      </c>
      <c r="CD134">
        <v>0</v>
      </c>
    </row>
    <row r="135" spans="1:83" hidden="1" x14ac:dyDescent="0.25">
      <c r="A135" t="s">
        <v>160</v>
      </c>
      <c r="B135" t="s">
        <v>217</v>
      </c>
      <c r="C135" t="s">
        <v>52</v>
      </c>
      <c r="D135" s="25">
        <v>45580</v>
      </c>
      <c r="E135" t="s">
        <v>216</v>
      </c>
      <c r="F135" t="s">
        <v>68</v>
      </c>
      <c r="G135">
        <v>3.7478639781271368</v>
      </c>
      <c r="H135">
        <v>4.75</v>
      </c>
      <c r="I135">
        <v>10</v>
      </c>
      <c r="K135">
        <v>4.75</v>
      </c>
      <c r="L135">
        <v>45580</v>
      </c>
      <c r="M135" t="s">
        <v>199</v>
      </c>
      <c r="N135">
        <v>3.75</v>
      </c>
      <c r="O135">
        <v>1.2673885785934114</v>
      </c>
      <c r="P135">
        <v>1.2673885785934114</v>
      </c>
      <c r="Q135">
        <v>1.0005699304684827</v>
      </c>
      <c r="R135">
        <v>0</v>
      </c>
      <c r="S135">
        <v>0</v>
      </c>
      <c r="T135">
        <v>1.7388578593411363E-2</v>
      </c>
      <c r="U135">
        <v>0</v>
      </c>
      <c r="V135">
        <v>0</v>
      </c>
      <c r="W135">
        <v>0</v>
      </c>
      <c r="X135">
        <v>5.6993046848274886E-4</v>
      </c>
      <c r="Y135">
        <v>0</v>
      </c>
      <c r="Z135">
        <v>0.24943006953151725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0.78902399539518664</v>
      </c>
      <c r="AM135">
        <v>0.78902399539518664</v>
      </c>
      <c r="AN135">
        <v>0.78947368421052633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0.21052631578947367</v>
      </c>
      <c r="AZ135">
        <v>0</v>
      </c>
      <c r="BA135">
        <v>0</v>
      </c>
      <c r="BB135">
        <v>0</v>
      </c>
      <c r="BC135">
        <v>0.78902399539518664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1.2666666666666666</v>
      </c>
      <c r="BJ135">
        <v>1.2666666666666666</v>
      </c>
      <c r="BK135">
        <v>0.99943039416723645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0.26666666666666661</v>
      </c>
      <c r="BU135">
        <v>0</v>
      </c>
      <c r="BV135">
        <v>0</v>
      </c>
      <c r="BW135">
        <v>0</v>
      </c>
      <c r="BX135">
        <v>5.6960583276355337E-4</v>
      </c>
      <c r="BY135">
        <v>0</v>
      </c>
      <c r="BZ135">
        <v>0.99943039416723645</v>
      </c>
      <c r="CA135">
        <v>0</v>
      </c>
      <c r="CB135">
        <v>0</v>
      </c>
      <c r="CC135">
        <v>0</v>
      </c>
      <c r="CD135">
        <v>0</v>
      </c>
      <c r="CE135">
        <v>0</v>
      </c>
    </row>
    <row r="136" spans="1:83" hidden="1" x14ac:dyDescent="0.25">
      <c r="A136" t="s">
        <v>160</v>
      </c>
      <c r="B136" t="s">
        <v>217</v>
      </c>
      <c r="C136" t="s">
        <v>52</v>
      </c>
      <c r="D136" s="25">
        <v>45580</v>
      </c>
      <c r="E136" t="s">
        <v>216</v>
      </c>
      <c r="F136" t="s">
        <v>69</v>
      </c>
      <c r="G136">
        <v>0.97058823529411775</v>
      </c>
      <c r="H136">
        <v>0.95</v>
      </c>
      <c r="I136">
        <v>10</v>
      </c>
      <c r="K136">
        <v>0.95</v>
      </c>
      <c r="L136">
        <v>45580</v>
      </c>
      <c r="M136" t="s">
        <v>198</v>
      </c>
      <c r="N136">
        <v>0.96969696969696972</v>
      </c>
      <c r="O136">
        <v>0.97878787878787865</v>
      </c>
      <c r="P136">
        <v>0.97878787878787865</v>
      </c>
      <c r="Q136">
        <v>0.99908172635445358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2.029384756657493E-2</v>
      </c>
      <c r="AB136">
        <v>9.182736455464191E-4</v>
      </c>
      <c r="AC136">
        <v>0</v>
      </c>
      <c r="AD136">
        <v>0</v>
      </c>
      <c r="AE136">
        <v>0</v>
      </c>
      <c r="AF136">
        <v>0.97878787878787865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1.0216718266253872</v>
      </c>
      <c r="AM136">
        <v>1.0216718266253872</v>
      </c>
      <c r="AN136">
        <v>1.0207336523125998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2.0733652312599826E-2</v>
      </c>
      <c r="AV136">
        <v>0</v>
      </c>
      <c r="AW136">
        <v>9.3817431278742092E-4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1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0.97968749999999993</v>
      </c>
      <c r="BJ136">
        <v>0.97968749999999993</v>
      </c>
      <c r="BK136">
        <v>1.0009191176470589</v>
      </c>
      <c r="BL136">
        <v>9.1911764705887578E-4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2.1212121212121349E-2</v>
      </c>
      <c r="BV136">
        <v>0</v>
      </c>
      <c r="BW136">
        <v>0</v>
      </c>
      <c r="BX136">
        <v>0</v>
      </c>
      <c r="BY136">
        <v>0</v>
      </c>
      <c r="BZ136">
        <v>0.97968749999999993</v>
      </c>
      <c r="CA136">
        <v>0</v>
      </c>
      <c r="CB136">
        <v>0</v>
      </c>
      <c r="CC136">
        <v>0</v>
      </c>
      <c r="CD136">
        <v>0</v>
      </c>
      <c r="CE136">
        <v>0</v>
      </c>
    </row>
    <row r="137" spans="1:83" hidden="1" x14ac:dyDescent="0.25">
      <c r="A137" t="s">
        <v>160</v>
      </c>
      <c r="B137" t="s">
        <v>170</v>
      </c>
      <c r="C137" t="s">
        <v>52</v>
      </c>
      <c r="D137" s="25">
        <v>45580</v>
      </c>
      <c r="E137" t="s">
        <v>216</v>
      </c>
      <c r="F137" t="s">
        <v>69</v>
      </c>
      <c r="G137">
        <v>1</v>
      </c>
      <c r="H137">
        <v>0</v>
      </c>
      <c r="I137">
        <v>10</v>
      </c>
      <c r="J137">
        <v>1</v>
      </c>
      <c r="K137">
        <v>0</v>
      </c>
      <c r="L137">
        <v>45580</v>
      </c>
      <c r="M137" t="s">
        <v>198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1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</row>
    <row r="138" spans="1:83" hidden="1" x14ac:dyDescent="0.25">
      <c r="A138" t="s">
        <v>160</v>
      </c>
      <c r="B138" t="s">
        <v>217</v>
      </c>
      <c r="C138" t="s">
        <v>52</v>
      </c>
      <c r="D138" s="25">
        <v>45580</v>
      </c>
      <c r="E138" t="s">
        <v>216</v>
      </c>
      <c r="F138" t="s">
        <v>70</v>
      </c>
      <c r="G138">
        <v>4.5836142079336275</v>
      </c>
      <c r="H138">
        <v>3.8</v>
      </c>
      <c r="I138">
        <v>10</v>
      </c>
      <c r="K138">
        <v>3.8</v>
      </c>
      <c r="L138">
        <v>45580</v>
      </c>
      <c r="M138" t="s">
        <v>197</v>
      </c>
      <c r="N138">
        <v>2.6229946524064167</v>
      </c>
      <c r="O138">
        <v>0.82904010407828488</v>
      </c>
      <c r="P138">
        <v>0.82904010407828488</v>
      </c>
      <c r="Q138">
        <v>0.57225467358626325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0.17095989592171512</v>
      </c>
      <c r="AC138">
        <v>0</v>
      </c>
      <c r="AD138">
        <v>0.25678543049202163</v>
      </c>
      <c r="AE138">
        <v>0</v>
      </c>
      <c r="AF138">
        <v>0.57225467358626325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1.2062142652456915</v>
      </c>
      <c r="AM138">
        <v>1.2062142652456915</v>
      </c>
      <c r="AN138">
        <v>0.69026175063326756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0.20621426524569153</v>
      </c>
      <c r="AX138">
        <v>0</v>
      </c>
      <c r="AY138">
        <v>0</v>
      </c>
      <c r="AZ138">
        <v>0</v>
      </c>
      <c r="BA138">
        <v>0.30973824936673244</v>
      </c>
      <c r="BB138">
        <v>0</v>
      </c>
      <c r="BC138">
        <v>0.69026175063326756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1.4487257900101937</v>
      </c>
      <c r="BJ138">
        <v>1.4487257900101937</v>
      </c>
      <c r="BK138">
        <v>1.7474737143396299</v>
      </c>
      <c r="BL138">
        <v>0.2987479243294362</v>
      </c>
      <c r="BM138">
        <v>0</v>
      </c>
      <c r="BN138">
        <v>0</v>
      </c>
      <c r="BO138">
        <v>0</v>
      </c>
      <c r="BP138">
        <v>0</v>
      </c>
      <c r="BQ138">
        <v>5.1274209989806252E-2</v>
      </c>
      <c r="BR138">
        <v>0.44872579001019375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</row>
    <row r="139" spans="1:83" hidden="1" x14ac:dyDescent="0.25">
      <c r="A139" t="s">
        <v>160</v>
      </c>
      <c r="B139" t="s">
        <v>170</v>
      </c>
      <c r="C139" t="s">
        <v>52</v>
      </c>
      <c r="D139" s="25">
        <v>45580</v>
      </c>
      <c r="E139" t="s">
        <v>216</v>
      </c>
      <c r="F139" t="s">
        <v>70</v>
      </c>
      <c r="G139">
        <v>2.1042606516290729</v>
      </c>
      <c r="H139">
        <v>2.8499999999999996</v>
      </c>
      <c r="I139">
        <v>10</v>
      </c>
      <c r="J139">
        <v>1</v>
      </c>
      <c r="K139">
        <v>2.8499999999999996</v>
      </c>
      <c r="L139">
        <v>45580</v>
      </c>
      <c r="M139" t="s">
        <v>197</v>
      </c>
      <c r="N139">
        <v>1.5172413793103443</v>
      </c>
      <c r="O139">
        <v>1.3543949499761787</v>
      </c>
      <c r="P139">
        <v>1.3543949499761787</v>
      </c>
      <c r="Q139">
        <v>0.72103300422204297</v>
      </c>
      <c r="R139">
        <v>0</v>
      </c>
      <c r="S139">
        <v>0</v>
      </c>
      <c r="T139">
        <v>0.10439494997617871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0.25</v>
      </c>
      <c r="AA139">
        <v>0</v>
      </c>
      <c r="AB139">
        <v>0</v>
      </c>
      <c r="AC139">
        <v>0</v>
      </c>
      <c r="AD139">
        <v>0.27896699577795703</v>
      </c>
      <c r="AE139">
        <v>0</v>
      </c>
      <c r="AF139">
        <v>0.72103300422204297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0.73833707074704324</v>
      </c>
      <c r="AM139">
        <v>0.73833707074704324</v>
      </c>
      <c r="AN139">
        <v>0.53236539624924373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0.26166292925295676</v>
      </c>
      <c r="AZ139">
        <v>0</v>
      </c>
      <c r="BA139">
        <v>0.20597167449779952</v>
      </c>
      <c r="BB139">
        <v>0</v>
      </c>
      <c r="BC139">
        <v>0.53236539624924373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1.8784090909090914</v>
      </c>
      <c r="BJ139">
        <v>1.8784090909090914</v>
      </c>
      <c r="BK139">
        <v>1.3868990658464349</v>
      </c>
      <c r="CB139">
        <v>0</v>
      </c>
      <c r="CC139">
        <v>0</v>
      </c>
      <c r="CD139">
        <v>0</v>
      </c>
    </row>
    <row r="140" spans="1:83" hidden="1" x14ac:dyDescent="0.25">
      <c r="A140" t="s">
        <v>160</v>
      </c>
      <c r="B140" t="s">
        <v>170</v>
      </c>
      <c r="C140" t="s">
        <v>52</v>
      </c>
      <c r="D140" s="25">
        <v>45581</v>
      </c>
      <c r="E140" t="s">
        <v>216</v>
      </c>
      <c r="F140" t="s">
        <v>68</v>
      </c>
      <c r="G140">
        <v>3.1563909774436087</v>
      </c>
      <c r="H140">
        <v>1.9</v>
      </c>
      <c r="I140">
        <v>10</v>
      </c>
      <c r="J140">
        <v>1</v>
      </c>
      <c r="K140">
        <v>1.9</v>
      </c>
      <c r="L140">
        <v>45581</v>
      </c>
      <c r="M140" t="s">
        <v>202</v>
      </c>
      <c r="N140">
        <v>1.7290552584670236</v>
      </c>
      <c r="O140">
        <v>0.60195331110052408</v>
      </c>
      <c r="P140">
        <v>0.60195331110052408</v>
      </c>
      <c r="Q140">
        <v>0.54779501995263025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0.39804668889947592</v>
      </c>
      <c r="AC140">
        <v>0</v>
      </c>
      <c r="AD140">
        <v>5.4158291147893833E-2</v>
      </c>
      <c r="AE140">
        <v>0</v>
      </c>
      <c r="AF140">
        <v>0.54779501995263025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1.6612584091808469</v>
      </c>
      <c r="AM140">
        <v>1.6612584091808469</v>
      </c>
      <c r="AN140">
        <v>0.9100290834036967</v>
      </c>
      <c r="BE140">
        <v>0</v>
      </c>
      <c r="BF140">
        <v>0</v>
      </c>
      <c r="BG140">
        <v>0</v>
      </c>
      <c r="BI140">
        <v>1.098865979381443</v>
      </c>
      <c r="BJ140">
        <v>1.098865979381443</v>
      </c>
      <c r="BK140">
        <v>1.8255003488101691</v>
      </c>
      <c r="BL140">
        <v>0.72663436942872606</v>
      </c>
      <c r="BM140">
        <v>0</v>
      </c>
      <c r="BN140">
        <v>0</v>
      </c>
      <c r="BO140">
        <v>0</v>
      </c>
      <c r="BP140">
        <v>0</v>
      </c>
      <c r="BQ140">
        <v>0.40113402061855696</v>
      </c>
      <c r="BR140">
        <v>9.8865979381443037E-2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</row>
    <row r="141" spans="1:83" hidden="1" x14ac:dyDescent="0.25">
      <c r="A141" t="s">
        <v>160</v>
      </c>
      <c r="B141" t="s">
        <v>217</v>
      </c>
      <c r="C141" t="s">
        <v>52</v>
      </c>
      <c r="D141" s="25">
        <v>45581</v>
      </c>
      <c r="E141" t="s">
        <v>216</v>
      </c>
      <c r="F141" t="s">
        <v>68</v>
      </c>
      <c r="G141">
        <v>3.7478639781271368</v>
      </c>
      <c r="H141">
        <v>6.6499999999999995</v>
      </c>
      <c r="I141">
        <v>10</v>
      </c>
      <c r="K141">
        <v>6.6499999999999995</v>
      </c>
      <c r="L141">
        <v>45581</v>
      </c>
      <c r="M141" t="s">
        <v>202</v>
      </c>
      <c r="N141">
        <v>3.643872549019608</v>
      </c>
      <c r="O141">
        <v>1.7743440100307757</v>
      </c>
      <c r="P141">
        <v>1.7743440100307757</v>
      </c>
      <c r="Q141">
        <v>0.97225314746894986</v>
      </c>
      <c r="R141">
        <v>0</v>
      </c>
      <c r="S141">
        <v>0</v>
      </c>
      <c r="T141">
        <v>0.52434401003077569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0.25</v>
      </c>
      <c r="AA141">
        <v>0</v>
      </c>
      <c r="AB141">
        <v>0</v>
      </c>
      <c r="AC141">
        <v>0</v>
      </c>
      <c r="AD141">
        <v>2.7746852531050137E-2</v>
      </c>
      <c r="AE141">
        <v>0</v>
      </c>
      <c r="AF141">
        <v>0.97225314746894986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0.56358856813941915</v>
      </c>
      <c r="AM141">
        <v>0.56358856813941915</v>
      </c>
      <c r="AN141">
        <v>0.54795075925106895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0.43641143186058085</v>
      </c>
      <c r="AZ141">
        <v>0</v>
      </c>
      <c r="BA141">
        <v>1.5637808888350202E-2</v>
      </c>
      <c r="BB141">
        <v>0</v>
      </c>
      <c r="BC141">
        <v>0.54795075925106895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1.824981502656891</v>
      </c>
      <c r="BJ141">
        <v>1.824981502656891</v>
      </c>
      <c r="BK141">
        <v>1.0285387119633227</v>
      </c>
      <c r="CB141">
        <v>0</v>
      </c>
      <c r="CC141">
        <v>0</v>
      </c>
      <c r="CD141">
        <v>0</v>
      </c>
    </row>
    <row r="142" spans="1:83" hidden="1" x14ac:dyDescent="0.25">
      <c r="A142" t="s">
        <v>160</v>
      </c>
      <c r="B142" t="s">
        <v>170</v>
      </c>
      <c r="C142" t="s">
        <v>52</v>
      </c>
      <c r="D142" s="25">
        <v>45581</v>
      </c>
      <c r="E142" t="s">
        <v>216</v>
      </c>
      <c r="F142" t="s">
        <v>69</v>
      </c>
      <c r="G142">
        <v>1</v>
      </c>
      <c r="H142">
        <v>0</v>
      </c>
      <c r="I142">
        <v>10</v>
      </c>
      <c r="J142">
        <v>1</v>
      </c>
      <c r="K142">
        <v>0</v>
      </c>
      <c r="L142">
        <v>45581</v>
      </c>
      <c r="M142" t="s">
        <v>201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</row>
    <row r="143" spans="1:83" hidden="1" x14ac:dyDescent="0.25">
      <c r="A143" t="s">
        <v>160</v>
      </c>
      <c r="B143" t="s">
        <v>217</v>
      </c>
      <c r="C143" t="s">
        <v>52</v>
      </c>
      <c r="D143" s="25">
        <v>45581</v>
      </c>
      <c r="E143" t="s">
        <v>216</v>
      </c>
      <c r="F143" t="s">
        <v>69</v>
      </c>
      <c r="G143">
        <v>0.97058823529411775</v>
      </c>
      <c r="H143">
        <v>0.95</v>
      </c>
      <c r="I143">
        <v>10</v>
      </c>
      <c r="K143">
        <v>0.95</v>
      </c>
      <c r="L143">
        <v>45581</v>
      </c>
      <c r="M143" t="s">
        <v>201</v>
      </c>
      <c r="N143">
        <v>0.99821746880570394</v>
      </c>
      <c r="O143">
        <v>0.97878787878787865</v>
      </c>
      <c r="P143">
        <v>0.97878787878787865</v>
      </c>
      <c r="Q143">
        <v>1.0284664830119372</v>
      </c>
      <c r="R143">
        <v>2.8466483011937216E-2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2.1212121212121349E-2</v>
      </c>
      <c r="AB143">
        <v>0</v>
      </c>
      <c r="AC143">
        <v>0</v>
      </c>
      <c r="AD143">
        <v>0</v>
      </c>
      <c r="AE143">
        <v>0</v>
      </c>
      <c r="AF143">
        <v>0.97878787878787865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1.0216718266253872</v>
      </c>
      <c r="AM143">
        <v>1.0216718266253872</v>
      </c>
      <c r="AN143">
        <v>1.0507552303217937</v>
      </c>
      <c r="AO143">
        <v>2.9083403696406496E-2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2.1671826625387247E-2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0.95169642857142867</v>
      </c>
      <c r="BJ143">
        <v>0.95169642857142867</v>
      </c>
      <c r="BK143">
        <v>0.97232142857142878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2.7678571428571219E-2</v>
      </c>
      <c r="BW143">
        <v>0</v>
      </c>
      <c r="BX143">
        <v>0</v>
      </c>
      <c r="BY143">
        <v>0</v>
      </c>
      <c r="BZ143">
        <v>0.95169642857142867</v>
      </c>
      <c r="CA143">
        <v>0</v>
      </c>
      <c r="CB143">
        <v>0</v>
      </c>
      <c r="CC143">
        <v>0</v>
      </c>
      <c r="CD143">
        <v>0</v>
      </c>
      <c r="CE143">
        <v>0</v>
      </c>
    </row>
    <row r="144" spans="1:83" hidden="1" x14ac:dyDescent="0.25">
      <c r="A144" t="s">
        <v>160</v>
      </c>
      <c r="B144" t="s">
        <v>170</v>
      </c>
      <c r="C144" t="s">
        <v>52</v>
      </c>
      <c r="D144" s="25">
        <v>45581</v>
      </c>
      <c r="E144" t="s">
        <v>216</v>
      </c>
      <c r="F144" t="s">
        <v>70</v>
      </c>
      <c r="G144">
        <v>2.1042606516290729</v>
      </c>
      <c r="H144">
        <v>1.9</v>
      </c>
      <c r="I144">
        <v>10</v>
      </c>
      <c r="J144">
        <v>1</v>
      </c>
      <c r="K144">
        <v>1.9</v>
      </c>
      <c r="L144">
        <v>45581</v>
      </c>
      <c r="M144" t="s">
        <v>200</v>
      </c>
      <c r="N144">
        <v>2.3083164300202839</v>
      </c>
      <c r="O144">
        <v>0.90292996665078595</v>
      </c>
      <c r="P144">
        <v>0.90292996665078595</v>
      </c>
      <c r="Q144">
        <v>1.0969726721987769</v>
      </c>
      <c r="R144">
        <v>9.6972672198776921E-2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9.7070033349214047E-2</v>
      </c>
      <c r="AB144">
        <v>0</v>
      </c>
      <c r="AC144">
        <v>0</v>
      </c>
      <c r="AD144">
        <v>0</v>
      </c>
      <c r="AE144">
        <v>0</v>
      </c>
      <c r="AF144">
        <v>0.90292996665078595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1.1075056061205648</v>
      </c>
      <c r="AM144">
        <v>1.1075056061205648</v>
      </c>
      <c r="AN144">
        <v>1.214903384221202</v>
      </c>
      <c r="AO144">
        <v>0.10739777810063722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0.10750560612056481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1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0.82311072056239021</v>
      </c>
      <c r="BJ144">
        <v>0.82311072056239021</v>
      </c>
      <c r="BK144">
        <v>0.91159973748078471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8.8400262519215289E-2</v>
      </c>
      <c r="BW144">
        <v>0</v>
      </c>
      <c r="BX144">
        <v>0</v>
      </c>
      <c r="BY144">
        <v>0</v>
      </c>
      <c r="BZ144">
        <v>0.82311072056239021</v>
      </c>
      <c r="CA144">
        <v>0</v>
      </c>
      <c r="CB144">
        <v>0</v>
      </c>
      <c r="CC144">
        <v>0</v>
      </c>
      <c r="CD144">
        <v>0</v>
      </c>
      <c r="CE144">
        <v>0</v>
      </c>
    </row>
    <row r="145" spans="1:83" hidden="1" x14ac:dyDescent="0.25">
      <c r="A145" t="s">
        <v>160</v>
      </c>
      <c r="B145" t="s">
        <v>217</v>
      </c>
      <c r="C145" t="s">
        <v>52</v>
      </c>
      <c r="D145" s="25">
        <v>45581</v>
      </c>
      <c r="E145" t="s">
        <v>216</v>
      </c>
      <c r="F145" t="s">
        <v>70</v>
      </c>
      <c r="G145">
        <v>4.5836142079336275</v>
      </c>
      <c r="H145">
        <v>2.8499999999999996</v>
      </c>
      <c r="I145">
        <v>10</v>
      </c>
      <c r="K145">
        <v>2.8499999999999996</v>
      </c>
      <c r="L145">
        <v>45581</v>
      </c>
      <c r="M145" t="s">
        <v>200</v>
      </c>
      <c r="N145">
        <v>2.780080213903743</v>
      </c>
      <c r="O145">
        <v>0.6217800780587136</v>
      </c>
      <c r="P145">
        <v>0.6217800780587136</v>
      </c>
      <c r="Q145">
        <v>0.606525786810721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0.3782199219412864</v>
      </c>
      <c r="AC145">
        <v>0</v>
      </c>
      <c r="AD145">
        <v>1.5254291247992602E-2</v>
      </c>
      <c r="AE145">
        <v>0</v>
      </c>
      <c r="AF145">
        <v>0.606525786810721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1.6082856869942554</v>
      </c>
      <c r="AM145">
        <v>1.6082856869942554</v>
      </c>
      <c r="AN145">
        <v>0.97546674172061176</v>
      </c>
      <c r="BE145">
        <v>0</v>
      </c>
      <c r="BF145">
        <v>0</v>
      </c>
      <c r="BG145">
        <v>0</v>
      </c>
      <c r="BI145">
        <v>1.0251502765087761</v>
      </c>
      <c r="BJ145">
        <v>1.0251502765087761</v>
      </c>
      <c r="BK145">
        <v>1.648734516727268</v>
      </c>
      <c r="BL145">
        <v>0.6235842402184919</v>
      </c>
      <c r="BM145">
        <v>0</v>
      </c>
      <c r="BN145">
        <v>0</v>
      </c>
      <c r="BO145">
        <v>0</v>
      </c>
      <c r="BP145">
        <v>0</v>
      </c>
      <c r="BQ145">
        <v>0.4748497234912239</v>
      </c>
      <c r="BR145">
        <v>2.5150276508776104E-2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</row>
    <row r="146" spans="1:83" hidden="1" x14ac:dyDescent="0.25">
      <c r="A146" t="s">
        <v>160</v>
      </c>
      <c r="B146" t="s">
        <v>170</v>
      </c>
      <c r="C146" t="s">
        <v>52</v>
      </c>
      <c r="D146" s="25">
        <v>45582</v>
      </c>
      <c r="E146" t="s">
        <v>216</v>
      </c>
      <c r="F146" t="s">
        <v>68</v>
      </c>
      <c r="G146">
        <v>3.1563909774436087</v>
      </c>
      <c r="H146">
        <v>2.8499999999999996</v>
      </c>
      <c r="I146">
        <v>10</v>
      </c>
      <c r="J146">
        <v>1</v>
      </c>
      <c r="K146">
        <v>2.8499999999999996</v>
      </c>
      <c r="L146">
        <v>45582</v>
      </c>
      <c r="M146" t="s">
        <v>205</v>
      </c>
      <c r="N146">
        <v>1.882352941176471</v>
      </c>
      <c r="O146">
        <v>0.90292996665078606</v>
      </c>
      <c r="P146">
        <v>0.90292996665078606</v>
      </c>
      <c r="Q146">
        <v>0.5963624134742036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9.7070033349213936E-2</v>
      </c>
      <c r="AC146">
        <v>0</v>
      </c>
      <c r="AD146">
        <v>0.30656755317658246</v>
      </c>
      <c r="AE146">
        <v>0</v>
      </c>
      <c r="AF146">
        <v>0.5963624134742036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1.1075056061205646</v>
      </c>
      <c r="AM146">
        <v>1.1075056061205646</v>
      </c>
      <c r="AN146">
        <v>0.66047471620227061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0.10750560612056459</v>
      </c>
      <c r="AX146">
        <v>0</v>
      </c>
      <c r="AY146">
        <v>0</v>
      </c>
      <c r="AZ146">
        <v>0</v>
      </c>
      <c r="BA146">
        <v>0.33952528379772939</v>
      </c>
      <c r="BB146">
        <v>0</v>
      </c>
      <c r="BC146">
        <v>0.66047471620227061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1.5140624999999994</v>
      </c>
      <c r="BJ146">
        <v>1.5140624999999994</v>
      </c>
      <c r="BK146">
        <v>1.6768327067669169</v>
      </c>
      <c r="CB146">
        <v>0</v>
      </c>
      <c r="CC146">
        <v>0</v>
      </c>
      <c r="CD146">
        <v>0</v>
      </c>
    </row>
    <row r="147" spans="1:83" hidden="1" x14ac:dyDescent="0.25">
      <c r="A147" t="s">
        <v>160</v>
      </c>
      <c r="B147" t="s">
        <v>217</v>
      </c>
      <c r="C147" t="s">
        <v>52</v>
      </c>
      <c r="D147" s="25">
        <v>45582</v>
      </c>
      <c r="E147" t="s">
        <v>216</v>
      </c>
      <c r="F147" t="s">
        <v>68</v>
      </c>
      <c r="G147">
        <v>3.7478639781271368</v>
      </c>
      <c r="H147">
        <v>6.6499999999999995</v>
      </c>
      <c r="I147">
        <v>10</v>
      </c>
      <c r="K147">
        <v>6.6499999999999995</v>
      </c>
      <c r="L147">
        <v>45582</v>
      </c>
      <c r="M147" t="s">
        <v>205</v>
      </c>
      <c r="N147">
        <v>3.7813725490196082</v>
      </c>
      <c r="O147">
        <v>1.7743440100307757</v>
      </c>
      <c r="P147">
        <v>1.7743440100307757</v>
      </c>
      <c r="Q147">
        <v>1.0089407115861275</v>
      </c>
      <c r="R147">
        <v>0</v>
      </c>
      <c r="S147">
        <v>0</v>
      </c>
      <c r="T147">
        <v>0.52434401003077569</v>
      </c>
      <c r="U147">
        <v>0</v>
      </c>
      <c r="V147">
        <v>0</v>
      </c>
      <c r="W147">
        <v>0</v>
      </c>
      <c r="X147">
        <v>8.9407115861275255E-3</v>
      </c>
      <c r="Y147">
        <v>0</v>
      </c>
      <c r="Z147">
        <v>0.24105928841387247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0.56358856813941915</v>
      </c>
      <c r="AM147">
        <v>0.56358856813941915</v>
      </c>
      <c r="AN147">
        <v>0.56862745098039225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0.43137254901960775</v>
      </c>
      <c r="AZ147">
        <v>0</v>
      </c>
      <c r="BA147">
        <v>0</v>
      </c>
      <c r="BB147">
        <v>0</v>
      </c>
      <c r="BC147">
        <v>0.56358856813941915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1.7586206896551722</v>
      </c>
      <c r="BJ147">
        <v>1.7586206896551722</v>
      </c>
      <c r="BK147">
        <v>0.99113851638311623</v>
      </c>
      <c r="CB147">
        <v>0</v>
      </c>
      <c r="CC147">
        <v>0</v>
      </c>
      <c r="CD147">
        <v>0</v>
      </c>
    </row>
    <row r="148" spans="1:83" hidden="1" x14ac:dyDescent="0.25">
      <c r="A148" t="s">
        <v>160</v>
      </c>
      <c r="B148" t="s">
        <v>170</v>
      </c>
      <c r="C148" t="s">
        <v>52</v>
      </c>
      <c r="D148" s="25">
        <v>45582</v>
      </c>
      <c r="E148" t="s">
        <v>216</v>
      </c>
      <c r="F148" t="s">
        <v>69</v>
      </c>
      <c r="G148">
        <v>1</v>
      </c>
      <c r="H148">
        <v>0</v>
      </c>
      <c r="I148">
        <v>10</v>
      </c>
      <c r="J148">
        <v>1</v>
      </c>
      <c r="K148">
        <v>0</v>
      </c>
      <c r="L148">
        <v>45582</v>
      </c>
      <c r="M148" t="s">
        <v>203</v>
      </c>
      <c r="N148">
        <v>2.7450980392156862E-2</v>
      </c>
      <c r="O148">
        <v>0</v>
      </c>
      <c r="P148">
        <v>0</v>
      </c>
      <c r="Q148">
        <v>2.7450980392156862E-2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2.7450980392156862E-2</v>
      </c>
      <c r="AB148">
        <v>0.97254901960784312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I148">
        <v>0</v>
      </c>
      <c r="BJ148">
        <v>0</v>
      </c>
      <c r="BK148">
        <v>36.428571428571431</v>
      </c>
      <c r="BL148">
        <v>35.428571428571431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</row>
    <row r="149" spans="1:83" hidden="1" x14ac:dyDescent="0.25">
      <c r="A149" t="s">
        <v>160</v>
      </c>
      <c r="B149" t="s">
        <v>217</v>
      </c>
      <c r="C149" t="s">
        <v>52</v>
      </c>
      <c r="D149" s="25">
        <v>45582</v>
      </c>
      <c r="E149" t="s">
        <v>216</v>
      </c>
      <c r="F149" t="s">
        <v>69</v>
      </c>
      <c r="G149">
        <v>0.97058823529411775</v>
      </c>
      <c r="H149">
        <v>0</v>
      </c>
      <c r="I149">
        <v>10</v>
      </c>
      <c r="K149">
        <v>0</v>
      </c>
      <c r="L149">
        <v>45582</v>
      </c>
      <c r="M149" t="s">
        <v>203</v>
      </c>
      <c r="N149">
        <v>5.7040998217468802E-2</v>
      </c>
      <c r="O149">
        <v>0</v>
      </c>
      <c r="P149">
        <v>0</v>
      </c>
      <c r="Q149">
        <v>5.8769513314967853E-2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5.8769513314967853E-2</v>
      </c>
      <c r="AB149">
        <v>0.94123048668503217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I149">
        <v>0</v>
      </c>
      <c r="BJ149">
        <v>0</v>
      </c>
      <c r="BK149">
        <v>17.015625000000004</v>
      </c>
      <c r="BL149">
        <v>16.015625000000004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</row>
    <row r="150" spans="1:83" hidden="1" x14ac:dyDescent="0.25">
      <c r="A150" t="s">
        <v>160</v>
      </c>
      <c r="B150" t="s">
        <v>170</v>
      </c>
      <c r="C150" t="s">
        <v>52</v>
      </c>
      <c r="D150" s="25">
        <v>45582</v>
      </c>
      <c r="E150" t="s">
        <v>216</v>
      </c>
      <c r="F150" t="s">
        <v>70</v>
      </c>
      <c r="G150">
        <v>2.1042606516290729</v>
      </c>
      <c r="H150">
        <v>1.9</v>
      </c>
      <c r="I150">
        <v>10</v>
      </c>
      <c r="J150">
        <v>1</v>
      </c>
      <c r="K150">
        <v>1.9</v>
      </c>
      <c r="L150">
        <v>45582</v>
      </c>
      <c r="M150" t="s">
        <v>204</v>
      </c>
      <c r="N150">
        <v>1.7568627450980394</v>
      </c>
      <c r="O150">
        <v>0.90292996665078595</v>
      </c>
      <c r="P150">
        <v>0.90292996665078595</v>
      </c>
      <c r="Q150">
        <v>0.83490737886388477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9.7070033349214047E-2</v>
      </c>
      <c r="AC150">
        <v>0</v>
      </c>
      <c r="AD150">
        <v>6.8022587786901179E-2</v>
      </c>
      <c r="AE150">
        <v>0</v>
      </c>
      <c r="AF150">
        <v>0.83490737886388477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1.1075056061205648</v>
      </c>
      <c r="AM150">
        <v>1.1075056061205648</v>
      </c>
      <c r="AN150">
        <v>0.92466460268317863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0.10750560612056481</v>
      </c>
      <c r="AX150">
        <v>0</v>
      </c>
      <c r="AY150">
        <v>0</v>
      </c>
      <c r="AZ150">
        <v>0</v>
      </c>
      <c r="BA150">
        <v>7.5335397316821373E-2</v>
      </c>
      <c r="BB150">
        <v>0</v>
      </c>
      <c r="BC150">
        <v>0.92466460268317863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1.0814732142857142</v>
      </c>
      <c r="BJ150">
        <v>1.0814732142857142</v>
      </c>
      <c r="BK150">
        <v>1.1977376476906552</v>
      </c>
      <c r="BL150">
        <v>0.11626443340494097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8.1473214285714191E-2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0</v>
      </c>
      <c r="CC150">
        <v>0</v>
      </c>
      <c r="CD150">
        <v>0</v>
      </c>
      <c r="CE150">
        <v>0</v>
      </c>
    </row>
    <row r="151" spans="1:83" hidden="1" x14ac:dyDescent="0.25">
      <c r="A151" t="s">
        <v>160</v>
      </c>
      <c r="B151" t="s">
        <v>217</v>
      </c>
      <c r="C151" t="s">
        <v>52</v>
      </c>
      <c r="D151" s="25">
        <v>45582</v>
      </c>
      <c r="E151" t="s">
        <v>216</v>
      </c>
      <c r="F151" t="s">
        <v>70</v>
      </c>
      <c r="G151">
        <v>4.5836142079336275</v>
      </c>
      <c r="H151">
        <v>1.9</v>
      </c>
      <c r="I151">
        <v>10</v>
      </c>
      <c r="K151">
        <v>1.9</v>
      </c>
      <c r="L151">
        <v>45582</v>
      </c>
      <c r="M151" t="s">
        <v>204</v>
      </c>
      <c r="N151">
        <v>2.8368983957219247</v>
      </c>
      <c r="O151">
        <v>0.41452005203914244</v>
      </c>
      <c r="P151">
        <v>0.41452005203914244</v>
      </c>
      <c r="Q151">
        <v>0.61892172138126944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0.204401669342127</v>
      </c>
      <c r="AB151">
        <v>0.38107827861873056</v>
      </c>
      <c r="AC151">
        <v>0</v>
      </c>
      <c r="AD151">
        <v>0</v>
      </c>
      <c r="AE151">
        <v>0</v>
      </c>
      <c r="AF151">
        <v>0.41452005203914244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2.4124285304913831</v>
      </c>
      <c r="AM151">
        <v>2.4124285304913831</v>
      </c>
      <c r="AN151">
        <v>1.493104418801013</v>
      </c>
      <c r="BE151">
        <v>0</v>
      </c>
      <c r="BF151">
        <v>0</v>
      </c>
      <c r="BG151">
        <v>0</v>
      </c>
      <c r="BI151">
        <v>0.66974552309142321</v>
      </c>
      <c r="BJ151">
        <v>0.66974552309142321</v>
      </c>
      <c r="BK151">
        <v>1.6157132080746248</v>
      </c>
      <c r="BL151">
        <v>0.61571320807462482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0.58547994796085756</v>
      </c>
      <c r="BV151">
        <v>0</v>
      </c>
      <c r="BW151">
        <v>0</v>
      </c>
      <c r="BX151">
        <v>0</v>
      </c>
      <c r="BY151">
        <v>0</v>
      </c>
      <c r="BZ151">
        <v>0.66974552309142321</v>
      </c>
      <c r="CA151">
        <v>0</v>
      </c>
      <c r="CB151">
        <v>0</v>
      </c>
      <c r="CC151">
        <v>0</v>
      </c>
      <c r="CD151">
        <v>0</v>
      </c>
      <c r="CE151">
        <v>0</v>
      </c>
    </row>
    <row r="152" spans="1:83" hidden="1" x14ac:dyDescent="0.25">
      <c r="A152" t="s">
        <v>160</v>
      </c>
      <c r="B152" t="s">
        <v>170</v>
      </c>
      <c r="C152" t="s">
        <v>52</v>
      </c>
      <c r="D152" s="25">
        <v>45583</v>
      </c>
      <c r="E152" t="s">
        <v>216</v>
      </c>
      <c r="F152" t="s">
        <v>68</v>
      </c>
      <c r="G152">
        <v>3.1563909774436096</v>
      </c>
      <c r="H152">
        <v>2.8499999999999996</v>
      </c>
      <c r="I152">
        <v>10</v>
      </c>
      <c r="J152">
        <v>1</v>
      </c>
      <c r="K152">
        <v>2.8499999999999996</v>
      </c>
      <c r="L152">
        <v>45583</v>
      </c>
      <c r="M152" t="s">
        <v>206</v>
      </c>
      <c r="N152">
        <v>1.882352941176471</v>
      </c>
      <c r="O152">
        <v>0.90292996665078584</v>
      </c>
      <c r="P152">
        <v>0.90292996665078584</v>
      </c>
      <c r="Q152">
        <v>0.59636241347420338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9.7070033349214158E-2</v>
      </c>
      <c r="AC152">
        <v>0</v>
      </c>
      <c r="AD152">
        <v>0.30656755317658246</v>
      </c>
      <c r="AE152">
        <v>0</v>
      </c>
      <c r="AF152">
        <v>0.59636241347420338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1.1075056061205648</v>
      </c>
      <c r="AM152">
        <v>1.1075056061205648</v>
      </c>
      <c r="AN152">
        <v>0.66047471620227061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0.10750560612056481</v>
      </c>
      <c r="AX152">
        <v>0</v>
      </c>
      <c r="AY152">
        <v>0</v>
      </c>
      <c r="AZ152">
        <v>0</v>
      </c>
      <c r="BA152">
        <v>0.33952528379772939</v>
      </c>
      <c r="BB152">
        <v>0</v>
      </c>
      <c r="BC152">
        <v>0.66047471620227061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1.5140624999999994</v>
      </c>
      <c r="BJ152">
        <v>1.5140624999999994</v>
      </c>
      <c r="BK152">
        <v>1.6768327067669173</v>
      </c>
      <c r="CB152">
        <v>0</v>
      </c>
      <c r="CC152">
        <v>0</v>
      </c>
      <c r="CD152">
        <v>0</v>
      </c>
    </row>
    <row r="153" spans="1:83" hidden="1" x14ac:dyDescent="0.25">
      <c r="A153" t="s">
        <v>160</v>
      </c>
      <c r="B153" t="s">
        <v>217</v>
      </c>
      <c r="C153" t="s">
        <v>52</v>
      </c>
      <c r="D153" s="25">
        <v>45583</v>
      </c>
      <c r="E153" t="s">
        <v>216</v>
      </c>
      <c r="F153" t="s">
        <v>68</v>
      </c>
      <c r="G153">
        <v>3.7478639781271368</v>
      </c>
      <c r="H153">
        <v>6.6499999999999995</v>
      </c>
      <c r="I153">
        <v>10</v>
      </c>
      <c r="K153">
        <v>6.6499999999999995</v>
      </c>
      <c r="L153">
        <v>45583</v>
      </c>
      <c r="M153" t="s">
        <v>206</v>
      </c>
      <c r="N153">
        <v>3.75</v>
      </c>
      <c r="O153">
        <v>1.7743440100307757</v>
      </c>
      <c r="P153">
        <v>1.7743440100307757</v>
      </c>
      <c r="Q153">
        <v>1.0005699304684827</v>
      </c>
      <c r="R153">
        <v>0</v>
      </c>
      <c r="S153">
        <v>0</v>
      </c>
      <c r="T153">
        <v>0.52434401003077569</v>
      </c>
      <c r="U153">
        <v>0</v>
      </c>
      <c r="V153">
        <v>0</v>
      </c>
      <c r="W153">
        <v>0</v>
      </c>
      <c r="X153">
        <v>5.6993046848274886E-4</v>
      </c>
      <c r="Y153">
        <v>0</v>
      </c>
      <c r="Z153">
        <v>0.24943006953151725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0.56358856813941915</v>
      </c>
      <c r="AM153">
        <v>0.56358856813941915</v>
      </c>
      <c r="AN153">
        <v>0.56390977443609025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0.43609022556390975</v>
      </c>
      <c r="AZ153">
        <v>0</v>
      </c>
      <c r="BA153">
        <v>0</v>
      </c>
      <c r="BB153">
        <v>0</v>
      </c>
      <c r="BC153">
        <v>0.56358856813941915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1.7733333333333332</v>
      </c>
      <c r="BJ153">
        <v>1.7733333333333332</v>
      </c>
      <c r="BK153">
        <v>0.99943039416723645</v>
      </c>
      <c r="CB153">
        <v>0</v>
      </c>
      <c r="CC153">
        <v>0</v>
      </c>
      <c r="CD153">
        <v>0</v>
      </c>
    </row>
    <row r="154" spans="1:83" hidden="1" x14ac:dyDescent="0.25">
      <c r="A154" t="s">
        <v>160</v>
      </c>
      <c r="B154" t="s">
        <v>217</v>
      </c>
      <c r="C154" t="s">
        <v>52</v>
      </c>
      <c r="D154" s="25">
        <v>45583</v>
      </c>
      <c r="E154" t="s">
        <v>216</v>
      </c>
      <c r="F154" t="s">
        <v>69</v>
      </c>
      <c r="G154">
        <v>0.97058823529411775</v>
      </c>
      <c r="H154">
        <v>0.95</v>
      </c>
      <c r="I154">
        <v>10</v>
      </c>
      <c r="K154">
        <v>0.95</v>
      </c>
      <c r="L154">
        <v>45583</v>
      </c>
      <c r="M154" t="s">
        <v>207</v>
      </c>
      <c r="N154">
        <v>0.96969696969696972</v>
      </c>
      <c r="O154">
        <v>0.97878787878787865</v>
      </c>
      <c r="P154">
        <v>0.97878787878787865</v>
      </c>
      <c r="Q154">
        <v>0.99908172635445358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2.029384756657493E-2</v>
      </c>
      <c r="AB154">
        <v>9.182736455464191E-4</v>
      </c>
      <c r="AC154">
        <v>0</v>
      </c>
      <c r="AD154">
        <v>0</v>
      </c>
      <c r="AE154">
        <v>0</v>
      </c>
      <c r="AF154">
        <v>0.97878787878787865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1.0216718266253872</v>
      </c>
      <c r="AM154">
        <v>1.0216718266253872</v>
      </c>
      <c r="AN154">
        <v>1.0207336523125998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2.0733652312599826E-2</v>
      </c>
      <c r="AV154">
        <v>0</v>
      </c>
      <c r="AW154">
        <v>9.3817431278742092E-4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0.97968749999999993</v>
      </c>
      <c r="BJ154">
        <v>0.97968749999999993</v>
      </c>
      <c r="BK154">
        <v>1.0009191176470589</v>
      </c>
      <c r="BL154">
        <v>9.1911764705887578E-4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2.1212121212121349E-2</v>
      </c>
      <c r="BV154">
        <v>0</v>
      </c>
      <c r="BW154">
        <v>0</v>
      </c>
      <c r="BX154">
        <v>0</v>
      </c>
      <c r="BY154">
        <v>0</v>
      </c>
      <c r="BZ154">
        <v>0.97968749999999993</v>
      </c>
      <c r="CA154">
        <v>0</v>
      </c>
      <c r="CB154">
        <v>0</v>
      </c>
      <c r="CC154">
        <v>0</v>
      </c>
      <c r="CD154">
        <v>0</v>
      </c>
      <c r="CE154">
        <v>0</v>
      </c>
    </row>
    <row r="155" spans="1:83" hidden="1" x14ac:dyDescent="0.25">
      <c r="A155" t="s">
        <v>160</v>
      </c>
      <c r="B155" t="s">
        <v>170</v>
      </c>
      <c r="C155" t="s">
        <v>52</v>
      </c>
      <c r="D155" s="25">
        <v>45583</v>
      </c>
      <c r="E155" t="s">
        <v>216</v>
      </c>
      <c r="F155" t="s">
        <v>69</v>
      </c>
      <c r="G155">
        <v>1</v>
      </c>
      <c r="H155">
        <v>0</v>
      </c>
      <c r="I155">
        <v>10</v>
      </c>
      <c r="J155">
        <v>1</v>
      </c>
      <c r="K155">
        <v>0</v>
      </c>
      <c r="L155">
        <v>45583</v>
      </c>
      <c r="M155" t="s">
        <v>207</v>
      </c>
      <c r="N155">
        <v>2.7450980392156862E-2</v>
      </c>
      <c r="O155">
        <v>0</v>
      </c>
      <c r="P155">
        <v>0</v>
      </c>
      <c r="Q155">
        <v>2.7450980392156862E-2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2.7450980392156862E-2</v>
      </c>
      <c r="AB155">
        <v>0.97254901960784312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I155">
        <v>0</v>
      </c>
      <c r="BJ155">
        <v>0</v>
      </c>
      <c r="BK155">
        <v>36.428571428571431</v>
      </c>
      <c r="BL155">
        <v>35.428571428571431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</row>
    <row r="156" spans="1:83" hidden="1" x14ac:dyDescent="0.25">
      <c r="A156" t="s">
        <v>160</v>
      </c>
      <c r="B156" t="s">
        <v>217</v>
      </c>
      <c r="C156" t="s">
        <v>52</v>
      </c>
      <c r="D156" s="25">
        <v>45583</v>
      </c>
      <c r="E156" t="s">
        <v>216</v>
      </c>
      <c r="F156" t="s">
        <v>70</v>
      </c>
      <c r="G156">
        <v>4.5836142079336275</v>
      </c>
      <c r="H156">
        <v>2.8499999999999996</v>
      </c>
      <c r="I156">
        <v>10</v>
      </c>
      <c r="K156">
        <v>2.8499999999999996</v>
      </c>
      <c r="L156">
        <v>45583</v>
      </c>
      <c r="M156" t="s">
        <v>208</v>
      </c>
      <c r="N156">
        <v>2.6229946524064167</v>
      </c>
      <c r="O156">
        <v>0.6217800780587136</v>
      </c>
      <c r="P156">
        <v>0.6217800780587136</v>
      </c>
      <c r="Q156">
        <v>0.57225467358626325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0.3782199219412864</v>
      </c>
      <c r="AC156">
        <v>0</v>
      </c>
      <c r="AD156">
        <v>4.9525404472450352E-2</v>
      </c>
      <c r="AE156">
        <v>0</v>
      </c>
      <c r="AF156">
        <v>0.57225467358626325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1.6082856869942554</v>
      </c>
      <c r="AM156">
        <v>1.6082856869942554</v>
      </c>
      <c r="AN156">
        <v>0.92034900084435689</v>
      </c>
      <c r="BE156">
        <v>0</v>
      </c>
      <c r="BF156">
        <v>0</v>
      </c>
      <c r="BG156">
        <v>0</v>
      </c>
      <c r="BI156">
        <v>1.0865443425076453</v>
      </c>
      <c r="BJ156">
        <v>1.0865443425076453</v>
      </c>
      <c r="BK156">
        <v>1.7474737143396299</v>
      </c>
      <c r="BL156">
        <v>0.66092937183198464</v>
      </c>
      <c r="BM156">
        <v>0</v>
      </c>
      <c r="BN156">
        <v>0</v>
      </c>
      <c r="BO156">
        <v>0</v>
      </c>
      <c r="BP156">
        <v>0</v>
      </c>
      <c r="BQ156">
        <v>0.41345565749235469</v>
      </c>
      <c r="BR156">
        <v>8.6544342507645311E-2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</row>
    <row r="157" spans="1:83" hidden="1" x14ac:dyDescent="0.25">
      <c r="A157" t="s">
        <v>160</v>
      </c>
      <c r="B157" t="s">
        <v>170</v>
      </c>
      <c r="C157" t="s">
        <v>52</v>
      </c>
      <c r="D157" s="25">
        <v>45583</v>
      </c>
      <c r="E157" t="s">
        <v>216</v>
      </c>
      <c r="F157" t="s">
        <v>70</v>
      </c>
      <c r="G157">
        <v>2.1042606516290729</v>
      </c>
      <c r="H157">
        <v>2.8499999999999996</v>
      </c>
      <c r="I157">
        <v>10</v>
      </c>
      <c r="J157">
        <v>1</v>
      </c>
      <c r="K157">
        <v>2.8499999999999996</v>
      </c>
      <c r="L157">
        <v>45583</v>
      </c>
      <c r="M157" t="s">
        <v>208</v>
      </c>
      <c r="N157">
        <v>1.7568627450980387</v>
      </c>
      <c r="O157">
        <v>1.3543949499761787</v>
      </c>
      <c r="P157">
        <v>1.3543949499761787</v>
      </c>
      <c r="Q157">
        <v>0.83490737886388444</v>
      </c>
      <c r="R157">
        <v>0</v>
      </c>
      <c r="S157">
        <v>0</v>
      </c>
      <c r="T157">
        <v>0.10439494997617871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0.25</v>
      </c>
      <c r="AA157">
        <v>0</v>
      </c>
      <c r="AB157">
        <v>0</v>
      </c>
      <c r="AC157">
        <v>0</v>
      </c>
      <c r="AD157">
        <v>0.16509262113611556</v>
      </c>
      <c r="AE157">
        <v>0</v>
      </c>
      <c r="AF157">
        <v>0.83490737886388444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0.73833707074704324</v>
      </c>
      <c r="AM157">
        <v>0.73833707074704324</v>
      </c>
      <c r="AN157">
        <v>0.61644306845545227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0.26166292925295676</v>
      </c>
      <c r="AZ157">
        <v>0</v>
      </c>
      <c r="BA157">
        <v>0.12189400229159097</v>
      </c>
      <c r="BB157">
        <v>0</v>
      </c>
      <c r="BC157">
        <v>0.61644306845545227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1.6222098214285716</v>
      </c>
      <c r="BJ157">
        <v>1.6222098214285716</v>
      </c>
      <c r="BK157">
        <v>1.1977376476906556</v>
      </c>
      <c r="CB157">
        <v>0</v>
      </c>
      <c r="CC157">
        <v>0</v>
      </c>
      <c r="CD157">
        <v>0</v>
      </c>
    </row>
    <row r="158" spans="1:83" hidden="1" x14ac:dyDescent="0.25">
      <c r="A158" t="s">
        <v>160</v>
      </c>
      <c r="B158" t="s">
        <v>217</v>
      </c>
      <c r="C158" t="s">
        <v>52</v>
      </c>
      <c r="D158" s="25">
        <v>45584</v>
      </c>
      <c r="E158" t="s">
        <v>216</v>
      </c>
      <c r="F158" t="s">
        <v>68</v>
      </c>
      <c r="G158">
        <v>3.7478639781271368</v>
      </c>
      <c r="H158">
        <v>3.8</v>
      </c>
      <c r="I158">
        <v>10</v>
      </c>
      <c r="K158">
        <v>3.8</v>
      </c>
      <c r="L158">
        <v>45584</v>
      </c>
      <c r="M158" t="s">
        <v>211</v>
      </c>
      <c r="N158">
        <v>3.7813725490196082</v>
      </c>
      <c r="O158">
        <v>1.0139108628747291</v>
      </c>
      <c r="P158">
        <v>1.0139108628747291</v>
      </c>
      <c r="Q158">
        <v>1.0089407115861275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8.9407115861275255E-3</v>
      </c>
      <c r="Y158">
        <v>0</v>
      </c>
      <c r="Z158">
        <v>4.9701512886015653E-3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0.98627999424398338</v>
      </c>
      <c r="AM158">
        <v>0.98627999424398338</v>
      </c>
      <c r="AN158">
        <v>0.9950980392156864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4.9019607843135971E-3</v>
      </c>
      <c r="AZ158">
        <v>0</v>
      </c>
      <c r="BA158">
        <v>0</v>
      </c>
      <c r="BB158">
        <v>0</v>
      </c>
      <c r="BC158">
        <v>0.98627999424398338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1.0049261083743841</v>
      </c>
      <c r="BJ158">
        <v>1.0049261083743841</v>
      </c>
      <c r="BK158">
        <v>0.99113851638311623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4.9261083743841194E-3</v>
      </c>
      <c r="BU158">
        <v>0</v>
      </c>
      <c r="BV158">
        <v>0</v>
      </c>
      <c r="BW158">
        <v>0</v>
      </c>
      <c r="BX158">
        <v>8.8614836168837696E-3</v>
      </c>
      <c r="BY158">
        <v>0</v>
      </c>
      <c r="BZ158">
        <v>0.99113851638311623</v>
      </c>
      <c r="CA158">
        <v>0</v>
      </c>
      <c r="CB158">
        <v>0</v>
      </c>
      <c r="CC158">
        <v>0</v>
      </c>
      <c r="CD158">
        <v>0</v>
      </c>
      <c r="CE158">
        <v>0</v>
      </c>
    </row>
    <row r="159" spans="1:83" hidden="1" x14ac:dyDescent="0.25">
      <c r="A159" t="s">
        <v>160</v>
      </c>
      <c r="B159" t="s">
        <v>170</v>
      </c>
      <c r="C159" t="s">
        <v>52</v>
      </c>
      <c r="D159" s="25">
        <v>45584</v>
      </c>
      <c r="E159" t="s">
        <v>216</v>
      </c>
      <c r="F159" t="s">
        <v>68</v>
      </c>
      <c r="G159">
        <v>3.1563909774436096</v>
      </c>
      <c r="H159">
        <v>2.8499999999999996</v>
      </c>
      <c r="I159">
        <v>10</v>
      </c>
      <c r="J159">
        <v>1</v>
      </c>
      <c r="K159">
        <v>2.8499999999999996</v>
      </c>
      <c r="L159">
        <v>45584</v>
      </c>
      <c r="M159" t="s">
        <v>211</v>
      </c>
      <c r="N159">
        <v>1.882352941176471</v>
      </c>
      <c r="O159">
        <v>0.90292996665078584</v>
      </c>
      <c r="P159">
        <v>0.90292996665078584</v>
      </c>
      <c r="Q159">
        <v>0.59636241347420338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9.7070033349214158E-2</v>
      </c>
      <c r="AC159">
        <v>0</v>
      </c>
      <c r="AD159">
        <v>0.30656755317658246</v>
      </c>
      <c r="AE159">
        <v>0</v>
      </c>
      <c r="AF159">
        <v>0.59636241347420338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1.1075056061205648</v>
      </c>
      <c r="AM159">
        <v>1.1075056061205648</v>
      </c>
      <c r="AN159">
        <v>0.66047471620227061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0.10750560612056481</v>
      </c>
      <c r="AX159">
        <v>0</v>
      </c>
      <c r="AY159">
        <v>0</v>
      </c>
      <c r="AZ159">
        <v>0</v>
      </c>
      <c r="BA159">
        <v>0.33952528379772939</v>
      </c>
      <c r="BB159">
        <v>0</v>
      </c>
      <c r="BC159">
        <v>0.66047471620227061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1.5140624999999994</v>
      </c>
      <c r="BJ159">
        <v>1.5140624999999994</v>
      </c>
      <c r="BK159">
        <v>1.6768327067669173</v>
      </c>
      <c r="CB159">
        <v>0</v>
      </c>
      <c r="CC159">
        <v>0</v>
      </c>
      <c r="CD159">
        <v>0</v>
      </c>
    </row>
    <row r="160" spans="1:83" hidden="1" x14ac:dyDescent="0.25">
      <c r="A160" t="s">
        <v>160</v>
      </c>
      <c r="B160" t="s">
        <v>170</v>
      </c>
      <c r="C160" t="s">
        <v>52</v>
      </c>
      <c r="D160" s="25">
        <v>45584</v>
      </c>
      <c r="E160" t="s">
        <v>216</v>
      </c>
      <c r="F160" t="s">
        <v>69</v>
      </c>
      <c r="G160">
        <v>1</v>
      </c>
      <c r="H160">
        <v>0</v>
      </c>
      <c r="I160">
        <v>10</v>
      </c>
      <c r="J160">
        <v>1</v>
      </c>
      <c r="K160">
        <v>0</v>
      </c>
      <c r="L160">
        <v>45584</v>
      </c>
      <c r="M160" t="s">
        <v>210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1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</row>
    <row r="161" spans="1:83" hidden="1" x14ac:dyDescent="0.25">
      <c r="A161" t="s">
        <v>160</v>
      </c>
      <c r="B161" t="s">
        <v>217</v>
      </c>
      <c r="C161" t="s">
        <v>52</v>
      </c>
      <c r="D161" s="25">
        <v>45584</v>
      </c>
      <c r="E161" t="s">
        <v>216</v>
      </c>
      <c r="F161" t="s">
        <v>69</v>
      </c>
      <c r="G161">
        <v>0.97058823529411775</v>
      </c>
      <c r="H161">
        <v>0.95</v>
      </c>
      <c r="I161">
        <v>10</v>
      </c>
      <c r="K161">
        <v>0.95</v>
      </c>
      <c r="L161">
        <v>45584</v>
      </c>
      <c r="M161" t="s">
        <v>210</v>
      </c>
      <c r="N161">
        <v>0.96969696969696972</v>
      </c>
      <c r="O161">
        <v>0.97878787878787865</v>
      </c>
      <c r="P161">
        <v>0.97878787878787865</v>
      </c>
      <c r="Q161">
        <v>0.99908172635445358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2.029384756657493E-2</v>
      </c>
      <c r="AB161">
        <v>9.182736455464191E-4</v>
      </c>
      <c r="AC161">
        <v>0</v>
      </c>
      <c r="AD161">
        <v>0</v>
      </c>
      <c r="AE161">
        <v>0</v>
      </c>
      <c r="AF161">
        <v>0.97878787878787865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1.0216718266253872</v>
      </c>
      <c r="AM161">
        <v>1.0216718266253872</v>
      </c>
      <c r="AN161">
        <v>1.0207336523125998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2.0733652312599826E-2</v>
      </c>
      <c r="AV161">
        <v>0</v>
      </c>
      <c r="AW161">
        <v>9.3817431278742092E-4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1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0.97968749999999993</v>
      </c>
      <c r="BJ161">
        <v>0.97968749999999993</v>
      </c>
      <c r="BK161">
        <v>1.0009191176470589</v>
      </c>
      <c r="BL161">
        <v>9.1911764705887578E-4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2.1212121212121349E-2</v>
      </c>
      <c r="BV161">
        <v>0</v>
      </c>
      <c r="BW161">
        <v>0</v>
      </c>
      <c r="BX161">
        <v>0</v>
      </c>
      <c r="BY161">
        <v>0</v>
      </c>
      <c r="BZ161">
        <v>0.97968749999999993</v>
      </c>
      <c r="CA161">
        <v>0</v>
      </c>
      <c r="CB161">
        <v>0</v>
      </c>
      <c r="CC161">
        <v>0</v>
      </c>
      <c r="CD161">
        <v>0</v>
      </c>
      <c r="CE161">
        <v>0</v>
      </c>
    </row>
    <row r="162" spans="1:83" hidden="1" x14ac:dyDescent="0.25">
      <c r="A162" t="s">
        <v>160</v>
      </c>
      <c r="B162" t="s">
        <v>170</v>
      </c>
      <c r="C162" t="s">
        <v>52</v>
      </c>
      <c r="D162" s="25">
        <v>45584</v>
      </c>
      <c r="E162" t="s">
        <v>216</v>
      </c>
      <c r="F162" t="s">
        <v>70</v>
      </c>
      <c r="G162">
        <v>2.1042606516290729</v>
      </c>
      <c r="H162">
        <v>2.8499999999999996</v>
      </c>
      <c r="I162">
        <v>10</v>
      </c>
      <c r="J162">
        <v>1</v>
      </c>
      <c r="K162">
        <v>2.8499999999999996</v>
      </c>
      <c r="L162">
        <v>45584</v>
      </c>
      <c r="M162" t="s">
        <v>209</v>
      </c>
      <c r="N162">
        <v>1.5821501014198782</v>
      </c>
      <c r="O162">
        <v>1.3543949499761787</v>
      </c>
      <c r="P162">
        <v>1.3543949499761787</v>
      </c>
      <c r="Q162">
        <v>0.75187933595346756</v>
      </c>
      <c r="R162">
        <v>0</v>
      </c>
      <c r="S162">
        <v>0</v>
      </c>
      <c r="T162">
        <v>0.10439494997617871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0.25</v>
      </c>
      <c r="AA162">
        <v>0</v>
      </c>
      <c r="AB162">
        <v>0</v>
      </c>
      <c r="AC162">
        <v>0</v>
      </c>
      <c r="AD162">
        <v>0.24812066404653244</v>
      </c>
      <c r="AE162">
        <v>0</v>
      </c>
      <c r="AF162">
        <v>0.75187933595346756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0.73833707074704324</v>
      </c>
      <c r="AM162">
        <v>0.73833707074704324</v>
      </c>
      <c r="AN162">
        <v>0.55514038646311525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0.26166292925295676</v>
      </c>
      <c r="AZ162">
        <v>0</v>
      </c>
      <c r="BA162">
        <v>0.18319668428392799</v>
      </c>
      <c r="BB162">
        <v>0</v>
      </c>
      <c r="BC162">
        <v>0.55514038646311525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1.8013461538461537</v>
      </c>
      <c r="BJ162">
        <v>1.8013461538461537</v>
      </c>
      <c r="BK162">
        <v>1.3300006426322217</v>
      </c>
      <c r="CB162">
        <v>0</v>
      </c>
      <c r="CC162">
        <v>0</v>
      </c>
      <c r="CD162">
        <v>0</v>
      </c>
    </row>
    <row r="163" spans="1:83" hidden="1" x14ac:dyDescent="0.25">
      <c r="A163" t="s">
        <v>160</v>
      </c>
      <c r="B163" t="s">
        <v>217</v>
      </c>
      <c r="C163" t="s">
        <v>52</v>
      </c>
      <c r="D163" s="25">
        <v>45584</v>
      </c>
      <c r="E163" t="s">
        <v>216</v>
      </c>
      <c r="F163" t="s">
        <v>70</v>
      </c>
      <c r="G163">
        <v>4.5836142079336275</v>
      </c>
      <c r="H163">
        <v>3.8</v>
      </c>
      <c r="I163">
        <v>10</v>
      </c>
      <c r="K163">
        <v>3.8</v>
      </c>
      <c r="L163">
        <v>45584</v>
      </c>
      <c r="M163" t="s">
        <v>209</v>
      </c>
      <c r="N163">
        <v>3.3502673796791438</v>
      </c>
      <c r="O163">
        <v>0.82904010407828488</v>
      </c>
      <c r="P163">
        <v>0.82904010407828488</v>
      </c>
      <c r="Q163">
        <v>0.73092263608928432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0.17095989592171512</v>
      </c>
      <c r="AC163">
        <v>0</v>
      </c>
      <c r="AD163">
        <v>9.8117467989000562E-2</v>
      </c>
      <c r="AE163">
        <v>0</v>
      </c>
      <c r="AF163">
        <v>0.73092263608928432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1.2062142652456915</v>
      </c>
      <c r="AM163">
        <v>1.2062142652456915</v>
      </c>
      <c r="AN163">
        <v>0.88164931044188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0.20621426524569153</v>
      </c>
      <c r="AX163">
        <v>0</v>
      </c>
      <c r="AY163">
        <v>0</v>
      </c>
      <c r="AZ163">
        <v>0</v>
      </c>
      <c r="BA163">
        <v>0.11835068955812</v>
      </c>
      <c r="BB163">
        <v>0</v>
      </c>
      <c r="BC163">
        <v>0.88164931044188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1.1342378292098965</v>
      </c>
      <c r="BJ163">
        <v>1.1342378292098965</v>
      </c>
      <c r="BK163">
        <v>1.3681338497742832</v>
      </c>
      <c r="BL163">
        <v>0.23389602056438674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0.13423782920989646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1</v>
      </c>
      <c r="CA163">
        <v>0</v>
      </c>
      <c r="CB163">
        <v>0</v>
      </c>
      <c r="CC163">
        <v>0</v>
      </c>
      <c r="CD163">
        <v>0</v>
      </c>
      <c r="CE163">
        <v>0</v>
      </c>
    </row>
    <row r="164" spans="1:83" hidden="1" x14ac:dyDescent="0.25">
      <c r="A164" t="s">
        <v>160</v>
      </c>
      <c r="B164" t="s">
        <v>170</v>
      </c>
      <c r="C164" t="s">
        <v>52</v>
      </c>
      <c r="D164" s="25">
        <v>45585</v>
      </c>
      <c r="E164" t="s">
        <v>216</v>
      </c>
      <c r="F164" t="s">
        <v>68</v>
      </c>
      <c r="G164">
        <v>3.1563909774436087</v>
      </c>
      <c r="H164">
        <v>3.8</v>
      </c>
      <c r="I164">
        <v>10</v>
      </c>
      <c r="J164">
        <v>1</v>
      </c>
      <c r="K164">
        <v>3.8</v>
      </c>
      <c r="L164">
        <v>45585</v>
      </c>
      <c r="M164" t="s">
        <v>214</v>
      </c>
      <c r="N164">
        <v>2.8121775025799796</v>
      </c>
      <c r="O164">
        <v>1.2039066222010482</v>
      </c>
      <c r="P164">
        <v>1.2039066222010482</v>
      </c>
      <c r="Q164">
        <v>0.89094713635811651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0.20390662220104816</v>
      </c>
      <c r="AA164">
        <v>0</v>
      </c>
      <c r="AB164">
        <v>0</v>
      </c>
      <c r="AC164">
        <v>0</v>
      </c>
      <c r="AD164">
        <v>0.10905286364188349</v>
      </c>
      <c r="AE164">
        <v>0</v>
      </c>
      <c r="AF164">
        <v>0.89094713635811651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0.83062920459042344</v>
      </c>
      <c r="AM164">
        <v>0.83062920459042344</v>
      </c>
      <c r="AN164">
        <v>0.74004671120525778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0.16937079540957656</v>
      </c>
      <c r="AZ164">
        <v>0</v>
      </c>
      <c r="BA164">
        <v>9.0582493385165663E-2</v>
      </c>
      <c r="BB164">
        <v>0</v>
      </c>
      <c r="BC164">
        <v>0.74004671120525778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1.3512660550458715</v>
      </c>
      <c r="BJ164">
        <v>1.3512660550458715</v>
      </c>
      <c r="BK164">
        <v>1.1224010484927915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0.12240104849279154</v>
      </c>
      <c r="BS164">
        <v>0</v>
      </c>
      <c r="BT164">
        <v>0.22886500655307995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0</v>
      </c>
      <c r="CB164">
        <v>0</v>
      </c>
      <c r="CC164">
        <v>0</v>
      </c>
      <c r="CD164">
        <v>0</v>
      </c>
      <c r="CE164">
        <v>0</v>
      </c>
    </row>
    <row r="165" spans="1:83" hidden="1" x14ac:dyDescent="0.25">
      <c r="A165" t="s">
        <v>160</v>
      </c>
      <c r="B165" t="s">
        <v>217</v>
      </c>
      <c r="C165" t="s">
        <v>52</v>
      </c>
      <c r="D165" s="25">
        <v>45585</v>
      </c>
      <c r="E165" t="s">
        <v>216</v>
      </c>
      <c r="F165" t="s">
        <v>68</v>
      </c>
      <c r="G165">
        <v>3.7478639781271368</v>
      </c>
      <c r="H165">
        <v>4.75</v>
      </c>
      <c r="I165">
        <v>10</v>
      </c>
      <c r="K165">
        <v>4.75</v>
      </c>
      <c r="L165">
        <v>45585</v>
      </c>
      <c r="M165" t="s">
        <v>214</v>
      </c>
      <c r="N165">
        <v>3.7813725490196082</v>
      </c>
      <c r="O165">
        <v>1.2673885785934114</v>
      </c>
      <c r="P165">
        <v>1.2673885785934114</v>
      </c>
      <c r="Q165">
        <v>1.0089407115861275</v>
      </c>
      <c r="R165">
        <v>0</v>
      </c>
      <c r="S165">
        <v>0</v>
      </c>
      <c r="T165">
        <v>1.7388578593411363E-2</v>
      </c>
      <c r="U165">
        <v>0</v>
      </c>
      <c r="V165">
        <v>0</v>
      </c>
      <c r="W165">
        <v>0</v>
      </c>
      <c r="X165">
        <v>8.9407115861275255E-3</v>
      </c>
      <c r="Y165">
        <v>0</v>
      </c>
      <c r="Z165">
        <v>0.24105928841387247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0.78902399539518664</v>
      </c>
      <c r="AM165">
        <v>0.78902399539518664</v>
      </c>
      <c r="AN165">
        <v>0.79607843137254908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0.20392156862745092</v>
      </c>
      <c r="AZ165">
        <v>0</v>
      </c>
      <c r="BA165">
        <v>0</v>
      </c>
      <c r="BB165">
        <v>0</v>
      </c>
      <c r="BC165">
        <v>0.78902399539518664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1.2561576354679802</v>
      </c>
      <c r="BJ165">
        <v>1.2561576354679802</v>
      </c>
      <c r="BK165">
        <v>0.99113851638311623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0.2561576354679802</v>
      </c>
      <c r="BU165">
        <v>0</v>
      </c>
      <c r="BV165">
        <v>0</v>
      </c>
      <c r="BW165">
        <v>0</v>
      </c>
      <c r="BX165">
        <v>8.8614836168837696E-3</v>
      </c>
      <c r="BY165">
        <v>0</v>
      </c>
      <c r="BZ165">
        <v>0.99113851638311623</v>
      </c>
      <c r="CA165">
        <v>0</v>
      </c>
      <c r="CB165">
        <v>0</v>
      </c>
      <c r="CC165">
        <v>0</v>
      </c>
      <c r="CD165">
        <v>0</v>
      </c>
      <c r="CE165">
        <v>0</v>
      </c>
    </row>
    <row r="166" spans="1:83" hidden="1" x14ac:dyDescent="0.25">
      <c r="A166" t="s">
        <v>160</v>
      </c>
      <c r="B166" t="s">
        <v>170</v>
      </c>
      <c r="C166" t="s">
        <v>52</v>
      </c>
      <c r="D166" s="25">
        <v>45585</v>
      </c>
      <c r="E166" t="s">
        <v>216</v>
      </c>
      <c r="F166" t="s">
        <v>69</v>
      </c>
      <c r="G166">
        <v>1</v>
      </c>
      <c r="H166">
        <v>0</v>
      </c>
      <c r="I166">
        <v>10</v>
      </c>
      <c r="J166">
        <v>1</v>
      </c>
      <c r="K166">
        <v>0</v>
      </c>
      <c r="L166">
        <v>45585</v>
      </c>
      <c r="M166" t="s">
        <v>213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1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</row>
    <row r="167" spans="1:83" hidden="1" x14ac:dyDescent="0.25">
      <c r="A167" t="s">
        <v>160</v>
      </c>
      <c r="B167" t="s">
        <v>217</v>
      </c>
      <c r="C167" t="s">
        <v>52</v>
      </c>
      <c r="D167" s="25">
        <v>45585</v>
      </c>
      <c r="E167" t="s">
        <v>216</v>
      </c>
      <c r="F167" t="s">
        <v>69</v>
      </c>
      <c r="G167">
        <v>0.97058823529411775</v>
      </c>
      <c r="H167">
        <v>0.95</v>
      </c>
      <c r="I167">
        <v>10</v>
      </c>
      <c r="K167">
        <v>0.95</v>
      </c>
      <c r="L167">
        <v>45585</v>
      </c>
      <c r="M167" t="s">
        <v>213</v>
      </c>
      <c r="N167">
        <v>0.99821746880570394</v>
      </c>
      <c r="O167">
        <v>0.97878787878787865</v>
      </c>
      <c r="P167">
        <v>0.97878787878787865</v>
      </c>
      <c r="Q167">
        <v>1.0284664830119372</v>
      </c>
      <c r="R167">
        <v>2.8466483011937216E-2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2.1212121212121349E-2</v>
      </c>
      <c r="AB167">
        <v>0</v>
      </c>
      <c r="AC167">
        <v>0</v>
      </c>
      <c r="AD167">
        <v>0</v>
      </c>
      <c r="AE167">
        <v>0</v>
      </c>
      <c r="AF167">
        <v>0.97878787878787865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1.0216718266253872</v>
      </c>
      <c r="AM167">
        <v>1.0216718266253872</v>
      </c>
      <c r="AN167">
        <v>1.0507552303217937</v>
      </c>
      <c r="AO167">
        <v>2.9083403696406496E-2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2.1671826625387247E-2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0.95169642857142867</v>
      </c>
      <c r="BJ167">
        <v>0.95169642857142867</v>
      </c>
      <c r="BK167">
        <v>0.97232142857142878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2.7678571428571219E-2</v>
      </c>
      <c r="BW167">
        <v>0</v>
      </c>
      <c r="BX167">
        <v>0</v>
      </c>
      <c r="BY167">
        <v>0</v>
      </c>
      <c r="BZ167">
        <v>0.95169642857142867</v>
      </c>
      <c r="CA167">
        <v>0</v>
      </c>
      <c r="CB167">
        <v>0</v>
      </c>
      <c r="CC167">
        <v>0</v>
      </c>
      <c r="CD167">
        <v>0</v>
      </c>
      <c r="CE167">
        <v>0</v>
      </c>
    </row>
    <row r="168" spans="1:83" hidden="1" x14ac:dyDescent="0.25">
      <c r="A168" t="s">
        <v>160</v>
      </c>
      <c r="B168" t="s">
        <v>170</v>
      </c>
      <c r="C168" t="s">
        <v>52</v>
      </c>
      <c r="D168" s="25">
        <v>45585</v>
      </c>
      <c r="E168" t="s">
        <v>216</v>
      </c>
      <c r="F168" t="s">
        <v>70</v>
      </c>
      <c r="G168">
        <v>2.1042606516290729</v>
      </c>
      <c r="H168">
        <v>2.8499999999999996</v>
      </c>
      <c r="I168">
        <v>10</v>
      </c>
      <c r="J168">
        <v>1</v>
      </c>
      <c r="K168">
        <v>2.8499999999999996</v>
      </c>
      <c r="L168">
        <v>45585</v>
      </c>
      <c r="M168" t="s">
        <v>212</v>
      </c>
      <c r="N168">
        <v>1.5930393936158855</v>
      </c>
      <c r="O168">
        <v>1.3543949499761787</v>
      </c>
      <c r="P168">
        <v>1.3543949499761787</v>
      </c>
      <c r="Q168">
        <v>0.75705421397419992</v>
      </c>
      <c r="R168">
        <v>0</v>
      </c>
      <c r="S168">
        <v>0</v>
      </c>
      <c r="T168">
        <v>0.10439494997617871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0.25</v>
      </c>
      <c r="AA168">
        <v>0</v>
      </c>
      <c r="AB168">
        <v>0</v>
      </c>
      <c r="AC168">
        <v>0</v>
      </c>
      <c r="AD168">
        <v>0.24294578602580008</v>
      </c>
      <c r="AE168">
        <v>0</v>
      </c>
      <c r="AF168">
        <v>0.75705421397419992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0.73833707074704324</v>
      </c>
      <c r="AM168">
        <v>0.73833707074704324</v>
      </c>
      <c r="AN168">
        <v>0.55896119074241601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0.26166292925295676</v>
      </c>
      <c r="AZ168">
        <v>0</v>
      </c>
      <c r="BA168">
        <v>0.17937588000462723</v>
      </c>
      <c r="BB168">
        <v>0</v>
      </c>
      <c r="BC168">
        <v>0.55896119074241601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1.7890329714515478</v>
      </c>
      <c r="BJ168">
        <v>1.7890329714515478</v>
      </c>
      <c r="BK168">
        <v>1.3209093636114144</v>
      </c>
      <c r="CB168">
        <v>0</v>
      </c>
      <c r="CC168">
        <v>0</v>
      </c>
      <c r="CD168">
        <v>0</v>
      </c>
    </row>
    <row r="169" spans="1:83" hidden="1" x14ac:dyDescent="0.25">
      <c r="A169" t="s">
        <v>160</v>
      </c>
      <c r="B169" t="s">
        <v>217</v>
      </c>
      <c r="C169" t="s">
        <v>52</v>
      </c>
      <c r="D169" s="25">
        <v>45585</v>
      </c>
      <c r="E169" t="s">
        <v>216</v>
      </c>
      <c r="F169" t="s">
        <v>70</v>
      </c>
      <c r="G169">
        <v>4.5836142079336275</v>
      </c>
      <c r="H169">
        <v>3.8</v>
      </c>
      <c r="I169">
        <v>10</v>
      </c>
      <c r="K169">
        <v>3.8</v>
      </c>
      <c r="L169">
        <v>45585</v>
      </c>
      <c r="M169" t="s">
        <v>212</v>
      </c>
      <c r="N169">
        <v>3.5641711229946522</v>
      </c>
      <c r="O169">
        <v>0.82904010407828488</v>
      </c>
      <c r="P169">
        <v>0.82904010407828488</v>
      </c>
      <c r="Q169">
        <v>0.77758968388429051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0.17095989592171512</v>
      </c>
      <c r="AC169">
        <v>0</v>
      </c>
      <c r="AD169">
        <v>5.1450420193994373E-2</v>
      </c>
      <c r="AE169">
        <v>0</v>
      </c>
      <c r="AF169">
        <v>0.77758968388429051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1.2062142652456915</v>
      </c>
      <c r="AM169">
        <v>1.2062142652456915</v>
      </c>
      <c r="AN169">
        <v>0.93793976920911903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0.20621426524569153</v>
      </c>
      <c r="AX169">
        <v>0</v>
      </c>
      <c r="AY169">
        <v>0</v>
      </c>
      <c r="AZ169">
        <v>0</v>
      </c>
      <c r="BA169">
        <v>6.2060230790880966E-2</v>
      </c>
      <c r="BB169">
        <v>0</v>
      </c>
      <c r="BC169">
        <v>0.93793976920911903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1.0661665416354089</v>
      </c>
      <c r="BJ169">
        <v>1.0661665416354089</v>
      </c>
      <c r="BK169">
        <v>1.2860252916482946</v>
      </c>
      <c r="BL169">
        <v>0.21985875001288568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6.6166541635408915E-2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</row>
    <row r="170" spans="1:83" hidden="1" x14ac:dyDescent="0.25">
      <c r="A170" t="s">
        <v>160</v>
      </c>
      <c r="B170" t="s">
        <v>170</v>
      </c>
      <c r="C170" t="s">
        <v>52</v>
      </c>
      <c r="D170" s="25">
        <v>45572</v>
      </c>
      <c r="E170" t="s">
        <v>215</v>
      </c>
      <c r="F170" t="s">
        <v>68</v>
      </c>
      <c r="G170">
        <v>5.7593984962406006</v>
      </c>
      <c r="H170">
        <v>4.75</v>
      </c>
      <c r="I170">
        <v>10</v>
      </c>
      <c r="J170">
        <v>1</v>
      </c>
      <c r="K170">
        <v>4.75</v>
      </c>
      <c r="L170">
        <v>45572</v>
      </c>
      <c r="M170" t="s">
        <v>175</v>
      </c>
      <c r="N170">
        <v>3.6806722689075615</v>
      </c>
      <c r="O170">
        <v>0.82473890339425604</v>
      </c>
      <c r="P170">
        <v>0.82473890339425604</v>
      </c>
      <c r="Q170">
        <v>0.63907233911841477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0.17526109660574396</v>
      </c>
      <c r="AC170">
        <v>0</v>
      </c>
      <c r="AD170">
        <v>0.18566656427584127</v>
      </c>
      <c r="AE170">
        <v>0</v>
      </c>
      <c r="AF170">
        <v>0.63907233911841477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1.2125049465769686</v>
      </c>
      <c r="AM170">
        <v>1.2125049465769686</v>
      </c>
      <c r="AN170">
        <v>0.77487837240159185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0.21250494657696861</v>
      </c>
      <c r="AX170">
        <v>0</v>
      </c>
      <c r="AY170">
        <v>0</v>
      </c>
      <c r="AZ170">
        <v>0</v>
      </c>
      <c r="BA170">
        <v>0.22512162759840815</v>
      </c>
      <c r="BB170">
        <v>0</v>
      </c>
      <c r="BC170">
        <v>0.77487837240159185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1.2905251141552516</v>
      </c>
      <c r="BJ170">
        <v>1.2905251141552516</v>
      </c>
      <c r="BK170">
        <v>1.5647680845950498</v>
      </c>
      <c r="BL170">
        <v>0.27424297043979817</v>
      </c>
      <c r="BM170">
        <v>0</v>
      </c>
      <c r="BN170">
        <v>0</v>
      </c>
      <c r="BO170">
        <v>0</v>
      </c>
      <c r="BP170">
        <v>0</v>
      </c>
      <c r="BQ170">
        <v>0.20947488584474838</v>
      </c>
      <c r="BR170">
        <v>0.29052511415525162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</row>
    <row r="171" spans="1:83" hidden="1" x14ac:dyDescent="0.25">
      <c r="A171" t="s">
        <v>160</v>
      </c>
      <c r="B171" t="s">
        <v>217</v>
      </c>
      <c r="C171" t="s">
        <v>52</v>
      </c>
      <c r="D171" s="25">
        <v>45572</v>
      </c>
      <c r="E171" t="s">
        <v>215</v>
      </c>
      <c r="F171" t="s">
        <v>68</v>
      </c>
      <c r="G171">
        <v>6.8471096572600336</v>
      </c>
      <c r="H171">
        <v>3.8</v>
      </c>
      <c r="I171">
        <v>10</v>
      </c>
      <c r="K171">
        <v>3.8</v>
      </c>
      <c r="L171">
        <v>45572</v>
      </c>
      <c r="M171" t="s">
        <v>175</v>
      </c>
      <c r="N171">
        <v>3.75</v>
      </c>
      <c r="O171">
        <v>0.55497869761306307</v>
      </c>
      <c r="P171">
        <v>0.55497869761306307</v>
      </c>
      <c r="Q171">
        <v>0.54767634632868067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0.44502130238693693</v>
      </c>
      <c r="AC171">
        <v>0</v>
      </c>
      <c r="AD171">
        <v>7.3023512843823912E-3</v>
      </c>
      <c r="AE171">
        <v>0</v>
      </c>
      <c r="AF171">
        <v>0.54767634632868067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1.801870962436851</v>
      </c>
      <c r="AM171">
        <v>1.801870962436851</v>
      </c>
      <c r="AN171">
        <v>0.98684210526315796</v>
      </c>
      <c r="BE171">
        <v>0</v>
      </c>
      <c r="BF171">
        <v>0</v>
      </c>
      <c r="BG171">
        <v>0</v>
      </c>
      <c r="BI171">
        <v>1.0133333333333332</v>
      </c>
      <c r="BJ171">
        <v>1.0133333333333332</v>
      </c>
      <c r="BK171">
        <v>1.8258959086026756</v>
      </c>
      <c r="BL171">
        <v>0.81256257526934239</v>
      </c>
      <c r="BM171">
        <v>0</v>
      </c>
      <c r="BN171">
        <v>0</v>
      </c>
      <c r="BO171">
        <v>0</v>
      </c>
      <c r="BP171">
        <v>0</v>
      </c>
      <c r="BQ171">
        <v>0.4866666666666668</v>
      </c>
      <c r="BR171">
        <v>1.3333333333333197E-2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</row>
    <row r="172" spans="1:83" hidden="1" x14ac:dyDescent="0.25">
      <c r="A172" t="s">
        <v>160</v>
      </c>
      <c r="B172" t="s">
        <v>217</v>
      </c>
      <c r="C172" t="s">
        <v>52</v>
      </c>
      <c r="D172" s="25">
        <v>45572</v>
      </c>
      <c r="E172" t="s">
        <v>215</v>
      </c>
      <c r="F172" t="s">
        <v>69</v>
      </c>
      <c r="G172">
        <v>0.84615384615384603</v>
      </c>
      <c r="H172">
        <v>1.9</v>
      </c>
      <c r="I172">
        <v>10</v>
      </c>
      <c r="K172">
        <v>1.9</v>
      </c>
      <c r="L172">
        <v>45572</v>
      </c>
      <c r="M172" t="s">
        <v>174</v>
      </c>
      <c r="N172">
        <v>1.9962624345926052</v>
      </c>
      <c r="O172">
        <v>2.2454545454545456</v>
      </c>
      <c r="P172">
        <v>2.2454545454545456</v>
      </c>
      <c r="Q172">
        <v>2.3592192408821702</v>
      </c>
      <c r="R172">
        <v>0.11376469542762457</v>
      </c>
      <c r="S172">
        <v>0</v>
      </c>
      <c r="T172">
        <v>0</v>
      </c>
      <c r="U172">
        <v>0</v>
      </c>
      <c r="V172">
        <v>0.99545454545454559</v>
      </c>
      <c r="W172">
        <v>0</v>
      </c>
      <c r="X172">
        <v>0.25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0.44534412955465585</v>
      </c>
      <c r="AM172">
        <v>0.44534412955465585</v>
      </c>
      <c r="AN172">
        <v>1.0506644392592659</v>
      </c>
      <c r="AO172">
        <v>5.0664439259265892E-2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0.44534412955465585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0.95177866751159379</v>
      </c>
      <c r="BJ172">
        <v>0.95177866751159379</v>
      </c>
      <c r="BK172">
        <v>0.4238690422116409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4.822133248840621E-2</v>
      </c>
      <c r="BW172">
        <v>0</v>
      </c>
      <c r="BX172">
        <v>0.52790962529995289</v>
      </c>
      <c r="BY172">
        <v>0</v>
      </c>
      <c r="BZ172">
        <v>0.4238690422116409</v>
      </c>
      <c r="CA172">
        <v>0</v>
      </c>
      <c r="CB172">
        <v>0</v>
      </c>
      <c r="CC172">
        <v>0</v>
      </c>
      <c r="CD172">
        <v>0</v>
      </c>
      <c r="CE172">
        <v>0</v>
      </c>
    </row>
    <row r="173" spans="1:83" hidden="1" x14ac:dyDescent="0.25">
      <c r="A173" t="s">
        <v>160</v>
      </c>
      <c r="B173" t="s">
        <v>170</v>
      </c>
      <c r="C173" t="s">
        <v>52</v>
      </c>
      <c r="D173" s="25">
        <v>45572</v>
      </c>
      <c r="E173" t="s">
        <v>215</v>
      </c>
      <c r="F173" t="s">
        <v>69</v>
      </c>
      <c r="G173">
        <v>1</v>
      </c>
      <c r="H173">
        <v>0</v>
      </c>
      <c r="I173">
        <v>10</v>
      </c>
      <c r="J173">
        <v>1</v>
      </c>
      <c r="K173">
        <v>0</v>
      </c>
      <c r="L173">
        <v>45572</v>
      </c>
      <c r="M173" t="s">
        <v>174</v>
      </c>
      <c r="N173">
        <v>1.2607763753274592</v>
      </c>
      <c r="O173">
        <v>0</v>
      </c>
      <c r="P173">
        <v>0</v>
      </c>
      <c r="Q173">
        <v>1.2607763753274592</v>
      </c>
      <c r="R173">
        <v>0.26077637532745923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1</v>
      </c>
      <c r="BH173">
        <v>1</v>
      </c>
      <c r="BI173">
        <v>0</v>
      </c>
      <c r="BJ173">
        <v>0</v>
      </c>
      <c r="BK173">
        <v>0.79316207026822794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0.20683792973177206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0.79316207026822794</v>
      </c>
      <c r="CE173">
        <v>0</v>
      </c>
    </row>
    <row r="174" spans="1:83" hidden="1" x14ac:dyDescent="0.25">
      <c r="A174" t="s">
        <v>160</v>
      </c>
      <c r="B174" t="s">
        <v>217</v>
      </c>
      <c r="C174" t="s">
        <v>52</v>
      </c>
      <c r="D174" s="25">
        <v>45572</v>
      </c>
      <c r="E174" t="s">
        <v>215</v>
      </c>
      <c r="F174" t="s">
        <v>70</v>
      </c>
      <c r="G174">
        <v>2.5351191458269504</v>
      </c>
      <c r="H174">
        <v>3.8</v>
      </c>
      <c r="I174">
        <v>10</v>
      </c>
      <c r="K174">
        <v>3.8</v>
      </c>
      <c r="L174">
        <v>45572</v>
      </c>
      <c r="M174" t="s">
        <v>173</v>
      </c>
      <c r="N174">
        <v>3.9012420217353809</v>
      </c>
      <c r="O174">
        <v>1.498943355879413</v>
      </c>
      <c r="P174">
        <v>1.498943355879413</v>
      </c>
      <c r="Q174">
        <v>1.538879160041531</v>
      </c>
      <c r="R174">
        <v>3.993580416211806E-2</v>
      </c>
      <c r="S174">
        <v>0</v>
      </c>
      <c r="T174">
        <v>0</v>
      </c>
      <c r="U174">
        <v>0</v>
      </c>
      <c r="V174">
        <v>0.24894335587941296</v>
      </c>
      <c r="W174">
        <v>0</v>
      </c>
      <c r="X174">
        <v>0.25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0.66713661732288176</v>
      </c>
      <c r="AM174">
        <v>0.66713661732288176</v>
      </c>
      <c r="AN174">
        <v>1.0266426372987845</v>
      </c>
      <c r="AO174">
        <v>2.6642637298784466E-2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0.66713661732288176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0.97404877186000738</v>
      </c>
      <c r="BJ174">
        <v>0.97404877186000738</v>
      </c>
      <c r="BK174">
        <v>0.64982360276619267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2.5951228139992621E-2</v>
      </c>
      <c r="BW174">
        <v>0</v>
      </c>
      <c r="BX174">
        <v>0.32422516909381471</v>
      </c>
      <c r="BY174">
        <v>0</v>
      </c>
      <c r="BZ174">
        <v>0.64982360276619267</v>
      </c>
      <c r="CA174">
        <v>0</v>
      </c>
      <c r="CB174">
        <v>0</v>
      </c>
      <c r="CC174">
        <v>0</v>
      </c>
      <c r="CD174">
        <v>0</v>
      </c>
      <c r="CE174">
        <v>0</v>
      </c>
    </row>
    <row r="175" spans="1:83" hidden="1" x14ac:dyDescent="0.25">
      <c r="A175" t="s">
        <v>160</v>
      </c>
      <c r="B175" t="s">
        <v>170</v>
      </c>
      <c r="C175" t="s">
        <v>52</v>
      </c>
      <c r="D175" s="25">
        <v>45572</v>
      </c>
      <c r="E175" t="s">
        <v>215</v>
      </c>
      <c r="F175" t="s">
        <v>70</v>
      </c>
      <c r="G175">
        <v>2.8796992481203003</v>
      </c>
      <c r="H175">
        <v>3.8</v>
      </c>
      <c r="I175">
        <v>10</v>
      </c>
      <c r="J175">
        <v>1</v>
      </c>
      <c r="K175">
        <v>3.8</v>
      </c>
      <c r="L175">
        <v>45572</v>
      </c>
      <c r="M175" t="s">
        <v>173</v>
      </c>
      <c r="N175">
        <v>3.4077079107505077</v>
      </c>
      <c r="O175">
        <v>1.3195822454308095</v>
      </c>
      <c r="P175">
        <v>1.3195822454308095</v>
      </c>
      <c r="Q175">
        <v>1.183355488589602</v>
      </c>
      <c r="R175">
        <v>0</v>
      </c>
      <c r="S175">
        <v>0</v>
      </c>
      <c r="T175">
        <v>6.9582245430809486E-2</v>
      </c>
      <c r="U175">
        <v>0</v>
      </c>
      <c r="V175">
        <v>0</v>
      </c>
      <c r="W175">
        <v>0</v>
      </c>
      <c r="X175">
        <v>0.18335548858960204</v>
      </c>
      <c r="Y175">
        <v>0</v>
      </c>
      <c r="Z175">
        <v>6.6644511410397955E-2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0.75781559161060541</v>
      </c>
      <c r="AM175">
        <v>0.75781559161060541</v>
      </c>
      <c r="AN175">
        <v>0.89676523967118627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0.10323476032881373</v>
      </c>
      <c r="AZ175">
        <v>0</v>
      </c>
      <c r="BA175">
        <v>0</v>
      </c>
      <c r="BB175">
        <v>0</v>
      </c>
      <c r="BC175">
        <v>0.75781559161060541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1.1151190476190473</v>
      </c>
      <c r="BJ175">
        <v>1.1151190476190473</v>
      </c>
      <c r="BK175">
        <v>0.84505460078768324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0.11511904761904734</v>
      </c>
      <c r="BU175">
        <v>0</v>
      </c>
      <c r="BV175">
        <v>0</v>
      </c>
      <c r="BW175">
        <v>0</v>
      </c>
      <c r="BX175">
        <v>0.15494539921231676</v>
      </c>
      <c r="BY175">
        <v>0</v>
      </c>
      <c r="BZ175">
        <v>0.84505460078768324</v>
      </c>
      <c r="CA175">
        <v>0</v>
      </c>
      <c r="CB175">
        <v>0</v>
      </c>
      <c r="CC175">
        <v>0</v>
      </c>
      <c r="CD175">
        <v>0</v>
      </c>
      <c r="CE175">
        <v>0</v>
      </c>
    </row>
    <row r="176" spans="1:83" hidden="1" x14ac:dyDescent="0.25">
      <c r="A176" t="s">
        <v>160</v>
      </c>
      <c r="B176" t="s">
        <v>170</v>
      </c>
      <c r="C176" t="s">
        <v>52</v>
      </c>
      <c r="D176" s="25">
        <v>45573</v>
      </c>
      <c r="E176" t="s">
        <v>215</v>
      </c>
      <c r="F176" t="s">
        <v>68</v>
      </c>
      <c r="G176">
        <v>5.7593984962406006</v>
      </c>
      <c r="H176">
        <v>3.8</v>
      </c>
      <c r="I176">
        <v>10</v>
      </c>
      <c r="J176">
        <v>1</v>
      </c>
      <c r="K176">
        <v>3.8</v>
      </c>
      <c r="L176">
        <v>45573</v>
      </c>
      <c r="M176" t="s">
        <v>177</v>
      </c>
      <c r="N176">
        <v>3.5676377851649996</v>
      </c>
      <c r="O176">
        <v>0.65979112271540474</v>
      </c>
      <c r="P176">
        <v>0.65979112271540474</v>
      </c>
      <c r="Q176">
        <v>0.61944624729366193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0.34020887728459526</v>
      </c>
      <c r="AC176">
        <v>0</v>
      </c>
      <c r="AD176">
        <v>4.034487542174281E-2</v>
      </c>
      <c r="AE176">
        <v>0</v>
      </c>
      <c r="AF176">
        <v>0.61944624729366193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1.5156311832212108</v>
      </c>
      <c r="AM176">
        <v>1.5156311832212108</v>
      </c>
      <c r="AN176">
        <v>0.93885204872763151</v>
      </c>
      <c r="BE176">
        <v>0</v>
      </c>
      <c r="BF176">
        <v>0</v>
      </c>
      <c r="BG176">
        <v>0</v>
      </c>
      <c r="BI176">
        <v>1.0651305510332949</v>
      </c>
      <c r="BJ176">
        <v>1.0651305510332949</v>
      </c>
      <c r="BK176">
        <v>1.6143450773476529</v>
      </c>
      <c r="BL176">
        <v>0.54921452631435796</v>
      </c>
      <c r="BM176">
        <v>0</v>
      </c>
      <c r="BN176">
        <v>0</v>
      </c>
      <c r="BO176">
        <v>0</v>
      </c>
      <c r="BP176">
        <v>0</v>
      </c>
      <c r="BQ176">
        <v>0.4348694489667051</v>
      </c>
      <c r="BR176">
        <v>6.5130551033294903E-2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</row>
    <row r="177" spans="1:83" hidden="1" x14ac:dyDescent="0.25">
      <c r="A177" t="s">
        <v>160</v>
      </c>
      <c r="B177" t="s">
        <v>217</v>
      </c>
      <c r="C177" t="s">
        <v>52</v>
      </c>
      <c r="D177" s="25">
        <v>45573</v>
      </c>
      <c r="E177" t="s">
        <v>215</v>
      </c>
      <c r="F177" t="s">
        <v>68</v>
      </c>
      <c r="G177">
        <v>6.8471096572600336</v>
      </c>
      <c r="H177">
        <v>3.8</v>
      </c>
      <c r="I177">
        <v>10</v>
      </c>
      <c r="K177">
        <v>3.8</v>
      </c>
      <c r="L177">
        <v>45573</v>
      </c>
      <c r="M177" t="s">
        <v>177</v>
      </c>
      <c r="N177">
        <v>2.8752450980392155</v>
      </c>
      <c r="O177">
        <v>0.55497869761306307</v>
      </c>
      <c r="P177">
        <v>0.55497869761306307</v>
      </c>
      <c r="Q177">
        <v>0.41992099469161781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0.44502130238693693</v>
      </c>
      <c r="AC177">
        <v>0</v>
      </c>
      <c r="AD177">
        <v>0.13505770292144526</v>
      </c>
      <c r="AE177">
        <v>0</v>
      </c>
      <c r="AF177">
        <v>0.41992099469161781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1.801870962436851</v>
      </c>
      <c r="AM177">
        <v>1.801870962436851</v>
      </c>
      <c r="AN177">
        <v>0.75664344685242513</v>
      </c>
      <c r="BE177">
        <v>0</v>
      </c>
      <c r="BF177">
        <v>0</v>
      </c>
      <c r="BG177">
        <v>0</v>
      </c>
      <c r="BI177">
        <v>1.3216264598073482</v>
      </c>
      <c r="BJ177">
        <v>1.3216264598073482</v>
      </c>
      <c r="BK177">
        <v>2.3814003411150746</v>
      </c>
      <c r="BL177">
        <v>1.0597738813077264</v>
      </c>
      <c r="BM177">
        <v>0</v>
      </c>
      <c r="BN177">
        <v>0</v>
      </c>
      <c r="BO177">
        <v>0</v>
      </c>
      <c r="BP177">
        <v>0</v>
      </c>
      <c r="BQ177">
        <v>0.17837354019265184</v>
      </c>
      <c r="BR177">
        <v>0.32162645980734816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</row>
    <row r="178" spans="1:83" hidden="1" x14ac:dyDescent="0.25">
      <c r="A178" t="s">
        <v>160</v>
      </c>
      <c r="B178" t="s">
        <v>170</v>
      </c>
      <c r="C178" t="s">
        <v>52</v>
      </c>
      <c r="D178" s="25">
        <v>45573</v>
      </c>
      <c r="E178" t="s">
        <v>215</v>
      </c>
      <c r="F178" t="s">
        <v>69</v>
      </c>
      <c r="G178">
        <v>1</v>
      </c>
      <c r="H178">
        <v>0</v>
      </c>
      <c r="I178">
        <v>10</v>
      </c>
      <c r="J178">
        <v>1</v>
      </c>
      <c r="K178">
        <v>0</v>
      </c>
      <c r="L178">
        <v>45573</v>
      </c>
      <c r="M178" t="s">
        <v>176</v>
      </c>
      <c r="N178">
        <v>1.3112611297620786</v>
      </c>
      <c r="O178">
        <v>0</v>
      </c>
      <c r="P178">
        <v>0</v>
      </c>
      <c r="Q178">
        <v>1.3112611297620786</v>
      </c>
      <c r="R178">
        <v>0.31126112976207865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1</v>
      </c>
      <c r="BH178">
        <v>1</v>
      </c>
      <c r="BI178">
        <v>0</v>
      </c>
      <c r="BJ178">
        <v>0</v>
      </c>
      <c r="BK178">
        <v>0.76262460413315591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0.23737539586684409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0.76262460413315591</v>
      </c>
      <c r="CE178">
        <v>0</v>
      </c>
    </row>
    <row r="179" spans="1:83" hidden="1" x14ac:dyDescent="0.25">
      <c r="A179" t="s">
        <v>160</v>
      </c>
      <c r="B179" t="s">
        <v>217</v>
      </c>
      <c r="C179" t="s">
        <v>52</v>
      </c>
      <c r="D179" s="25">
        <v>45573</v>
      </c>
      <c r="E179" t="s">
        <v>215</v>
      </c>
      <c r="F179" t="s">
        <v>69</v>
      </c>
      <c r="G179">
        <v>0.84615384615384603</v>
      </c>
      <c r="H179">
        <v>1.9</v>
      </c>
      <c r="I179">
        <v>10</v>
      </c>
      <c r="K179">
        <v>1.9</v>
      </c>
      <c r="L179">
        <v>45573</v>
      </c>
      <c r="M179" t="s">
        <v>176</v>
      </c>
      <c r="N179">
        <v>1.9964349376114079</v>
      </c>
      <c r="O179">
        <v>2.2454545454545456</v>
      </c>
      <c r="P179">
        <v>2.2454545454545456</v>
      </c>
      <c r="Q179">
        <v>2.3594231080862098</v>
      </c>
      <c r="R179">
        <v>0.11396856263166422</v>
      </c>
      <c r="S179">
        <v>0</v>
      </c>
      <c r="T179">
        <v>0</v>
      </c>
      <c r="U179">
        <v>0</v>
      </c>
      <c r="V179">
        <v>0.99545454545454559</v>
      </c>
      <c r="W179">
        <v>0</v>
      </c>
      <c r="X179">
        <v>0.25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0.44534412955465585</v>
      </c>
      <c r="AM179">
        <v>0.44534412955465585</v>
      </c>
      <c r="AN179">
        <v>1.0507552303217937</v>
      </c>
      <c r="AO179">
        <v>5.0755230321793743E-2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0.44534412955465585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0.95169642857142867</v>
      </c>
      <c r="BJ179">
        <v>0.95169642857142867</v>
      </c>
      <c r="BK179">
        <v>0.42383241758241758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4.8303571428571335E-2</v>
      </c>
      <c r="BW179">
        <v>0</v>
      </c>
      <c r="BX179">
        <v>0.52786401098901115</v>
      </c>
      <c r="BY179">
        <v>0</v>
      </c>
      <c r="BZ179">
        <v>0.42383241758241758</v>
      </c>
      <c r="CA179">
        <v>0</v>
      </c>
      <c r="CB179">
        <v>0</v>
      </c>
      <c r="CC179">
        <v>0</v>
      </c>
      <c r="CD179">
        <v>0</v>
      </c>
      <c r="CE179">
        <v>0</v>
      </c>
    </row>
    <row r="180" spans="1:83" hidden="1" x14ac:dyDescent="0.25">
      <c r="A180" t="s">
        <v>160</v>
      </c>
      <c r="B180" t="s">
        <v>170</v>
      </c>
      <c r="C180" t="s">
        <v>52</v>
      </c>
      <c r="D180" s="25">
        <v>45573</v>
      </c>
      <c r="E180" t="s">
        <v>215</v>
      </c>
      <c r="F180" t="s">
        <v>70</v>
      </c>
      <c r="G180">
        <v>2.8796992481203003</v>
      </c>
      <c r="H180">
        <v>2.8499999999999996</v>
      </c>
      <c r="I180">
        <v>10</v>
      </c>
      <c r="J180">
        <v>1</v>
      </c>
      <c r="K180">
        <v>2.8499999999999996</v>
      </c>
      <c r="L180">
        <v>45573</v>
      </c>
      <c r="M180" t="s">
        <v>178</v>
      </c>
      <c r="N180">
        <v>3.205666426748675</v>
      </c>
      <c r="O180">
        <v>0.98968668407310711</v>
      </c>
      <c r="P180">
        <v>0.98968668407310711</v>
      </c>
      <c r="Q180">
        <v>1.1131948688187305</v>
      </c>
      <c r="R180">
        <v>0.11319486881873053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1.0313315926892885E-2</v>
      </c>
      <c r="AB180">
        <v>0</v>
      </c>
      <c r="AC180">
        <v>0</v>
      </c>
      <c r="AD180">
        <v>0</v>
      </c>
      <c r="AE180">
        <v>0</v>
      </c>
      <c r="AF180">
        <v>0.98968668407310711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1.0104207888141405</v>
      </c>
      <c r="AM180">
        <v>1.0104207888141405</v>
      </c>
      <c r="AN180">
        <v>1.1247952374556756</v>
      </c>
      <c r="AO180">
        <v>0.11437444864153501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1.0420788814140547E-2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1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0.88905070603075587</v>
      </c>
      <c r="BJ180">
        <v>0.88905070603075587</v>
      </c>
      <c r="BK180">
        <v>0.89831531568336487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0.10168468431663513</v>
      </c>
      <c r="BW180">
        <v>0</v>
      </c>
      <c r="BX180">
        <v>0</v>
      </c>
      <c r="BY180">
        <v>0</v>
      </c>
      <c r="BZ180">
        <v>0.88905070603075587</v>
      </c>
      <c r="CA180">
        <v>0</v>
      </c>
      <c r="CB180">
        <v>0</v>
      </c>
      <c r="CC180">
        <v>0</v>
      </c>
      <c r="CD180">
        <v>0</v>
      </c>
      <c r="CE180">
        <v>0</v>
      </c>
    </row>
    <row r="181" spans="1:83" hidden="1" x14ac:dyDescent="0.25">
      <c r="A181" t="s">
        <v>160</v>
      </c>
      <c r="B181" t="s">
        <v>217</v>
      </c>
      <c r="C181" t="s">
        <v>52</v>
      </c>
      <c r="D181" s="25">
        <v>45573</v>
      </c>
      <c r="E181" t="s">
        <v>215</v>
      </c>
      <c r="F181" t="s">
        <v>70</v>
      </c>
      <c r="G181">
        <v>2.5351191458269504</v>
      </c>
      <c r="H181">
        <v>3.8</v>
      </c>
      <c r="I181">
        <v>10</v>
      </c>
      <c r="K181">
        <v>3.8</v>
      </c>
      <c r="L181">
        <v>45573</v>
      </c>
      <c r="M181" t="s">
        <v>178</v>
      </c>
      <c r="N181">
        <v>3.9351604278074865</v>
      </c>
      <c r="O181">
        <v>1.498943355879413</v>
      </c>
      <c r="P181">
        <v>1.498943355879413</v>
      </c>
      <c r="Q181">
        <v>1.5522585730477949</v>
      </c>
      <c r="R181">
        <v>5.3315217168381945E-2</v>
      </c>
      <c r="S181">
        <v>0</v>
      </c>
      <c r="T181">
        <v>0</v>
      </c>
      <c r="U181">
        <v>0</v>
      </c>
      <c r="V181">
        <v>0.24894335587941296</v>
      </c>
      <c r="W181">
        <v>0</v>
      </c>
      <c r="X181">
        <v>0.25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0.66713661732288176</v>
      </c>
      <c r="AM181">
        <v>0.66713661732288176</v>
      </c>
      <c r="AN181">
        <v>1.0355685336335492</v>
      </c>
      <c r="AO181">
        <v>3.5568533633549171E-2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0.66713661732288176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0.9656531340241209</v>
      </c>
      <c r="BJ181">
        <v>0.9656531340241209</v>
      </c>
      <c r="BK181">
        <v>0.64422256534009137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3.4346865975879104E-2</v>
      </c>
      <c r="BW181">
        <v>0</v>
      </c>
      <c r="BX181">
        <v>0.32143056868402953</v>
      </c>
      <c r="BY181">
        <v>0</v>
      </c>
      <c r="BZ181">
        <v>0.64422256534009137</v>
      </c>
      <c r="CA181">
        <v>0</v>
      </c>
      <c r="CB181">
        <v>0</v>
      </c>
      <c r="CC181">
        <v>0</v>
      </c>
      <c r="CD181">
        <v>0</v>
      </c>
      <c r="CE181">
        <v>0</v>
      </c>
    </row>
    <row r="182" spans="1:83" hidden="1" x14ac:dyDescent="0.25">
      <c r="A182" t="s">
        <v>160</v>
      </c>
      <c r="B182" t="s">
        <v>217</v>
      </c>
      <c r="C182" t="s">
        <v>52</v>
      </c>
      <c r="D182" s="25">
        <v>45574</v>
      </c>
      <c r="E182" t="s">
        <v>215</v>
      </c>
      <c r="F182" t="s">
        <v>68</v>
      </c>
      <c r="G182">
        <v>6.8471096572600336</v>
      </c>
      <c r="H182">
        <v>2.8499999999999996</v>
      </c>
      <c r="I182">
        <v>10</v>
      </c>
      <c r="K182">
        <v>2.8499999999999996</v>
      </c>
      <c r="L182">
        <v>45574</v>
      </c>
      <c r="M182" t="s">
        <v>180</v>
      </c>
      <c r="N182">
        <v>2.8752450980392155</v>
      </c>
      <c r="O182">
        <v>0.41623402320979724</v>
      </c>
      <c r="P182">
        <v>0.41623402320979724</v>
      </c>
      <c r="Q182">
        <v>0.41992099469161781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3.6869714818205668E-3</v>
      </c>
      <c r="AB182">
        <v>0.58007900530838219</v>
      </c>
      <c r="AC182">
        <v>0</v>
      </c>
      <c r="AD182">
        <v>0</v>
      </c>
      <c r="AE182">
        <v>0</v>
      </c>
      <c r="AF182">
        <v>0.41623402320979724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2.4024946165824681</v>
      </c>
      <c r="AM182">
        <v>2.4024946165824681</v>
      </c>
      <c r="AN182">
        <v>1.0088579291365669</v>
      </c>
      <c r="BE182">
        <v>0</v>
      </c>
      <c r="BF182">
        <v>0</v>
      </c>
      <c r="BG182">
        <v>0</v>
      </c>
      <c r="BI182">
        <v>0.99121984485551096</v>
      </c>
      <c r="BJ182">
        <v>0.99121984485551096</v>
      </c>
      <c r="BK182">
        <v>2.3814003411150746</v>
      </c>
      <c r="BL182">
        <v>1.3814003411150746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0.58376597679020281</v>
      </c>
      <c r="BV182">
        <v>0</v>
      </c>
      <c r="BW182">
        <v>0</v>
      </c>
      <c r="BX182">
        <v>0</v>
      </c>
      <c r="BY182">
        <v>0</v>
      </c>
      <c r="BZ182">
        <v>0.99121984485551096</v>
      </c>
      <c r="CA182">
        <v>0</v>
      </c>
      <c r="CB182">
        <v>0</v>
      </c>
      <c r="CC182">
        <v>0</v>
      </c>
      <c r="CD182">
        <v>0</v>
      </c>
      <c r="CE182">
        <v>0</v>
      </c>
    </row>
    <row r="183" spans="1:83" hidden="1" x14ac:dyDescent="0.25">
      <c r="A183" t="s">
        <v>160</v>
      </c>
      <c r="B183" t="s">
        <v>170</v>
      </c>
      <c r="C183" t="s">
        <v>52</v>
      </c>
      <c r="D183" s="25">
        <v>45574</v>
      </c>
      <c r="E183" t="s">
        <v>215</v>
      </c>
      <c r="F183" t="s">
        <v>68</v>
      </c>
      <c r="G183">
        <v>5.7593984962406006</v>
      </c>
      <c r="H183">
        <v>3.8</v>
      </c>
      <c r="I183">
        <v>10</v>
      </c>
      <c r="J183">
        <v>1</v>
      </c>
      <c r="K183">
        <v>3.8</v>
      </c>
      <c r="L183">
        <v>45574</v>
      </c>
      <c r="M183" t="s">
        <v>180</v>
      </c>
      <c r="N183">
        <v>3.6431722689075623</v>
      </c>
      <c r="O183">
        <v>0.65979112271540474</v>
      </c>
      <c r="P183">
        <v>0.65979112271540474</v>
      </c>
      <c r="Q183">
        <v>0.63256124251267087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0.34020887728459526</v>
      </c>
      <c r="AC183">
        <v>0</v>
      </c>
      <c r="AD183">
        <v>2.7229880202733869E-2</v>
      </c>
      <c r="AE183">
        <v>0</v>
      </c>
      <c r="AF183">
        <v>0.63256124251267087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1.5156311832212108</v>
      </c>
      <c r="AM183">
        <v>1.5156311832212108</v>
      </c>
      <c r="AN183">
        <v>0.95872954444935854</v>
      </c>
      <c r="BE183">
        <v>0</v>
      </c>
      <c r="BF183">
        <v>0</v>
      </c>
      <c r="BG183">
        <v>0</v>
      </c>
      <c r="BI183">
        <v>1.04304702592048</v>
      </c>
      <c r="BJ183">
        <v>1.04304702592048</v>
      </c>
      <c r="BK183">
        <v>1.580874598051222</v>
      </c>
      <c r="BL183">
        <v>0.53782757213074195</v>
      </c>
      <c r="BM183">
        <v>0</v>
      </c>
      <c r="BN183">
        <v>0</v>
      </c>
      <c r="BO183">
        <v>0</v>
      </c>
      <c r="BP183">
        <v>0</v>
      </c>
      <c r="BQ183">
        <v>0.45695297407951996</v>
      </c>
      <c r="BR183">
        <v>4.3047025920480042E-2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</row>
    <row r="184" spans="1:83" hidden="1" x14ac:dyDescent="0.25">
      <c r="A184" t="s">
        <v>160</v>
      </c>
      <c r="B184" t="s">
        <v>170</v>
      </c>
      <c r="C184" t="s">
        <v>52</v>
      </c>
      <c r="D184" s="25">
        <v>45574</v>
      </c>
      <c r="E184" t="s">
        <v>215</v>
      </c>
      <c r="F184" t="s">
        <v>69</v>
      </c>
      <c r="G184">
        <v>1</v>
      </c>
      <c r="H184">
        <v>0</v>
      </c>
      <c r="I184">
        <v>10</v>
      </c>
      <c r="J184">
        <v>1</v>
      </c>
      <c r="K184">
        <v>0</v>
      </c>
      <c r="L184">
        <v>45574</v>
      </c>
      <c r="M184" t="s">
        <v>181</v>
      </c>
      <c r="N184">
        <v>1.1913273001508298</v>
      </c>
      <c r="O184">
        <v>0</v>
      </c>
      <c r="P184">
        <v>0</v>
      </c>
      <c r="Q184">
        <v>1.1913273001508298</v>
      </c>
      <c r="R184">
        <v>0.19132730015082977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1</v>
      </c>
      <c r="BI184">
        <v>0</v>
      </c>
      <c r="BJ184">
        <v>0</v>
      </c>
      <c r="BK184">
        <v>0.83939988605431393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0.16060011394568607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0.83939988605431393</v>
      </c>
      <c r="CE184">
        <v>0</v>
      </c>
    </row>
    <row r="185" spans="1:83" hidden="1" x14ac:dyDescent="0.25">
      <c r="A185" t="s">
        <v>160</v>
      </c>
      <c r="B185" t="s">
        <v>217</v>
      </c>
      <c r="C185" t="s">
        <v>52</v>
      </c>
      <c r="D185" s="25">
        <v>45574</v>
      </c>
      <c r="E185" t="s">
        <v>215</v>
      </c>
      <c r="F185" t="s">
        <v>69</v>
      </c>
      <c r="G185">
        <v>0.84615384615384603</v>
      </c>
      <c r="H185">
        <v>1.9</v>
      </c>
      <c r="I185">
        <v>10</v>
      </c>
      <c r="K185">
        <v>1.9</v>
      </c>
      <c r="L185">
        <v>45574</v>
      </c>
      <c r="M185" t="s">
        <v>181</v>
      </c>
      <c r="N185">
        <v>1.9964349376114079</v>
      </c>
      <c r="O185">
        <v>2.2454545454545456</v>
      </c>
      <c r="P185">
        <v>2.2454545454545456</v>
      </c>
      <c r="Q185">
        <v>2.3594231080862098</v>
      </c>
      <c r="R185">
        <v>0.11396856263166422</v>
      </c>
      <c r="S185">
        <v>0</v>
      </c>
      <c r="T185">
        <v>0</v>
      </c>
      <c r="U185">
        <v>0</v>
      </c>
      <c r="V185">
        <v>0.99545454545454559</v>
      </c>
      <c r="W185">
        <v>0</v>
      </c>
      <c r="X185">
        <v>0.25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0.44534412955465585</v>
      </c>
      <c r="AM185">
        <v>0.44534412955465585</v>
      </c>
      <c r="AN185">
        <v>1.0507552303217937</v>
      </c>
      <c r="AO185">
        <v>5.0755230321793743E-2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0.44534412955465585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0.95169642857142867</v>
      </c>
      <c r="BJ185">
        <v>0.95169642857142867</v>
      </c>
      <c r="BK185">
        <v>0.42383241758241758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4.8303571428571335E-2</v>
      </c>
      <c r="BW185">
        <v>0</v>
      </c>
      <c r="BX185">
        <v>0.52786401098901115</v>
      </c>
      <c r="BY185">
        <v>0</v>
      </c>
      <c r="BZ185">
        <v>0.42383241758241758</v>
      </c>
      <c r="CA185">
        <v>0</v>
      </c>
      <c r="CB185">
        <v>0</v>
      </c>
      <c r="CC185">
        <v>0</v>
      </c>
      <c r="CD185">
        <v>0</v>
      </c>
      <c r="CE185">
        <v>0</v>
      </c>
    </row>
    <row r="186" spans="1:83" hidden="1" x14ac:dyDescent="0.25">
      <c r="A186" t="s">
        <v>160</v>
      </c>
      <c r="B186" t="s">
        <v>217</v>
      </c>
      <c r="C186" t="s">
        <v>52</v>
      </c>
      <c r="D186" s="25">
        <v>45574</v>
      </c>
      <c r="E186" t="s">
        <v>215</v>
      </c>
      <c r="F186" t="s">
        <v>70</v>
      </c>
      <c r="G186">
        <v>2.5351191458269504</v>
      </c>
      <c r="H186">
        <v>2.8499999999999996</v>
      </c>
      <c r="I186">
        <v>10</v>
      </c>
      <c r="K186">
        <v>2.8499999999999996</v>
      </c>
      <c r="L186">
        <v>45574</v>
      </c>
      <c r="M186" t="s">
        <v>179</v>
      </c>
      <c r="N186">
        <v>3.9351604278074865</v>
      </c>
      <c r="O186">
        <v>1.1242075169095596</v>
      </c>
      <c r="P186">
        <v>1.1242075169095596</v>
      </c>
      <c r="Q186">
        <v>1.5522585730477949</v>
      </c>
      <c r="R186">
        <v>0.42805105613823535</v>
      </c>
      <c r="S186">
        <v>0</v>
      </c>
      <c r="T186">
        <v>0</v>
      </c>
      <c r="U186">
        <v>0</v>
      </c>
      <c r="V186">
        <v>0</v>
      </c>
      <c r="W186">
        <v>0.12579248309044044</v>
      </c>
      <c r="X186">
        <v>0.12420751690955956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0.88951548976384232</v>
      </c>
      <c r="AM186">
        <v>0.88951548976384232</v>
      </c>
      <c r="AN186">
        <v>1.3807580448447323</v>
      </c>
      <c r="AO186">
        <v>0.3807580448447323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0.88951548976384232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0.72423985051809059</v>
      </c>
      <c r="BJ186">
        <v>0.72423985051809059</v>
      </c>
      <c r="BK186">
        <v>0.64422256534009137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0.27576014948190941</v>
      </c>
      <c r="BW186">
        <v>0</v>
      </c>
      <c r="BX186">
        <v>8.001728517799922E-2</v>
      </c>
      <c r="BY186">
        <v>0</v>
      </c>
      <c r="BZ186">
        <v>0.64422256534009137</v>
      </c>
      <c r="CA186">
        <v>0</v>
      </c>
      <c r="CB186">
        <v>0</v>
      </c>
      <c r="CC186">
        <v>0</v>
      </c>
      <c r="CD186">
        <v>0</v>
      </c>
      <c r="CE186">
        <v>0</v>
      </c>
    </row>
    <row r="187" spans="1:83" hidden="1" x14ac:dyDescent="0.25">
      <c r="A187" t="s">
        <v>160</v>
      </c>
      <c r="B187" t="s">
        <v>170</v>
      </c>
      <c r="C187" t="s">
        <v>52</v>
      </c>
      <c r="D187" s="25">
        <v>45574</v>
      </c>
      <c r="E187" t="s">
        <v>215</v>
      </c>
      <c r="F187" t="s">
        <v>70</v>
      </c>
      <c r="G187">
        <v>2.8796992481203008</v>
      </c>
      <c r="H187">
        <v>4.75</v>
      </c>
      <c r="I187">
        <v>10</v>
      </c>
      <c r="J187">
        <v>1</v>
      </c>
      <c r="K187">
        <v>4.75</v>
      </c>
      <c r="L187">
        <v>45574</v>
      </c>
      <c r="M187" t="s">
        <v>179</v>
      </c>
      <c r="N187">
        <v>2.4665314401622722</v>
      </c>
      <c r="O187">
        <v>1.6494778067885116</v>
      </c>
      <c r="P187">
        <v>1.6494778067885116</v>
      </c>
      <c r="Q187">
        <v>0.85652397269342617</v>
      </c>
      <c r="R187">
        <v>0</v>
      </c>
      <c r="S187">
        <v>0</v>
      </c>
      <c r="T187">
        <v>0.39947780678851164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0.25</v>
      </c>
      <c r="AA187">
        <v>0</v>
      </c>
      <c r="AB187">
        <v>0</v>
      </c>
      <c r="AC187">
        <v>0</v>
      </c>
      <c r="AD187">
        <v>0.14347602730657383</v>
      </c>
      <c r="AE187">
        <v>0</v>
      </c>
      <c r="AF187">
        <v>0.85652397269342617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0.60625247328848442</v>
      </c>
      <c r="AM187">
        <v>0.60625247328848442</v>
      </c>
      <c r="AN187">
        <v>0.51926977687626785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0.39374752671151558</v>
      </c>
      <c r="AZ187">
        <v>0</v>
      </c>
      <c r="BA187">
        <v>8.6982696412216565E-2</v>
      </c>
      <c r="BB187">
        <v>0</v>
      </c>
      <c r="BC187">
        <v>0.51926977687626785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1.9257812499999998</v>
      </c>
      <c r="BJ187">
        <v>1.9257812499999998</v>
      </c>
      <c r="BK187">
        <v>1.1675096458250889</v>
      </c>
      <c r="CB187">
        <v>0</v>
      </c>
      <c r="CC187">
        <v>0</v>
      </c>
      <c r="CD187">
        <v>0</v>
      </c>
    </row>
    <row r="188" spans="1:83" hidden="1" x14ac:dyDescent="0.25">
      <c r="A188" t="s">
        <v>160</v>
      </c>
      <c r="B188" t="s">
        <v>170</v>
      </c>
      <c r="C188" t="s">
        <v>52</v>
      </c>
      <c r="D188" s="25">
        <v>45575</v>
      </c>
      <c r="E188" t="s">
        <v>215</v>
      </c>
      <c r="F188" t="s">
        <v>68</v>
      </c>
      <c r="G188">
        <v>5.7593984962406006</v>
      </c>
      <c r="H188">
        <v>1.9</v>
      </c>
      <c r="I188">
        <v>10</v>
      </c>
      <c r="J188">
        <v>1</v>
      </c>
      <c r="K188">
        <v>1.9</v>
      </c>
      <c r="L188">
        <v>45575</v>
      </c>
      <c r="M188" t="s">
        <v>184</v>
      </c>
      <c r="N188">
        <v>2.857457983193278</v>
      </c>
      <c r="O188">
        <v>0.32989556135770237</v>
      </c>
      <c r="P188">
        <v>0.32989556135770237</v>
      </c>
      <c r="Q188">
        <v>0.49613826601136557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0.1662427046536632</v>
      </c>
      <c r="AB188">
        <v>0.50386173398863443</v>
      </c>
      <c r="AC188">
        <v>0</v>
      </c>
      <c r="AD188">
        <v>0</v>
      </c>
      <c r="AE188">
        <v>0</v>
      </c>
      <c r="AF188">
        <v>0.32989556135770237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3.0312623664424216</v>
      </c>
      <c r="AM188">
        <v>3.0312623664424216</v>
      </c>
      <c r="AN188">
        <v>1.5039252543122517</v>
      </c>
      <c r="BE188">
        <v>0</v>
      </c>
      <c r="BF188">
        <v>0</v>
      </c>
      <c r="BG188">
        <v>0</v>
      </c>
      <c r="BI188">
        <v>0.66492666250045929</v>
      </c>
      <c r="BJ188">
        <v>0.66492666250045929</v>
      </c>
      <c r="BK188">
        <v>2.0155671684818035</v>
      </c>
      <c r="BL188">
        <v>1.0155671684818035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0.67010443864229763</v>
      </c>
      <c r="BV188">
        <v>0</v>
      </c>
      <c r="BW188">
        <v>0</v>
      </c>
      <c r="BX188">
        <v>0</v>
      </c>
      <c r="BY188">
        <v>0</v>
      </c>
      <c r="BZ188">
        <v>0.66492666250045929</v>
      </c>
      <c r="CA188">
        <v>0</v>
      </c>
      <c r="CB188">
        <v>0</v>
      </c>
      <c r="CC188">
        <v>0</v>
      </c>
      <c r="CD188">
        <v>0</v>
      </c>
      <c r="CE188">
        <v>0</v>
      </c>
    </row>
    <row r="189" spans="1:83" hidden="1" x14ac:dyDescent="0.25">
      <c r="A189" t="s">
        <v>160</v>
      </c>
      <c r="B189" t="s">
        <v>217</v>
      </c>
      <c r="C189" t="s">
        <v>52</v>
      </c>
      <c r="D189" s="25">
        <v>45575</v>
      </c>
      <c r="E189" t="s">
        <v>215</v>
      </c>
      <c r="F189" t="s">
        <v>68</v>
      </c>
      <c r="G189">
        <v>6.8471096572600327</v>
      </c>
      <c r="H189">
        <v>3.8</v>
      </c>
      <c r="I189">
        <v>10</v>
      </c>
      <c r="K189">
        <v>3.8</v>
      </c>
      <c r="L189">
        <v>45575</v>
      </c>
      <c r="M189" t="s">
        <v>184</v>
      </c>
      <c r="N189">
        <v>2.8752450980392155</v>
      </c>
      <c r="O189">
        <v>0.55497869761306307</v>
      </c>
      <c r="P189">
        <v>0.55497869761306307</v>
      </c>
      <c r="Q189">
        <v>0.41992099469161787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0.44502130238693693</v>
      </c>
      <c r="AC189">
        <v>0</v>
      </c>
      <c r="AD189">
        <v>0.1350577029214452</v>
      </c>
      <c r="AE189">
        <v>0</v>
      </c>
      <c r="AF189">
        <v>0.41992099469161787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1.8018709624368507</v>
      </c>
      <c r="AM189">
        <v>1.8018709624368507</v>
      </c>
      <c r="AN189">
        <v>0.75664344685242513</v>
      </c>
      <c r="BE189">
        <v>0</v>
      </c>
      <c r="BF189">
        <v>0</v>
      </c>
      <c r="BG189">
        <v>0</v>
      </c>
      <c r="BI189">
        <v>1.3216264598073482</v>
      </c>
      <c r="BJ189">
        <v>1.3216264598073482</v>
      </c>
      <c r="BK189">
        <v>2.3814003411150741</v>
      </c>
      <c r="BL189">
        <v>1.059773881307726</v>
      </c>
      <c r="BM189">
        <v>0</v>
      </c>
      <c r="BN189">
        <v>0</v>
      </c>
      <c r="BO189">
        <v>0</v>
      </c>
      <c r="BP189">
        <v>0</v>
      </c>
      <c r="BQ189">
        <v>0.17837354019265184</v>
      </c>
      <c r="BR189">
        <v>0.32162645980734816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</row>
    <row r="190" spans="1:83" hidden="1" x14ac:dyDescent="0.25">
      <c r="A190" t="s">
        <v>160</v>
      </c>
      <c r="B190" t="s">
        <v>170</v>
      </c>
      <c r="C190" t="s">
        <v>52</v>
      </c>
      <c r="D190" s="25">
        <v>45575</v>
      </c>
      <c r="E190" t="s">
        <v>215</v>
      </c>
      <c r="F190" t="s">
        <v>69</v>
      </c>
      <c r="G190">
        <v>1</v>
      </c>
      <c r="H190">
        <v>0</v>
      </c>
      <c r="I190">
        <v>10</v>
      </c>
      <c r="J190">
        <v>1</v>
      </c>
      <c r="K190">
        <v>0</v>
      </c>
      <c r="L190">
        <v>45575</v>
      </c>
      <c r="M190" t="s">
        <v>183</v>
      </c>
      <c r="N190">
        <v>1.2607763753274592</v>
      </c>
      <c r="O190">
        <v>0</v>
      </c>
      <c r="P190">
        <v>0</v>
      </c>
      <c r="Q190">
        <v>1.2607763753274592</v>
      </c>
      <c r="R190">
        <v>0.26077637532745923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1</v>
      </c>
      <c r="BI190">
        <v>0</v>
      </c>
      <c r="BJ190">
        <v>0</v>
      </c>
      <c r="BK190">
        <v>0.79316207026822794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0.20683792973177206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0.79316207026822794</v>
      </c>
      <c r="CE190">
        <v>0</v>
      </c>
    </row>
    <row r="191" spans="1:83" hidden="1" x14ac:dyDescent="0.25">
      <c r="A191" t="s">
        <v>160</v>
      </c>
      <c r="B191" t="s">
        <v>217</v>
      </c>
      <c r="C191" t="s">
        <v>52</v>
      </c>
      <c r="D191" s="25">
        <v>45575</v>
      </c>
      <c r="E191" t="s">
        <v>215</v>
      </c>
      <c r="F191" t="s">
        <v>69</v>
      </c>
      <c r="G191">
        <v>0.84615384615384603</v>
      </c>
      <c r="H191">
        <v>1.9</v>
      </c>
      <c r="I191">
        <v>10</v>
      </c>
      <c r="K191">
        <v>1.9</v>
      </c>
      <c r="L191">
        <v>45575</v>
      </c>
      <c r="M191" t="s">
        <v>183</v>
      </c>
      <c r="N191">
        <v>1.9393939393939392</v>
      </c>
      <c r="O191">
        <v>2.2454545454545456</v>
      </c>
      <c r="P191">
        <v>2.2454545454545456</v>
      </c>
      <c r="Q191">
        <v>2.2920110192837466</v>
      </c>
      <c r="R191">
        <v>4.6556473829201028E-2</v>
      </c>
      <c r="S191">
        <v>0</v>
      </c>
      <c r="T191">
        <v>0</v>
      </c>
      <c r="U191">
        <v>0</v>
      </c>
      <c r="V191">
        <v>0.99545454545454559</v>
      </c>
      <c r="W191">
        <v>0</v>
      </c>
      <c r="X191">
        <v>0.25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0.44534412955465585</v>
      </c>
      <c r="AM191">
        <v>0.44534412955465585</v>
      </c>
      <c r="AN191">
        <v>1.0207336523125996</v>
      </c>
      <c r="AO191">
        <v>2.0733652312599604E-2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0.44534412955465585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0.97968750000000004</v>
      </c>
      <c r="BJ191">
        <v>0.97968750000000004</v>
      </c>
      <c r="BK191">
        <v>0.43629807692307687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2.0312499999999956E-2</v>
      </c>
      <c r="BW191">
        <v>0</v>
      </c>
      <c r="BX191">
        <v>0.54338942307692317</v>
      </c>
      <c r="BY191">
        <v>0</v>
      </c>
      <c r="BZ191">
        <v>0.43629807692307687</v>
      </c>
      <c r="CA191">
        <v>0</v>
      </c>
      <c r="CB191">
        <v>0</v>
      </c>
      <c r="CC191">
        <v>0</v>
      </c>
      <c r="CD191">
        <v>0</v>
      </c>
      <c r="CE191">
        <v>0</v>
      </c>
    </row>
    <row r="192" spans="1:83" hidden="1" x14ac:dyDescent="0.25">
      <c r="A192" t="s">
        <v>160</v>
      </c>
      <c r="B192" t="s">
        <v>217</v>
      </c>
      <c r="C192" t="s">
        <v>52</v>
      </c>
      <c r="D192" s="25">
        <v>45575</v>
      </c>
      <c r="E192" t="s">
        <v>215</v>
      </c>
      <c r="F192" t="s">
        <v>70</v>
      </c>
      <c r="G192">
        <v>2.5351191458269504</v>
      </c>
      <c r="H192">
        <v>4.75</v>
      </c>
      <c r="I192">
        <v>10</v>
      </c>
      <c r="K192">
        <v>4.75</v>
      </c>
      <c r="L192">
        <v>45575</v>
      </c>
      <c r="M192" t="s">
        <v>182</v>
      </c>
      <c r="N192">
        <v>2.780080213903743</v>
      </c>
      <c r="O192">
        <v>1.8736791948492661</v>
      </c>
      <c r="P192">
        <v>1.8736791948492661</v>
      </c>
      <c r="Q192">
        <v>1.0966270435375876</v>
      </c>
      <c r="R192">
        <v>0</v>
      </c>
      <c r="S192">
        <v>0</v>
      </c>
      <c r="T192">
        <v>0.62367919484926615</v>
      </c>
      <c r="U192">
        <v>0</v>
      </c>
      <c r="V192">
        <v>0</v>
      </c>
      <c r="W192">
        <v>0</v>
      </c>
      <c r="X192">
        <v>9.6627043537587554E-2</v>
      </c>
      <c r="Y192">
        <v>0</v>
      </c>
      <c r="Z192">
        <v>0.15337295646241245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0.53370929385830534</v>
      </c>
      <c r="AM192">
        <v>0.53370929385830534</v>
      </c>
      <c r="AN192">
        <v>0.58528004503236697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0.41471995496763303</v>
      </c>
      <c r="AZ192">
        <v>0</v>
      </c>
      <c r="BA192">
        <v>0</v>
      </c>
      <c r="BB192">
        <v>0</v>
      </c>
      <c r="BC192">
        <v>0.53370929385830534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1.7085837941812938</v>
      </c>
      <c r="BJ192">
        <v>1.7085837941812938</v>
      </c>
      <c r="BK192">
        <v>0.91188705029024242</v>
      </c>
      <c r="CB192">
        <v>0</v>
      </c>
      <c r="CC192">
        <v>0</v>
      </c>
      <c r="CD192">
        <v>0</v>
      </c>
    </row>
    <row r="193" spans="1:83" hidden="1" x14ac:dyDescent="0.25">
      <c r="A193" t="s">
        <v>160</v>
      </c>
      <c r="B193" t="s">
        <v>170</v>
      </c>
      <c r="C193" t="s">
        <v>52</v>
      </c>
      <c r="D193" s="25">
        <v>45575</v>
      </c>
      <c r="E193" t="s">
        <v>215</v>
      </c>
      <c r="F193" t="s">
        <v>70</v>
      </c>
      <c r="G193">
        <v>2.8796992481203003</v>
      </c>
      <c r="H193">
        <v>4.75</v>
      </c>
      <c r="I193">
        <v>10</v>
      </c>
      <c r="J193">
        <v>1</v>
      </c>
      <c r="K193">
        <v>4.75</v>
      </c>
      <c r="L193">
        <v>45575</v>
      </c>
      <c r="M193" t="s">
        <v>182</v>
      </c>
      <c r="N193">
        <v>3.4077079107505077</v>
      </c>
      <c r="O193">
        <v>1.6494778067885121</v>
      </c>
      <c r="P193">
        <v>1.6494778067885121</v>
      </c>
      <c r="Q193">
        <v>1.183355488589602</v>
      </c>
      <c r="R193">
        <v>0</v>
      </c>
      <c r="S193">
        <v>0</v>
      </c>
      <c r="T193">
        <v>0.39947780678851208</v>
      </c>
      <c r="U193">
        <v>0</v>
      </c>
      <c r="V193">
        <v>0</v>
      </c>
      <c r="W193">
        <v>0</v>
      </c>
      <c r="X193">
        <v>0.18335548858960204</v>
      </c>
      <c r="Y193">
        <v>0</v>
      </c>
      <c r="Z193">
        <v>6.6644511410397955E-2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0.60625247328848431</v>
      </c>
      <c r="AM193">
        <v>0.60625247328848431</v>
      </c>
      <c r="AN193">
        <v>0.71741219173694903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0.28258780826305097</v>
      </c>
      <c r="AZ193">
        <v>0</v>
      </c>
      <c r="BA193">
        <v>0</v>
      </c>
      <c r="BB193">
        <v>0</v>
      </c>
      <c r="BC193">
        <v>0.60625247328848431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1.3938988095238092</v>
      </c>
      <c r="BJ193">
        <v>1.3938988095238092</v>
      </c>
      <c r="BK193">
        <v>0.84505460078768324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0.39389880952380918</v>
      </c>
      <c r="BU193">
        <v>0</v>
      </c>
      <c r="BV193">
        <v>0</v>
      </c>
      <c r="BW193">
        <v>0</v>
      </c>
      <c r="BX193">
        <v>0.15494539921231676</v>
      </c>
      <c r="BY193">
        <v>0</v>
      </c>
      <c r="BZ193">
        <v>0.84505460078768324</v>
      </c>
      <c r="CA193">
        <v>0</v>
      </c>
      <c r="CB193">
        <v>0</v>
      </c>
      <c r="CC193">
        <v>0</v>
      </c>
      <c r="CD193">
        <v>0</v>
      </c>
      <c r="CE193">
        <v>0</v>
      </c>
    </row>
    <row r="194" spans="1:83" hidden="1" x14ac:dyDescent="0.25">
      <c r="A194" t="s">
        <v>160</v>
      </c>
      <c r="B194" t="s">
        <v>170</v>
      </c>
      <c r="C194" t="s">
        <v>52</v>
      </c>
      <c r="D194" s="25">
        <v>45576</v>
      </c>
      <c r="E194" t="s">
        <v>215</v>
      </c>
      <c r="F194" t="s">
        <v>68</v>
      </c>
      <c r="G194">
        <v>5.7593984962406006</v>
      </c>
      <c r="H194">
        <v>2.8499999999999996</v>
      </c>
      <c r="I194">
        <v>10</v>
      </c>
      <c r="J194">
        <v>1</v>
      </c>
      <c r="K194">
        <v>2.8499999999999996</v>
      </c>
      <c r="L194">
        <v>45576</v>
      </c>
      <c r="M194" t="s">
        <v>186</v>
      </c>
      <c r="N194">
        <v>3.714506855373727</v>
      </c>
      <c r="O194">
        <v>0.49484334203655356</v>
      </c>
      <c r="P194">
        <v>0.49484334203655356</v>
      </c>
      <c r="Q194">
        <v>0.64494701274765764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0.15010367071110409</v>
      </c>
      <c r="AB194">
        <v>0.35505298725234236</v>
      </c>
      <c r="AC194">
        <v>0</v>
      </c>
      <c r="AD194">
        <v>0</v>
      </c>
      <c r="AE194">
        <v>0</v>
      </c>
      <c r="AF194">
        <v>0.49484334203655356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2.0208415776282811</v>
      </c>
      <c r="AM194">
        <v>2.0208415776282811</v>
      </c>
      <c r="AN194">
        <v>1.3033357387276236</v>
      </c>
      <c r="BE194">
        <v>0</v>
      </c>
      <c r="BF194">
        <v>0</v>
      </c>
      <c r="BG194">
        <v>0</v>
      </c>
      <c r="BI194">
        <v>0.76726201107340619</v>
      </c>
      <c r="BJ194">
        <v>0.76726201107340619</v>
      </c>
      <c r="BK194">
        <v>1.5505149729118299</v>
      </c>
      <c r="BL194">
        <v>0.55051497291182994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0.50515665796344644</v>
      </c>
      <c r="BV194">
        <v>0</v>
      </c>
      <c r="BW194">
        <v>0</v>
      </c>
      <c r="BX194">
        <v>0</v>
      </c>
      <c r="BY194">
        <v>0</v>
      </c>
      <c r="BZ194">
        <v>0.76726201107340619</v>
      </c>
      <c r="CA194">
        <v>0</v>
      </c>
      <c r="CB194">
        <v>0</v>
      </c>
      <c r="CC194">
        <v>0</v>
      </c>
      <c r="CD194">
        <v>0</v>
      </c>
      <c r="CE194">
        <v>0</v>
      </c>
    </row>
    <row r="195" spans="1:83" hidden="1" x14ac:dyDescent="0.25">
      <c r="A195" t="s">
        <v>160</v>
      </c>
      <c r="B195" t="s">
        <v>217</v>
      </c>
      <c r="C195" t="s">
        <v>52</v>
      </c>
      <c r="D195" s="25">
        <v>45576</v>
      </c>
      <c r="E195" t="s">
        <v>215</v>
      </c>
      <c r="F195" t="s">
        <v>68</v>
      </c>
      <c r="G195">
        <v>6.8471096572600336</v>
      </c>
      <c r="H195">
        <v>2.8499999999999996</v>
      </c>
      <c r="I195">
        <v>10</v>
      </c>
      <c r="K195">
        <v>2.8499999999999996</v>
      </c>
      <c r="L195">
        <v>45576</v>
      </c>
      <c r="M195" t="s">
        <v>186</v>
      </c>
      <c r="N195">
        <v>2.8420461733080331</v>
      </c>
      <c r="O195">
        <v>0.41623402320979724</v>
      </c>
      <c r="P195">
        <v>0.41623402320979724</v>
      </c>
      <c r="Q195">
        <v>0.41507239047860051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0.58376597679020281</v>
      </c>
      <c r="AC195">
        <v>0</v>
      </c>
      <c r="AD195">
        <v>1.1616327311967378E-3</v>
      </c>
      <c r="AE195">
        <v>0</v>
      </c>
      <c r="AF195">
        <v>0.41507239047860051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2.4024946165824681</v>
      </c>
      <c r="AM195">
        <v>2.4024946165824681</v>
      </c>
      <c r="AN195">
        <v>0.99720918361685384</v>
      </c>
      <c r="BE195">
        <v>0</v>
      </c>
      <c r="BF195">
        <v>0</v>
      </c>
      <c r="BG195">
        <v>0</v>
      </c>
      <c r="BI195">
        <v>1.0027986268367726</v>
      </c>
      <c r="BJ195">
        <v>1.0027986268367726</v>
      </c>
      <c r="BK195">
        <v>2.4092183024916376</v>
      </c>
      <c r="BL195">
        <v>1.406419675654865</v>
      </c>
      <c r="BM195">
        <v>0</v>
      </c>
      <c r="BN195">
        <v>0</v>
      </c>
      <c r="BO195">
        <v>0</v>
      </c>
      <c r="BP195">
        <v>0</v>
      </c>
      <c r="BQ195">
        <v>0.49720137316322743</v>
      </c>
      <c r="BR195">
        <v>2.7986268367725664E-3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</row>
    <row r="196" spans="1:83" hidden="1" x14ac:dyDescent="0.25">
      <c r="A196" t="s">
        <v>160</v>
      </c>
      <c r="B196" t="s">
        <v>170</v>
      </c>
      <c r="C196" t="s">
        <v>52</v>
      </c>
      <c r="D196" s="25">
        <v>45576</v>
      </c>
      <c r="E196" t="s">
        <v>215</v>
      </c>
      <c r="F196" t="s">
        <v>69</v>
      </c>
      <c r="G196">
        <v>1</v>
      </c>
      <c r="H196">
        <v>0</v>
      </c>
      <c r="I196">
        <v>10</v>
      </c>
      <c r="J196">
        <v>1</v>
      </c>
      <c r="K196">
        <v>0</v>
      </c>
      <c r="L196">
        <v>45576</v>
      </c>
      <c r="M196" t="s">
        <v>185</v>
      </c>
      <c r="N196">
        <v>1.1524384112619406</v>
      </c>
      <c r="O196">
        <v>0</v>
      </c>
      <c r="P196">
        <v>0</v>
      </c>
      <c r="Q196">
        <v>1.1524384112619406</v>
      </c>
      <c r="R196">
        <v>0.15243841126194058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0</v>
      </c>
      <c r="BJ196">
        <v>0</v>
      </c>
      <c r="BK196">
        <v>0.86772532937789026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0.13227467062210974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0.86772532937789026</v>
      </c>
      <c r="CE196">
        <v>0</v>
      </c>
    </row>
    <row r="197" spans="1:83" hidden="1" x14ac:dyDescent="0.25">
      <c r="A197" t="s">
        <v>160</v>
      </c>
      <c r="B197" t="s">
        <v>217</v>
      </c>
      <c r="C197" t="s">
        <v>52</v>
      </c>
      <c r="D197" s="25">
        <v>45576</v>
      </c>
      <c r="E197" t="s">
        <v>215</v>
      </c>
      <c r="F197" t="s">
        <v>69</v>
      </c>
      <c r="G197">
        <v>0.84615384615384603</v>
      </c>
      <c r="H197">
        <v>1.9</v>
      </c>
      <c r="I197">
        <v>10</v>
      </c>
      <c r="K197">
        <v>1.9</v>
      </c>
      <c r="L197">
        <v>45576</v>
      </c>
      <c r="M197" t="s">
        <v>185</v>
      </c>
      <c r="N197">
        <v>1.9679144385026737</v>
      </c>
      <c r="O197">
        <v>2.2454545454545456</v>
      </c>
      <c r="P197">
        <v>2.2454545454545456</v>
      </c>
      <c r="Q197">
        <v>2.3257170636849782</v>
      </c>
      <c r="R197">
        <v>8.0262518230432622E-2</v>
      </c>
      <c r="S197">
        <v>0</v>
      </c>
      <c r="T197">
        <v>0</v>
      </c>
      <c r="U197">
        <v>0</v>
      </c>
      <c r="V197">
        <v>0.99545454545454559</v>
      </c>
      <c r="W197">
        <v>0</v>
      </c>
      <c r="X197">
        <v>0.25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0.44534412955465585</v>
      </c>
      <c r="AM197">
        <v>0.44534412955465585</v>
      </c>
      <c r="AN197">
        <v>1.0357444413171968</v>
      </c>
      <c r="AO197">
        <v>3.5744441317196785E-2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0.44534412955465585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0.96548913043478257</v>
      </c>
      <c r="BJ197">
        <v>0.96548913043478257</v>
      </c>
      <c r="BK197">
        <v>0.42997491638795982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3.4510869565217428E-2</v>
      </c>
      <c r="BW197">
        <v>0</v>
      </c>
      <c r="BX197">
        <v>0.53551421404682276</v>
      </c>
      <c r="BY197">
        <v>0</v>
      </c>
      <c r="BZ197">
        <v>0.42997491638795982</v>
      </c>
      <c r="CA197">
        <v>0</v>
      </c>
      <c r="CB197">
        <v>0</v>
      </c>
      <c r="CC197">
        <v>0</v>
      </c>
      <c r="CD197">
        <v>0</v>
      </c>
      <c r="CE197">
        <v>0</v>
      </c>
    </row>
    <row r="198" spans="1:83" hidden="1" x14ac:dyDescent="0.25">
      <c r="A198" t="s">
        <v>160</v>
      </c>
      <c r="B198" t="s">
        <v>170</v>
      </c>
      <c r="C198" t="s">
        <v>52</v>
      </c>
      <c r="D198" s="25">
        <v>45576</v>
      </c>
      <c r="E198" t="s">
        <v>215</v>
      </c>
      <c r="F198" t="s">
        <v>70</v>
      </c>
      <c r="G198">
        <v>2.8796992481203008</v>
      </c>
      <c r="H198">
        <v>2.8499999999999996</v>
      </c>
      <c r="I198">
        <v>10</v>
      </c>
      <c r="J198">
        <v>1</v>
      </c>
      <c r="K198">
        <v>2.8499999999999996</v>
      </c>
      <c r="L198">
        <v>45576</v>
      </c>
      <c r="M198" t="s">
        <v>187</v>
      </c>
      <c r="N198">
        <v>2.6236195627676362</v>
      </c>
      <c r="O198">
        <v>0.98968668407310689</v>
      </c>
      <c r="P198">
        <v>0.98968668407310689</v>
      </c>
      <c r="Q198">
        <v>0.91107415626134625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1.0313315926893107E-2</v>
      </c>
      <c r="AC198">
        <v>0</v>
      </c>
      <c r="AD198">
        <v>7.8612527811760646E-2</v>
      </c>
      <c r="AE198">
        <v>0</v>
      </c>
      <c r="AF198">
        <v>0.91107415626134625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1.0104207888141408</v>
      </c>
      <c r="AM198">
        <v>1.0104207888141408</v>
      </c>
      <c r="AN198">
        <v>0.92056826763776722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1.0420788814140769E-2</v>
      </c>
      <c r="AX198">
        <v>0</v>
      </c>
      <c r="AY198">
        <v>0</v>
      </c>
      <c r="AZ198">
        <v>0</v>
      </c>
      <c r="BA198">
        <v>7.9431732362232776E-2</v>
      </c>
      <c r="BB198">
        <v>0</v>
      </c>
      <c r="BC198">
        <v>0.92056826763776722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1.0862855424791682</v>
      </c>
      <c r="BJ198">
        <v>1.0862855424791682</v>
      </c>
      <c r="BK198">
        <v>1.0976054947091978</v>
      </c>
      <c r="BL198">
        <v>1.1319952230029573E-2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8.6285542479168198E-2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1</v>
      </c>
      <c r="CA198">
        <v>0</v>
      </c>
      <c r="CB198">
        <v>0</v>
      </c>
      <c r="CC198">
        <v>0</v>
      </c>
      <c r="CD198">
        <v>0</v>
      </c>
      <c r="CE198">
        <v>0</v>
      </c>
    </row>
    <row r="199" spans="1:83" hidden="1" x14ac:dyDescent="0.25">
      <c r="A199" t="s">
        <v>160</v>
      </c>
      <c r="B199" t="s">
        <v>217</v>
      </c>
      <c r="C199" t="s">
        <v>52</v>
      </c>
      <c r="D199" s="25">
        <v>45576</v>
      </c>
      <c r="E199" t="s">
        <v>215</v>
      </c>
      <c r="F199" t="s">
        <v>70</v>
      </c>
      <c r="G199">
        <v>2.5351191458269504</v>
      </c>
      <c r="H199">
        <v>3.8</v>
      </c>
      <c r="I199">
        <v>10</v>
      </c>
      <c r="K199">
        <v>3.8</v>
      </c>
      <c r="L199">
        <v>45576</v>
      </c>
      <c r="M199" t="s">
        <v>187</v>
      </c>
      <c r="N199">
        <v>2.993861767580932</v>
      </c>
      <c r="O199">
        <v>1.498943355879413</v>
      </c>
      <c r="P199">
        <v>1.498943355879413</v>
      </c>
      <c r="Q199">
        <v>1.1809550539307456</v>
      </c>
      <c r="R199">
        <v>0</v>
      </c>
      <c r="S199">
        <v>0</v>
      </c>
      <c r="T199">
        <v>0.24894335587941296</v>
      </c>
      <c r="U199">
        <v>0</v>
      </c>
      <c r="V199">
        <v>0</v>
      </c>
      <c r="W199">
        <v>0</v>
      </c>
      <c r="X199">
        <v>0.18095505393074562</v>
      </c>
      <c r="Y199">
        <v>0</v>
      </c>
      <c r="Z199">
        <v>6.9044946069254376E-2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0.66713661732288176</v>
      </c>
      <c r="AM199">
        <v>0.66713661732288176</v>
      </c>
      <c r="AN199">
        <v>0.78785835988971897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0.21214164011028103</v>
      </c>
      <c r="AZ199">
        <v>0</v>
      </c>
      <c r="BA199">
        <v>0</v>
      </c>
      <c r="BB199">
        <v>0</v>
      </c>
      <c r="BC199">
        <v>0.66713661732288176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1.2692636784865439</v>
      </c>
      <c r="BJ199">
        <v>1.2692636784865439</v>
      </c>
      <c r="BK199">
        <v>0.84677227695631052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0.26926367848654387</v>
      </c>
      <c r="BU199">
        <v>0</v>
      </c>
      <c r="BV199">
        <v>0</v>
      </c>
      <c r="BW199">
        <v>0</v>
      </c>
      <c r="BX199">
        <v>0.15322772304368948</v>
      </c>
      <c r="BY199">
        <v>0</v>
      </c>
      <c r="BZ199">
        <v>0.84677227695631052</v>
      </c>
      <c r="CA199">
        <v>0</v>
      </c>
      <c r="CB199">
        <v>0</v>
      </c>
      <c r="CC199">
        <v>0</v>
      </c>
      <c r="CD199">
        <v>0</v>
      </c>
      <c r="CE199">
        <v>0</v>
      </c>
    </row>
    <row r="200" spans="1:83" hidden="1" x14ac:dyDescent="0.25">
      <c r="A200" t="s">
        <v>160</v>
      </c>
      <c r="B200" t="s">
        <v>170</v>
      </c>
      <c r="C200" t="s">
        <v>52</v>
      </c>
      <c r="D200" s="25">
        <v>45577</v>
      </c>
      <c r="E200" t="s">
        <v>215</v>
      </c>
      <c r="F200" t="s">
        <v>68</v>
      </c>
      <c r="G200">
        <v>5.7593984962406006</v>
      </c>
      <c r="H200">
        <v>3.8</v>
      </c>
      <c r="I200">
        <v>10</v>
      </c>
      <c r="J200">
        <v>1</v>
      </c>
      <c r="K200">
        <v>3.8</v>
      </c>
      <c r="L200">
        <v>45577</v>
      </c>
      <c r="M200" t="s">
        <v>189</v>
      </c>
      <c r="N200">
        <v>2.6288885669210211</v>
      </c>
      <c r="O200">
        <v>0.65979112271540474</v>
      </c>
      <c r="P200">
        <v>0.65979112271540474</v>
      </c>
      <c r="Q200">
        <v>0.45645193133224005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0.34020887728459526</v>
      </c>
      <c r="AC200">
        <v>0</v>
      </c>
      <c r="AD200">
        <v>0.2033391913831647</v>
      </c>
      <c r="AE200">
        <v>0</v>
      </c>
      <c r="AF200">
        <v>0.45645193133224005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1.5156311832212108</v>
      </c>
      <c r="AM200">
        <v>1.5156311832212108</v>
      </c>
      <c r="AN200">
        <v>0.69181278076868979</v>
      </c>
      <c r="BE200">
        <v>0</v>
      </c>
      <c r="BF200">
        <v>0</v>
      </c>
      <c r="BG200">
        <v>0</v>
      </c>
      <c r="BI200">
        <v>1.4454777763557303</v>
      </c>
      <c r="BJ200">
        <v>1.4454777763557303</v>
      </c>
      <c r="BK200">
        <v>2.1908111924979998</v>
      </c>
      <c r="BL200">
        <v>0.74533341614226956</v>
      </c>
      <c r="BM200">
        <v>0</v>
      </c>
      <c r="BN200">
        <v>0</v>
      </c>
      <c r="BO200">
        <v>0</v>
      </c>
      <c r="BP200">
        <v>0</v>
      </c>
      <c r="BQ200">
        <v>5.4522223644269729E-2</v>
      </c>
      <c r="BR200">
        <v>0.44547777635573027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</row>
    <row r="201" spans="1:83" hidden="1" x14ac:dyDescent="0.25">
      <c r="A201" t="s">
        <v>160</v>
      </c>
      <c r="B201" t="s">
        <v>217</v>
      </c>
      <c r="C201" t="s">
        <v>52</v>
      </c>
      <c r="D201" s="25">
        <v>45577</v>
      </c>
      <c r="E201" t="s">
        <v>215</v>
      </c>
      <c r="F201" t="s">
        <v>68</v>
      </c>
      <c r="G201">
        <v>6.8471096572600327</v>
      </c>
      <c r="H201">
        <v>3.8</v>
      </c>
      <c r="I201">
        <v>10</v>
      </c>
      <c r="K201">
        <v>3.8</v>
      </c>
      <c r="L201">
        <v>45577</v>
      </c>
      <c r="M201" t="s">
        <v>189</v>
      </c>
      <c r="N201">
        <v>3.812745098039215</v>
      </c>
      <c r="O201">
        <v>0.55497869761306307</v>
      </c>
      <c r="P201">
        <v>0.55497869761306307</v>
      </c>
      <c r="Q201">
        <v>0.55684008127378792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1.8613836607248579E-3</v>
      </c>
      <c r="AB201">
        <v>0.44315991872621208</v>
      </c>
      <c r="AC201">
        <v>0</v>
      </c>
      <c r="AD201">
        <v>0</v>
      </c>
      <c r="AE201">
        <v>0</v>
      </c>
      <c r="AF201">
        <v>0.55497869761306307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1.8018709624368507</v>
      </c>
      <c r="AM201">
        <v>1.8018709624368507</v>
      </c>
      <c r="AN201">
        <v>1.0033539731682146</v>
      </c>
      <c r="BE201">
        <v>0</v>
      </c>
      <c r="BF201">
        <v>0</v>
      </c>
      <c r="BG201">
        <v>0</v>
      </c>
      <c r="BI201">
        <v>0.99665723836461828</v>
      </c>
      <c r="BJ201">
        <v>0.99665723836461828</v>
      </c>
      <c r="BK201">
        <v>1.7958477373117085</v>
      </c>
      <c r="BL201">
        <v>0.79584773731170855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0.44502130238693693</v>
      </c>
      <c r="BV201">
        <v>0</v>
      </c>
      <c r="BW201">
        <v>0</v>
      </c>
      <c r="BX201">
        <v>0</v>
      </c>
      <c r="BY201">
        <v>0</v>
      </c>
      <c r="BZ201">
        <v>0.99665723836461828</v>
      </c>
      <c r="CA201">
        <v>0</v>
      </c>
      <c r="CB201">
        <v>0</v>
      </c>
      <c r="CC201">
        <v>0</v>
      </c>
      <c r="CD201">
        <v>0</v>
      </c>
      <c r="CE201">
        <v>0</v>
      </c>
    </row>
    <row r="202" spans="1:83" hidden="1" x14ac:dyDescent="0.25">
      <c r="A202" t="s">
        <v>160</v>
      </c>
      <c r="B202" t="s">
        <v>170</v>
      </c>
      <c r="C202" t="s">
        <v>52</v>
      </c>
      <c r="D202" s="25">
        <v>45577</v>
      </c>
      <c r="E202" t="s">
        <v>215</v>
      </c>
      <c r="F202" t="s">
        <v>69</v>
      </c>
      <c r="G202">
        <v>1</v>
      </c>
      <c r="H202">
        <v>0.95</v>
      </c>
      <c r="I202">
        <v>10</v>
      </c>
      <c r="J202">
        <v>1</v>
      </c>
      <c r="K202">
        <v>0.95</v>
      </c>
      <c r="L202">
        <v>45577</v>
      </c>
      <c r="M202" t="s">
        <v>188</v>
      </c>
      <c r="N202">
        <v>1.113207918481752</v>
      </c>
      <c r="O202">
        <v>0.95</v>
      </c>
      <c r="P202">
        <v>0.95</v>
      </c>
      <c r="Q202">
        <v>1.113207918481752</v>
      </c>
      <c r="R202">
        <v>0.11320791848175205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5.0000000000000044E-2</v>
      </c>
      <c r="AB202">
        <v>0</v>
      </c>
      <c r="AC202">
        <v>0</v>
      </c>
      <c r="AD202">
        <v>0</v>
      </c>
      <c r="AE202">
        <v>0</v>
      </c>
      <c r="AF202">
        <v>0.95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1.0526315789473684</v>
      </c>
      <c r="AM202">
        <v>1.0526315789473684</v>
      </c>
      <c r="AN202">
        <v>1.1717978089281602</v>
      </c>
      <c r="AO202">
        <v>0.11916622998079185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5.2631578947368363E-2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1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0.85338954585919302</v>
      </c>
      <c r="BJ202">
        <v>0.85338954585919302</v>
      </c>
      <c r="BK202">
        <v>0.89830478511494005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0.10169521488505995</v>
      </c>
      <c r="BW202">
        <v>0</v>
      </c>
      <c r="BX202">
        <v>0</v>
      </c>
      <c r="BY202">
        <v>0</v>
      </c>
      <c r="BZ202">
        <v>0.85338954585919302</v>
      </c>
      <c r="CA202">
        <v>0</v>
      </c>
      <c r="CB202">
        <v>0</v>
      </c>
      <c r="CC202">
        <v>0</v>
      </c>
      <c r="CD202">
        <v>0</v>
      </c>
      <c r="CE202">
        <v>0</v>
      </c>
    </row>
    <row r="203" spans="1:83" hidden="1" x14ac:dyDescent="0.25">
      <c r="A203" t="s">
        <v>160</v>
      </c>
      <c r="B203" t="s">
        <v>217</v>
      </c>
      <c r="C203" t="s">
        <v>52</v>
      </c>
      <c r="D203" s="25">
        <v>45577</v>
      </c>
      <c r="E203" t="s">
        <v>215</v>
      </c>
      <c r="F203" t="s">
        <v>69</v>
      </c>
      <c r="G203">
        <v>0.84615384615384603</v>
      </c>
      <c r="H203">
        <v>1.9</v>
      </c>
      <c r="I203">
        <v>10</v>
      </c>
      <c r="K203">
        <v>1.9</v>
      </c>
      <c r="L203">
        <v>45577</v>
      </c>
      <c r="M203" t="s">
        <v>188</v>
      </c>
      <c r="N203">
        <v>1.9963235294117645</v>
      </c>
      <c r="O203">
        <v>2.2454545454545456</v>
      </c>
      <c r="P203">
        <v>2.2454545454545456</v>
      </c>
      <c r="Q203">
        <v>2.3592914438502675</v>
      </c>
      <c r="R203">
        <v>0.11383689839572186</v>
      </c>
      <c r="S203">
        <v>0</v>
      </c>
      <c r="T203">
        <v>0</v>
      </c>
      <c r="U203">
        <v>0</v>
      </c>
      <c r="V203">
        <v>0.99545454545454559</v>
      </c>
      <c r="W203">
        <v>0</v>
      </c>
      <c r="X203">
        <v>0.25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0.44534412955465585</v>
      </c>
      <c r="AM203">
        <v>0.44534412955465585</v>
      </c>
      <c r="AN203">
        <v>1.0506965944272446</v>
      </c>
      <c r="AO203">
        <v>5.0696594427244612E-2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0.44534412955465585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0.95174953959484354</v>
      </c>
      <c r="BJ203">
        <v>0.95174953959484354</v>
      </c>
      <c r="BK203">
        <v>0.42385607026491001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4.8250460405156459E-2</v>
      </c>
      <c r="BW203">
        <v>0</v>
      </c>
      <c r="BX203">
        <v>0.52789346932993353</v>
      </c>
      <c r="BY203">
        <v>0</v>
      </c>
      <c r="BZ203">
        <v>0.42385607026491001</v>
      </c>
      <c r="CA203">
        <v>0</v>
      </c>
      <c r="CB203">
        <v>0</v>
      </c>
      <c r="CC203">
        <v>0</v>
      </c>
      <c r="CD203">
        <v>0</v>
      </c>
      <c r="CE203">
        <v>0</v>
      </c>
    </row>
    <row r="204" spans="1:83" hidden="1" x14ac:dyDescent="0.25">
      <c r="A204" t="s">
        <v>160</v>
      </c>
      <c r="B204" t="s">
        <v>217</v>
      </c>
      <c r="C204" t="s">
        <v>52</v>
      </c>
      <c r="D204" s="25">
        <v>45577</v>
      </c>
      <c r="E204" t="s">
        <v>215</v>
      </c>
      <c r="F204" t="s">
        <v>70</v>
      </c>
      <c r="G204">
        <v>2.5351191458269504</v>
      </c>
      <c r="H204">
        <v>3.8</v>
      </c>
      <c r="I204">
        <v>10</v>
      </c>
      <c r="K204">
        <v>3.8</v>
      </c>
      <c r="L204">
        <v>45577</v>
      </c>
      <c r="M204" t="s">
        <v>190</v>
      </c>
      <c r="N204">
        <v>3.9314839572192506</v>
      </c>
      <c r="O204">
        <v>1.498943355879413</v>
      </c>
      <c r="P204">
        <v>1.498943355879413</v>
      </c>
      <c r="Q204">
        <v>1.55080835695271</v>
      </c>
      <c r="R204">
        <v>5.1865001073297057E-2</v>
      </c>
      <c r="S204">
        <v>0</v>
      </c>
      <c r="T204">
        <v>0</v>
      </c>
      <c r="U204">
        <v>0</v>
      </c>
      <c r="V204">
        <v>0.24894335587941296</v>
      </c>
      <c r="W204">
        <v>0</v>
      </c>
      <c r="X204">
        <v>0.25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0.66713661732288176</v>
      </c>
      <c r="AM204">
        <v>0.66713661732288176</v>
      </c>
      <c r="AN204">
        <v>1.034601041373487</v>
      </c>
      <c r="AO204">
        <v>3.4601041373486963E-2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0.66713661732288176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0.96655615064184319</v>
      </c>
      <c r="BJ204">
        <v>0.96655615064184319</v>
      </c>
      <c r="BK204">
        <v>0.64482500079182492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3.3443849358156807E-2</v>
      </c>
      <c r="BW204">
        <v>0</v>
      </c>
      <c r="BX204">
        <v>0.32173114985001827</v>
      </c>
      <c r="BY204">
        <v>0</v>
      </c>
      <c r="BZ204">
        <v>0.64482500079182492</v>
      </c>
      <c r="CA204">
        <v>0</v>
      </c>
      <c r="CB204">
        <v>0</v>
      </c>
      <c r="CC204">
        <v>0</v>
      </c>
      <c r="CD204">
        <v>0</v>
      </c>
      <c r="CE204">
        <v>0</v>
      </c>
    </row>
    <row r="205" spans="1:83" hidden="1" x14ac:dyDescent="0.25">
      <c r="A205" t="s">
        <v>160</v>
      </c>
      <c r="B205" t="s">
        <v>170</v>
      </c>
      <c r="C205" t="s">
        <v>52</v>
      </c>
      <c r="D205" s="25">
        <v>45577</v>
      </c>
      <c r="E205" t="s">
        <v>215</v>
      </c>
      <c r="F205" t="s">
        <v>70</v>
      </c>
      <c r="G205">
        <v>2.8796992481203008</v>
      </c>
      <c r="H205">
        <v>0.95</v>
      </c>
      <c r="I205">
        <v>10</v>
      </c>
      <c r="J205">
        <v>1</v>
      </c>
      <c r="K205">
        <v>0.95</v>
      </c>
      <c r="L205">
        <v>45577</v>
      </c>
      <c r="M205" t="s">
        <v>190</v>
      </c>
      <c r="N205">
        <v>2.0669371196754565</v>
      </c>
      <c r="O205">
        <v>0.32989556135770232</v>
      </c>
      <c r="P205">
        <v>0.32989556135770232</v>
      </c>
      <c r="Q205">
        <v>0.71776145409095482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0.3878658927332525</v>
      </c>
      <c r="AB205">
        <v>0.28223854590904518</v>
      </c>
      <c r="AC205">
        <v>0</v>
      </c>
      <c r="AD205">
        <v>0</v>
      </c>
      <c r="AE205">
        <v>0</v>
      </c>
      <c r="AF205">
        <v>0.32989556135770232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3.0312623664424221</v>
      </c>
      <c r="AM205">
        <v>3.0312623664424221</v>
      </c>
      <c r="AN205">
        <v>2.1757232838689018</v>
      </c>
      <c r="BE205">
        <v>0</v>
      </c>
      <c r="BF205">
        <v>0</v>
      </c>
      <c r="BG205">
        <v>0</v>
      </c>
      <c r="BI205">
        <v>0.45961727183513246</v>
      </c>
      <c r="BJ205">
        <v>0.45961727183513246</v>
      </c>
      <c r="BK205">
        <v>1.3932205390807735</v>
      </c>
      <c r="BL205">
        <v>0.39322053908077348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0.67010443864229763</v>
      </c>
      <c r="BV205">
        <v>0</v>
      </c>
      <c r="BW205">
        <v>0</v>
      </c>
      <c r="BX205">
        <v>0</v>
      </c>
      <c r="BY205">
        <v>0</v>
      </c>
      <c r="BZ205">
        <v>0.45961727183513246</v>
      </c>
      <c r="CA205">
        <v>0</v>
      </c>
      <c r="CB205">
        <v>0</v>
      </c>
      <c r="CC205">
        <v>0</v>
      </c>
      <c r="CD205">
        <v>0</v>
      </c>
      <c r="CE205">
        <v>0</v>
      </c>
    </row>
    <row r="206" spans="1:83" hidden="1" x14ac:dyDescent="0.25">
      <c r="A206" t="s">
        <v>160</v>
      </c>
      <c r="B206" t="s">
        <v>170</v>
      </c>
      <c r="C206" t="s">
        <v>52</v>
      </c>
      <c r="D206" s="25">
        <v>45578</v>
      </c>
      <c r="E206" t="s">
        <v>215</v>
      </c>
      <c r="F206" t="s">
        <v>68</v>
      </c>
      <c r="G206">
        <v>5.7593984962406006</v>
      </c>
      <c r="H206">
        <v>5.6999999999999993</v>
      </c>
      <c r="I206">
        <v>10</v>
      </c>
      <c r="J206">
        <v>1</v>
      </c>
      <c r="K206">
        <v>5.6999999999999993</v>
      </c>
      <c r="L206">
        <v>45578</v>
      </c>
      <c r="M206" t="s">
        <v>193</v>
      </c>
      <c r="N206">
        <v>2.7228594140358848</v>
      </c>
      <c r="O206">
        <v>0.98968668407310711</v>
      </c>
      <c r="P206">
        <v>0.98968668407310711</v>
      </c>
      <c r="Q206">
        <v>0.47276801836393306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1.0313315926892885E-2</v>
      </c>
      <c r="AC206">
        <v>0</v>
      </c>
      <c r="AD206">
        <v>0.516918665709174</v>
      </c>
      <c r="AE206">
        <v>0</v>
      </c>
      <c r="AF206">
        <v>0.47276801836393306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1.0104207888141405</v>
      </c>
      <c r="AM206">
        <v>1.0104207888141405</v>
      </c>
      <c r="AN206">
        <v>0.47769463404138335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1.0420788814140547E-2</v>
      </c>
      <c r="AX206">
        <v>0</v>
      </c>
      <c r="AY206">
        <v>0</v>
      </c>
      <c r="AZ206">
        <v>0</v>
      </c>
      <c r="BA206">
        <v>0.52230536595861665</v>
      </c>
      <c r="BB206">
        <v>0</v>
      </c>
      <c r="BC206">
        <v>0.47769463404138335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2.0933875508289015</v>
      </c>
      <c r="BJ206">
        <v>2.0933875508289015</v>
      </c>
      <c r="BK206">
        <v>2.1152023004022404</v>
      </c>
      <c r="CB206">
        <v>0</v>
      </c>
      <c r="CC206">
        <v>0</v>
      </c>
      <c r="CD206">
        <v>0</v>
      </c>
    </row>
    <row r="207" spans="1:83" hidden="1" x14ac:dyDescent="0.25">
      <c r="A207" t="s">
        <v>160</v>
      </c>
      <c r="B207" t="s">
        <v>217</v>
      </c>
      <c r="C207" t="s">
        <v>52</v>
      </c>
      <c r="D207" s="25">
        <v>45578</v>
      </c>
      <c r="E207" t="s">
        <v>215</v>
      </c>
      <c r="F207" t="s">
        <v>68</v>
      </c>
      <c r="G207">
        <v>6.8471096572600327</v>
      </c>
      <c r="H207">
        <v>3.8</v>
      </c>
      <c r="I207">
        <v>10</v>
      </c>
      <c r="K207">
        <v>3.8</v>
      </c>
      <c r="L207">
        <v>45578</v>
      </c>
      <c r="M207" t="s">
        <v>193</v>
      </c>
      <c r="N207">
        <v>3.812745098039215</v>
      </c>
      <c r="O207">
        <v>0.55497869761306307</v>
      </c>
      <c r="P207">
        <v>0.55497869761306307</v>
      </c>
      <c r="Q207">
        <v>0.55684008127378792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1.8613836607248579E-3</v>
      </c>
      <c r="AB207">
        <v>0.44315991872621208</v>
      </c>
      <c r="AC207">
        <v>0</v>
      </c>
      <c r="AD207">
        <v>0</v>
      </c>
      <c r="AE207">
        <v>0</v>
      </c>
      <c r="AF207">
        <v>0.55497869761306307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1.8018709624368507</v>
      </c>
      <c r="AM207">
        <v>1.8018709624368507</v>
      </c>
      <c r="AN207">
        <v>1.0033539731682146</v>
      </c>
      <c r="BE207">
        <v>0</v>
      </c>
      <c r="BF207">
        <v>0</v>
      </c>
      <c r="BG207">
        <v>0</v>
      </c>
      <c r="BI207">
        <v>0.99665723836461828</v>
      </c>
      <c r="BJ207">
        <v>0.99665723836461828</v>
      </c>
      <c r="BK207">
        <v>1.7958477373117085</v>
      </c>
      <c r="BL207">
        <v>0.79584773731170855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0.44502130238693693</v>
      </c>
      <c r="BV207">
        <v>0</v>
      </c>
      <c r="BW207">
        <v>0</v>
      </c>
      <c r="BX207">
        <v>0</v>
      </c>
      <c r="BY207">
        <v>0</v>
      </c>
      <c r="BZ207">
        <v>0.99665723836461828</v>
      </c>
      <c r="CA207">
        <v>0</v>
      </c>
      <c r="CB207">
        <v>0</v>
      </c>
      <c r="CC207">
        <v>0</v>
      </c>
      <c r="CD207">
        <v>0</v>
      </c>
      <c r="CE207">
        <v>0</v>
      </c>
    </row>
    <row r="208" spans="1:83" hidden="1" x14ac:dyDescent="0.25">
      <c r="A208" t="s">
        <v>160</v>
      </c>
      <c r="B208" t="s">
        <v>170</v>
      </c>
      <c r="C208" t="s">
        <v>52</v>
      </c>
      <c r="D208" s="25">
        <v>45578</v>
      </c>
      <c r="E208" t="s">
        <v>215</v>
      </c>
      <c r="F208" t="s">
        <v>69</v>
      </c>
      <c r="G208">
        <v>1</v>
      </c>
      <c r="H208">
        <v>0</v>
      </c>
      <c r="I208">
        <v>10</v>
      </c>
      <c r="J208">
        <v>1</v>
      </c>
      <c r="K208">
        <v>0</v>
      </c>
      <c r="L208">
        <v>45578</v>
      </c>
      <c r="M208" t="s">
        <v>192</v>
      </c>
      <c r="N208">
        <v>1.1401127252520442</v>
      </c>
      <c r="O208">
        <v>0</v>
      </c>
      <c r="P208">
        <v>0</v>
      </c>
      <c r="Q208">
        <v>1.1401127252520442</v>
      </c>
      <c r="R208">
        <v>0.14011272525204421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1</v>
      </c>
      <c r="BH208">
        <v>1</v>
      </c>
      <c r="BI208">
        <v>0</v>
      </c>
      <c r="BJ208">
        <v>0</v>
      </c>
      <c r="BK208">
        <v>0.8771062526110569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0.1228937473889431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0.8771062526110569</v>
      </c>
      <c r="CE208">
        <v>0</v>
      </c>
    </row>
    <row r="209" spans="1:83" hidden="1" x14ac:dyDescent="0.25">
      <c r="A209" t="s">
        <v>160</v>
      </c>
      <c r="B209" t="s">
        <v>217</v>
      </c>
      <c r="C209" t="s">
        <v>52</v>
      </c>
      <c r="D209" s="25">
        <v>45578</v>
      </c>
      <c r="E209" t="s">
        <v>215</v>
      </c>
      <c r="F209" t="s">
        <v>69</v>
      </c>
      <c r="G209">
        <v>0.84615384615384603</v>
      </c>
      <c r="H209">
        <v>1.9</v>
      </c>
      <c r="I209">
        <v>10</v>
      </c>
      <c r="K209">
        <v>1.9</v>
      </c>
      <c r="L209">
        <v>45578</v>
      </c>
      <c r="M209" t="s">
        <v>192</v>
      </c>
      <c r="N209">
        <v>1.9964349376114079</v>
      </c>
      <c r="O209">
        <v>2.2454545454545456</v>
      </c>
      <c r="P209">
        <v>2.2454545454545456</v>
      </c>
      <c r="Q209">
        <v>2.3594231080862098</v>
      </c>
      <c r="R209">
        <v>0.11396856263166422</v>
      </c>
      <c r="S209">
        <v>0</v>
      </c>
      <c r="T209">
        <v>0</v>
      </c>
      <c r="U209">
        <v>0</v>
      </c>
      <c r="V209">
        <v>0.99545454545454559</v>
      </c>
      <c r="W209">
        <v>0</v>
      </c>
      <c r="X209">
        <v>0.25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0.44534412955465585</v>
      </c>
      <c r="AM209">
        <v>0.44534412955465585</v>
      </c>
      <c r="AN209">
        <v>1.0507552303217937</v>
      </c>
      <c r="AO209">
        <v>5.0755230321793743E-2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0.44534412955465585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0.95169642857142867</v>
      </c>
      <c r="BJ209">
        <v>0.95169642857142867</v>
      </c>
      <c r="BK209">
        <v>0.42383241758241758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4.8303571428571335E-2</v>
      </c>
      <c r="BW209">
        <v>0</v>
      </c>
      <c r="BX209">
        <v>0.52786401098901115</v>
      </c>
      <c r="BY209">
        <v>0</v>
      </c>
      <c r="BZ209">
        <v>0.42383241758241758</v>
      </c>
      <c r="CA209">
        <v>0</v>
      </c>
      <c r="CB209">
        <v>0</v>
      </c>
      <c r="CC209">
        <v>0</v>
      </c>
      <c r="CD209">
        <v>0</v>
      </c>
      <c r="CE209">
        <v>0</v>
      </c>
    </row>
    <row r="210" spans="1:83" hidden="1" x14ac:dyDescent="0.25">
      <c r="A210" t="s">
        <v>160</v>
      </c>
      <c r="B210" t="s">
        <v>170</v>
      </c>
      <c r="C210" t="s">
        <v>52</v>
      </c>
      <c r="D210" s="25">
        <v>45578</v>
      </c>
      <c r="E210" t="s">
        <v>215</v>
      </c>
      <c r="F210" t="s">
        <v>70</v>
      </c>
      <c r="G210">
        <v>2.8796992481203003</v>
      </c>
      <c r="H210">
        <v>0.95</v>
      </c>
      <c r="I210">
        <v>10</v>
      </c>
      <c r="J210">
        <v>1</v>
      </c>
      <c r="K210">
        <v>0.95</v>
      </c>
      <c r="L210">
        <v>45578</v>
      </c>
      <c r="M210" t="s">
        <v>191</v>
      </c>
      <c r="N210">
        <v>2.5963488843813378</v>
      </c>
      <c r="O210">
        <v>0.32989556135770237</v>
      </c>
      <c r="P210">
        <v>0.32989556135770237</v>
      </c>
      <c r="Q210">
        <v>0.90160418178255353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0.57170862042485115</v>
      </c>
      <c r="AB210">
        <v>9.8395818217446473E-2</v>
      </c>
      <c r="AC210">
        <v>0</v>
      </c>
      <c r="AD210">
        <v>0</v>
      </c>
      <c r="AE210">
        <v>0</v>
      </c>
      <c r="AF210">
        <v>0.32989556135770237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3.0312623664424216</v>
      </c>
      <c r="AM210">
        <v>3.0312623664424216</v>
      </c>
      <c r="AN210">
        <v>2.7329988256645663</v>
      </c>
      <c r="BE210">
        <v>0</v>
      </c>
      <c r="BF210">
        <v>0</v>
      </c>
      <c r="BG210">
        <v>0</v>
      </c>
      <c r="BI210">
        <v>0.36589843750000012</v>
      </c>
      <c r="BJ210">
        <v>0.36589843750000012</v>
      </c>
      <c r="BK210">
        <v>1.1091341635338348</v>
      </c>
      <c r="BL210">
        <v>0.10913416353383476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0.67010443864229763</v>
      </c>
      <c r="BV210">
        <v>0</v>
      </c>
      <c r="BW210">
        <v>0</v>
      </c>
      <c r="BX210">
        <v>0</v>
      </c>
      <c r="BY210">
        <v>0</v>
      </c>
      <c r="BZ210">
        <v>0.36589843750000012</v>
      </c>
      <c r="CA210">
        <v>0</v>
      </c>
      <c r="CB210">
        <v>0</v>
      </c>
      <c r="CC210">
        <v>0</v>
      </c>
      <c r="CD210">
        <v>0</v>
      </c>
      <c r="CE210">
        <v>0</v>
      </c>
    </row>
    <row r="211" spans="1:83" hidden="1" x14ac:dyDescent="0.25">
      <c r="A211" t="s">
        <v>160</v>
      </c>
      <c r="B211" t="s">
        <v>217</v>
      </c>
      <c r="C211" t="s">
        <v>52</v>
      </c>
      <c r="D211" s="25">
        <v>45578</v>
      </c>
      <c r="E211" t="s">
        <v>215</v>
      </c>
      <c r="F211" t="s">
        <v>70</v>
      </c>
      <c r="G211">
        <v>2.5351191458269504</v>
      </c>
      <c r="H211">
        <v>5.6999999999999993</v>
      </c>
      <c r="I211">
        <v>10</v>
      </c>
      <c r="K211">
        <v>5.6999999999999993</v>
      </c>
      <c r="L211">
        <v>45578</v>
      </c>
      <c r="M211" t="s">
        <v>191</v>
      </c>
      <c r="N211">
        <v>3.9919786096256682</v>
      </c>
      <c r="O211">
        <v>2.2484150338191191</v>
      </c>
      <c r="P211">
        <v>2.2484150338191191</v>
      </c>
      <c r="Q211">
        <v>1.5746710036081928</v>
      </c>
      <c r="R211">
        <v>0</v>
      </c>
      <c r="S211">
        <v>0</v>
      </c>
      <c r="T211">
        <v>0.67374403021092633</v>
      </c>
      <c r="U211">
        <v>0</v>
      </c>
      <c r="V211">
        <v>0.32467100360819279</v>
      </c>
      <c r="W211">
        <v>0</v>
      </c>
      <c r="X211">
        <v>0.25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0.44475774488192116</v>
      </c>
      <c r="AM211">
        <v>0.44475774488192116</v>
      </c>
      <c r="AN211">
        <v>0.70034712449573133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0.29965287550426867</v>
      </c>
      <c r="AZ211">
        <v>0</v>
      </c>
      <c r="BA211">
        <v>0</v>
      </c>
      <c r="BB211">
        <v>0</v>
      </c>
      <c r="BC211">
        <v>0.44475774488192116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1.4278633623576691</v>
      </c>
      <c r="BJ211">
        <v>1.4278633623576691</v>
      </c>
      <c r="BK211">
        <v>0.63505328904171432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0.42786336235766909</v>
      </c>
      <c r="BU211">
        <v>0</v>
      </c>
      <c r="BV211">
        <v>0</v>
      </c>
      <c r="BW211">
        <v>0</v>
      </c>
      <c r="BX211">
        <v>0.36494671095828568</v>
      </c>
      <c r="BY211">
        <v>0</v>
      </c>
      <c r="BZ211">
        <v>0.63505328904171432</v>
      </c>
      <c r="CA211">
        <v>0</v>
      </c>
      <c r="CB211">
        <v>0</v>
      </c>
      <c r="CC211">
        <v>0</v>
      </c>
      <c r="CD211">
        <v>0</v>
      </c>
      <c r="CE211">
        <v>0</v>
      </c>
    </row>
    <row r="212" spans="1:83" hidden="1" x14ac:dyDescent="0.25">
      <c r="A212" t="s">
        <v>160</v>
      </c>
      <c r="B212" t="s">
        <v>170</v>
      </c>
      <c r="C212" t="s">
        <v>52</v>
      </c>
      <c r="D212" s="25">
        <v>45579</v>
      </c>
      <c r="E212" t="s">
        <v>215</v>
      </c>
      <c r="F212" t="s">
        <v>68</v>
      </c>
      <c r="G212">
        <v>5.7593984962406006</v>
      </c>
      <c r="H212">
        <v>4.75</v>
      </c>
      <c r="I212">
        <v>10</v>
      </c>
      <c r="J212">
        <v>1</v>
      </c>
      <c r="K212">
        <v>4.75</v>
      </c>
      <c r="L212">
        <v>45579</v>
      </c>
      <c r="M212" t="s">
        <v>194</v>
      </c>
      <c r="N212">
        <v>3.714506855373727</v>
      </c>
      <c r="O212">
        <v>0.82473890339425604</v>
      </c>
      <c r="P212">
        <v>0.82473890339425604</v>
      </c>
      <c r="Q212">
        <v>0.64494701274765764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0.17526109660574396</v>
      </c>
      <c r="AC212">
        <v>0</v>
      </c>
      <c r="AD212">
        <v>0.1797918906465984</v>
      </c>
      <c r="AE212">
        <v>0</v>
      </c>
      <c r="AF212">
        <v>0.64494701274765764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1.2125049465769686</v>
      </c>
      <c r="AM212">
        <v>1.2125049465769686</v>
      </c>
      <c r="AN212">
        <v>0.78200144323657417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0.21250494657696861</v>
      </c>
      <c r="AX212">
        <v>0</v>
      </c>
      <c r="AY212">
        <v>0</v>
      </c>
      <c r="AZ212">
        <v>0</v>
      </c>
      <c r="BA212">
        <v>0.21799855676342583</v>
      </c>
      <c r="BB212">
        <v>0</v>
      </c>
      <c r="BC212">
        <v>0.78200144323657417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1.2787700184556772</v>
      </c>
      <c r="BJ212">
        <v>1.2787700184556772</v>
      </c>
      <c r="BK212">
        <v>1.5505149729118299</v>
      </c>
      <c r="BL212">
        <v>0.27174495445615277</v>
      </c>
      <c r="BM212">
        <v>0</v>
      </c>
      <c r="BN212">
        <v>0</v>
      </c>
      <c r="BO212">
        <v>0</v>
      </c>
      <c r="BP212">
        <v>0</v>
      </c>
      <c r="BQ212">
        <v>0.22122998154432283</v>
      </c>
      <c r="BR212">
        <v>0.27877001845567717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</row>
    <row r="213" spans="1:83" hidden="1" x14ac:dyDescent="0.25">
      <c r="A213" t="s">
        <v>160</v>
      </c>
      <c r="B213" t="s">
        <v>217</v>
      </c>
      <c r="C213" t="s">
        <v>52</v>
      </c>
      <c r="D213" s="25">
        <v>45579</v>
      </c>
      <c r="E213" t="s">
        <v>215</v>
      </c>
      <c r="F213" t="s">
        <v>68</v>
      </c>
      <c r="G213">
        <v>6.8471096572600345</v>
      </c>
      <c r="H213">
        <v>3.8</v>
      </c>
      <c r="I213">
        <v>10</v>
      </c>
      <c r="K213">
        <v>3.8</v>
      </c>
      <c r="L213">
        <v>45579</v>
      </c>
      <c r="M213" t="s">
        <v>194</v>
      </c>
      <c r="N213">
        <v>2.2407754010695187</v>
      </c>
      <c r="O213">
        <v>0.55497869761306295</v>
      </c>
      <c r="P213">
        <v>0.55497869761306295</v>
      </c>
      <c r="Q213">
        <v>0.32725858256025009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0.44502130238693705</v>
      </c>
      <c r="AC213">
        <v>0</v>
      </c>
      <c r="AD213">
        <v>0.22772011505281287</v>
      </c>
      <c r="AE213">
        <v>0</v>
      </c>
      <c r="AF213">
        <v>0.32725858256025009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1.8018709624368512</v>
      </c>
      <c r="AM213">
        <v>1.8018709624368512</v>
      </c>
      <c r="AN213">
        <v>0.58967773712355753</v>
      </c>
      <c r="BE213">
        <v>0</v>
      </c>
      <c r="BF213">
        <v>0</v>
      </c>
      <c r="BG213">
        <v>0</v>
      </c>
      <c r="BI213">
        <v>1.6958415369011395</v>
      </c>
      <c r="BJ213">
        <v>1.6958415369011395</v>
      </c>
      <c r="BK213">
        <v>3.0556876222364453</v>
      </c>
      <c r="CB213">
        <v>0</v>
      </c>
      <c r="CC213">
        <v>0</v>
      </c>
      <c r="CD213">
        <v>0</v>
      </c>
    </row>
    <row r="214" spans="1:83" hidden="1" x14ac:dyDescent="0.25">
      <c r="A214" t="s">
        <v>160</v>
      </c>
      <c r="B214" t="s">
        <v>217</v>
      </c>
      <c r="C214" t="s">
        <v>52</v>
      </c>
      <c r="D214" s="25">
        <v>45579</v>
      </c>
      <c r="E214" t="s">
        <v>215</v>
      </c>
      <c r="F214" t="s">
        <v>69</v>
      </c>
      <c r="G214">
        <v>0.84615384615384603</v>
      </c>
      <c r="H214">
        <v>1.9</v>
      </c>
      <c r="I214">
        <v>10</v>
      </c>
      <c r="K214">
        <v>1.9</v>
      </c>
      <c r="L214">
        <v>45579</v>
      </c>
      <c r="M214" t="s">
        <v>195</v>
      </c>
      <c r="N214">
        <v>1.9282047025623392</v>
      </c>
      <c r="O214">
        <v>2.2454545454545456</v>
      </c>
      <c r="P214">
        <v>2.2454545454545456</v>
      </c>
      <c r="Q214">
        <v>2.278787375755492</v>
      </c>
      <c r="R214">
        <v>3.3332830300946359E-2</v>
      </c>
      <c r="S214">
        <v>0</v>
      </c>
      <c r="T214">
        <v>0</v>
      </c>
      <c r="U214">
        <v>0</v>
      </c>
      <c r="V214">
        <v>0.99545454545454559</v>
      </c>
      <c r="W214">
        <v>0</v>
      </c>
      <c r="X214">
        <v>0.25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0.44534412955465585</v>
      </c>
      <c r="AM214">
        <v>0.44534412955465585</v>
      </c>
      <c r="AN214">
        <v>1.014844580295968</v>
      </c>
      <c r="AO214">
        <v>1.4844580295968024E-2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0.44534412955465585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0.98537255794218381</v>
      </c>
      <c r="BJ214">
        <v>0.98537255794218381</v>
      </c>
      <c r="BK214">
        <v>0.43882988410380652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1.4627442057816187E-2</v>
      </c>
      <c r="BW214">
        <v>0</v>
      </c>
      <c r="BX214">
        <v>0.54654267383837729</v>
      </c>
      <c r="BY214">
        <v>0</v>
      </c>
      <c r="BZ214">
        <v>0.43882988410380652</v>
      </c>
      <c r="CA214">
        <v>0</v>
      </c>
      <c r="CB214">
        <v>0</v>
      </c>
      <c r="CC214">
        <v>0</v>
      </c>
      <c r="CD214">
        <v>0</v>
      </c>
      <c r="CE214">
        <v>0</v>
      </c>
    </row>
    <row r="215" spans="1:83" hidden="1" x14ac:dyDescent="0.25">
      <c r="A215" t="s">
        <v>160</v>
      </c>
      <c r="B215" t="s">
        <v>170</v>
      </c>
      <c r="C215" t="s">
        <v>52</v>
      </c>
      <c r="D215" s="25">
        <v>45579</v>
      </c>
      <c r="E215" t="s">
        <v>215</v>
      </c>
      <c r="F215" t="s">
        <v>69</v>
      </c>
      <c r="G215">
        <v>1</v>
      </c>
      <c r="H215">
        <v>0</v>
      </c>
      <c r="I215">
        <v>10</v>
      </c>
      <c r="J215">
        <v>1</v>
      </c>
      <c r="K215">
        <v>0</v>
      </c>
      <c r="L215">
        <v>45579</v>
      </c>
      <c r="M215" t="s">
        <v>195</v>
      </c>
      <c r="N215">
        <v>1.1401127252520442</v>
      </c>
      <c r="O215">
        <v>0</v>
      </c>
      <c r="P215">
        <v>0</v>
      </c>
      <c r="Q215">
        <v>1.1401127252520442</v>
      </c>
      <c r="R215">
        <v>0.14011272525204421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1</v>
      </c>
      <c r="BH215">
        <v>1</v>
      </c>
      <c r="BI215">
        <v>0</v>
      </c>
      <c r="BJ215">
        <v>0</v>
      </c>
      <c r="BK215">
        <v>0.8771062526110569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0.1228937473889431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0.8771062526110569</v>
      </c>
      <c r="CE215">
        <v>0</v>
      </c>
    </row>
    <row r="216" spans="1:83" hidden="1" x14ac:dyDescent="0.25">
      <c r="A216" t="s">
        <v>160</v>
      </c>
      <c r="B216" t="s">
        <v>170</v>
      </c>
      <c r="C216" t="s">
        <v>52</v>
      </c>
      <c r="D216" s="25">
        <v>45579</v>
      </c>
      <c r="E216" t="s">
        <v>215</v>
      </c>
      <c r="F216" t="s">
        <v>70</v>
      </c>
      <c r="G216">
        <v>2.8796992481203003</v>
      </c>
      <c r="H216">
        <v>3.8</v>
      </c>
      <c r="I216">
        <v>10</v>
      </c>
      <c r="J216">
        <v>1</v>
      </c>
      <c r="K216">
        <v>3.8</v>
      </c>
      <c r="L216">
        <v>45579</v>
      </c>
      <c r="M216" t="s">
        <v>196</v>
      </c>
      <c r="N216">
        <v>2.4665314401622722</v>
      </c>
      <c r="O216">
        <v>1.3195822454308095</v>
      </c>
      <c r="P216">
        <v>1.3195822454308095</v>
      </c>
      <c r="Q216">
        <v>0.85652397269342628</v>
      </c>
      <c r="R216">
        <v>0</v>
      </c>
      <c r="S216">
        <v>0</v>
      </c>
      <c r="T216">
        <v>6.9582245430809486E-2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0.25</v>
      </c>
      <c r="AA216">
        <v>0</v>
      </c>
      <c r="AB216">
        <v>0</v>
      </c>
      <c r="AC216">
        <v>0</v>
      </c>
      <c r="AD216">
        <v>0.14347602730657372</v>
      </c>
      <c r="AE216">
        <v>0</v>
      </c>
      <c r="AF216">
        <v>0.85652397269342628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0.75781559161060541</v>
      </c>
      <c r="AM216">
        <v>0.75781559161060541</v>
      </c>
      <c r="AN216">
        <v>0.64908722109533479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0.24218440838939459</v>
      </c>
      <c r="AZ216">
        <v>0</v>
      </c>
      <c r="BA216">
        <v>0.10872837051527062</v>
      </c>
      <c r="BB216">
        <v>0</v>
      </c>
      <c r="BC216">
        <v>0.64908722109533479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1.5406249999999997</v>
      </c>
      <c r="BJ216">
        <v>1.5406249999999997</v>
      </c>
      <c r="BK216">
        <v>1.1675096458250886</v>
      </c>
      <c r="CB216">
        <v>0</v>
      </c>
      <c r="CC216">
        <v>0</v>
      </c>
      <c r="CD216">
        <v>0</v>
      </c>
    </row>
    <row r="217" spans="1:83" hidden="1" x14ac:dyDescent="0.25">
      <c r="A217" t="s">
        <v>160</v>
      </c>
      <c r="B217" t="s">
        <v>217</v>
      </c>
      <c r="C217" t="s">
        <v>52</v>
      </c>
      <c r="D217" s="25">
        <v>45579</v>
      </c>
      <c r="E217" t="s">
        <v>215</v>
      </c>
      <c r="F217" t="s">
        <v>70</v>
      </c>
      <c r="G217">
        <v>2.5351191458269504</v>
      </c>
      <c r="H217">
        <v>3.8</v>
      </c>
      <c r="I217">
        <v>10</v>
      </c>
      <c r="K217">
        <v>3.8</v>
      </c>
      <c r="L217">
        <v>45579</v>
      </c>
      <c r="M217" t="s">
        <v>196</v>
      </c>
      <c r="N217">
        <v>3.0965066736228852</v>
      </c>
      <c r="O217">
        <v>1.498943355879413</v>
      </c>
      <c r="P217">
        <v>1.498943355879413</v>
      </c>
      <c r="Q217">
        <v>1.2214442381219173</v>
      </c>
      <c r="R217">
        <v>0</v>
      </c>
      <c r="S217">
        <v>0</v>
      </c>
      <c r="T217">
        <v>0.24894335587941296</v>
      </c>
      <c r="U217">
        <v>0</v>
      </c>
      <c r="V217">
        <v>0</v>
      </c>
      <c r="W217">
        <v>0</v>
      </c>
      <c r="X217">
        <v>0.22144423812191727</v>
      </c>
      <c r="Y217">
        <v>0</v>
      </c>
      <c r="Z217">
        <v>2.855576187808273E-2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0.66713661732288176</v>
      </c>
      <c r="AM217">
        <v>0.66713661732288176</v>
      </c>
      <c r="AN217">
        <v>0.81487017726918032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0.18512982273081968</v>
      </c>
      <c r="AZ217">
        <v>0</v>
      </c>
      <c r="BA217">
        <v>0</v>
      </c>
      <c r="BB217">
        <v>0</v>
      </c>
      <c r="BC217">
        <v>0.66713661732288176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1.2271893461007897</v>
      </c>
      <c r="BJ217">
        <v>1.2271893461007897</v>
      </c>
      <c r="BK217">
        <v>0.81870294917235997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0.22718934610078967</v>
      </c>
      <c r="BU217">
        <v>0</v>
      </c>
      <c r="BV217">
        <v>0</v>
      </c>
      <c r="BW217">
        <v>0</v>
      </c>
      <c r="BX217">
        <v>0.18129705082764003</v>
      </c>
      <c r="BY217">
        <v>0</v>
      </c>
      <c r="BZ217">
        <v>0.81870294917235997</v>
      </c>
      <c r="CA217">
        <v>0</v>
      </c>
      <c r="CB217">
        <v>0</v>
      </c>
      <c r="CC217">
        <v>0</v>
      </c>
      <c r="CD217">
        <v>0</v>
      </c>
      <c r="CE217">
        <v>0</v>
      </c>
    </row>
    <row r="218" spans="1:83" hidden="1" x14ac:dyDescent="0.25">
      <c r="A218" t="s">
        <v>160</v>
      </c>
      <c r="B218" t="s">
        <v>217</v>
      </c>
      <c r="C218" t="s">
        <v>52</v>
      </c>
      <c r="D218" s="25">
        <v>45580</v>
      </c>
      <c r="E218" t="s">
        <v>215</v>
      </c>
      <c r="F218" t="s">
        <v>68</v>
      </c>
      <c r="G218">
        <v>6.8471096572600336</v>
      </c>
      <c r="H218">
        <v>3.8</v>
      </c>
      <c r="I218">
        <v>10</v>
      </c>
      <c r="K218">
        <v>3.8</v>
      </c>
      <c r="L218">
        <v>45580</v>
      </c>
      <c r="M218" t="s">
        <v>199</v>
      </c>
      <c r="N218">
        <v>0.99895384983261604</v>
      </c>
      <c r="O218">
        <v>0.55497869761306307</v>
      </c>
      <c r="P218">
        <v>0.55497869761306307</v>
      </c>
      <c r="Q218">
        <v>0.14589423856727912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0.44502130238693693</v>
      </c>
      <c r="AC218">
        <v>0</v>
      </c>
      <c r="AD218">
        <v>0.40908445904578394</v>
      </c>
      <c r="AE218">
        <v>0</v>
      </c>
      <c r="AF218">
        <v>0.14589423856727912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1.801870962436851</v>
      </c>
      <c r="AM218">
        <v>1.801870962436851</v>
      </c>
      <c r="AN218">
        <v>0.26288259206121478</v>
      </c>
      <c r="BE218">
        <v>0</v>
      </c>
      <c r="BF218">
        <v>0</v>
      </c>
      <c r="BG218">
        <v>0</v>
      </c>
      <c r="BI218">
        <v>3.8039795338260372</v>
      </c>
      <c r="BJ218">
        <v>3.8039795338260372</v>
      </c>
      <c r="BK218">
        <v>6.8542802637052054</v>
      </c>
      <c r="CB218">
        <v>0</v>
      </c>
      <c r="CC218">
        <v>0</v>
      </c>
      <c r="CD218">
        <v>0</v>
      </c>
    </row>
    <row r="219" spans="1:83" hidden="1" x14ac:dyDescent="0.25">
      <c r="A219" t="s">
        <v>160</v>
      </c>
      <c r="B219" t="s">
        <v>170</v>
      </c>
      <c r="C219" t="s">
        <v>52</v>
      </c>
      <c r="D219" s="25">
        <v>45580</v>
      </c>
      <c r="E219" t="s">
        <v>215</v>
      </c>
      <c r="F219" t="s">
        <v>68</v>
      </c>
      <c r="G219">
        <v>5.7593984962406006</v>
      </c>
      <c r="H219">
        <v>3.8</v>
      </c>
      <c r="I219">
        <v>10</v>
      </c>
      <c r="J219">
        <v>1</v>
      </c>
      <c r="K219">
        <v>3.8</v>
      </c>
      <c r="L219">
        <v>45580</v>
      </c>
      <c r="M219" t="s">
        <v>199</v>
      </c>
      <c r="N219">
        <v>2.8447589562140649</v>
      </c>
      <c r="O219">
        <v>0.65979112271540474</v>
      </c>
      <c r="P219">
        <v>0.65979112271540474</v>
      </c>
      <c r="Q219">
        <v>0.49393334357241603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0.34020887728459526</v>
      </c>
      <c r="AC219">
        <v>0</v>
      </c>
      <c r="AD219">
        <v>0.16585777914298871</v>
      </c>
      <c r="AE219">
        <v>0</v>
      </c>
      <c r="AF219">
        <v>0.49393334357241603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1.5156311832212108</v>
      </c>
      <c r="AM219">
        <v>1.5156311832212108</v>
      </c>
      <c r="AN219">
        <v>0.74862077795106974</v>
      </c>
      <c r="BE219">
        <v>0</v>
      </c>
      <c r="BF219">
        <v>0</v>
      </c>
      <c r="BG219">
        <v>0</v>
      </c>
      <c r="BI219">
        <v>1.3357898009950246</v>
      </c>
      <c r="BJ219">
        <v>1.3357898009950246</v>
      </c>
      <c r="BK219">
        <v>2.0245646766169147</v>
      </c>
      <c r="BL219">
        <v>0.6887748756218901</v>
      </c>
      <c r="BM219">
        <v>0</v>
      </c>
      <c r="BN219">
        <v>0</v>
      </c>
      <c r="BO219">
        <v>0</v>
      </c>
      <c r="BP219">
        <v>0</v>
      </c>
      <c r="BQ219">
        <v>0.16421019900497535</v>
      </c>
      <c r="BR219">
        <v>0.33578980099502465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</row>
    <row r="220" spans="1:83" hidden="1" x14ac:dyDescent="0.25">
      <c r="A220" t="s">
        <v>160</v>
      </c>
      <c r="B220" t="s">
        <v>170</v>
      </c>
      <c r="C220" t="s">
        <v>52</v>
      </c>
      <c r="D220" s="25">
        <v>45580</v>
      </c>
      <c r="E220" t="s">
        <v>215</v>
      </c>
      <c r="F220" t="s">
        <v>69</v>
      </c>
      <c r="G220">
        <v>1</v>
      </c>
      <c r="H220">
        <v>0</v>
      </c>
      <c r="I220">
        <v>10</v>
      </c>
      <c r="J220">
        <v>1</v>
      </c>
      <c r="K220">
        <v>0</v>
      </c>
      <c r="L220">
        <v>45580</v>
      </c>
      <c r="M220" t="s">
        <v>198</v>
      </c>
      <c r="N220">
        <v>0.24132730015082957</v>
      </c>
      <c r="O220">
        <v>0</v>
      </c>
      <c r="P220">
        <v>0</v>
      </c>
      <c r="Q220">
        <v>0.24132730015082957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0.24132730015082957</v>
      </c>
      <c r="AB220">
        <v>0.75867269984917041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I220">
        <v>0</v>
      </c>
      <c r="BJ220">
        <v>0</v>
      </c>
      <c r="BK220">
        <v>4.1437499999999998</v>
      </c>
      <c r="BL220">
        <v>3.1437499999999998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</row>
    <row r="221" spans="1:83" hidden="1" x14ac:dyDescent="0.25">
      <c r="A221" t="s">
        <v>160</v>
      </c>
      <c r="B221" t="s">
        <v>217</v>
      </c>
      <c r="C221" t="s">
        <v>52</v>
      </c>
      <c r="D221" s="25">
        <v>45580</v>
      </c>
      <c r="E221" t="s">
        <v>215</v>
      </c>
      <c r="F221" t="s">
        <v>69</v>
      </c>
      <c r="G221">
        <v>0.84615384615384603</v>
      </c>
      <c r="H221">
        <v>1.9</v>
      </c>
      <c r="I221">
        <v>10</v>
      </c>
      <c r="K221">
        <v>1.9</v>
      </c>
      <c r="L221">
        <v>45580</v>
      </c>
      <c r="M221" t="s">
        <v>198</v>
      </c>
      <c r="N221">
        <v>1.9964349376114079</v>
      </c>
      <c r="O221">
        <v>2.2454545454545456</v>
      </c>
      <c r="P221">
        <v>2.2454545454545456</v>
      </c>
      <c r="Q221">
        <v>2.3594231080862098</v>
      </c>
      <c r="R221">
        <v>0.11396856263166422</v>
      </c>
      <c r="S221">
        <v>0</v>
      </c>
      <c r="T221">
        <v>0</v>
      </c>
      <c r="U221">
        <v>0</v>
      </c>
      <c r="V221">
        <v>0.99545454545454559</v>
      </c>
      <c r="W221">
        <v>0</v>
      </c>
      <c r="X221">
        <v>0.25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0.44534412955465585</v>
      </c>
      <c r="AM221">
        <v>0.44534412955465585</v>
      </c>
      <c r="AN221">
        <v>1.0507552303217937</v>
      </c>
      <c r="AO221">
        <v>5.0755230321793743E-2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0.44534412955465585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0.95169642857142867</v>
      </c>
      <c r="BJ221">
        <v>0.95169642857142867</v>
      </c>
      <c r="BK221">
        <v>0.42383241758241758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4.8303571428571335E-2</v>
      </c>
      <c r="BW221">
        <v>0</v>
      </c>
      <c r="BX221">
        <v>0.52786401098901115</v>
      </c>
      <c r="BY221">
        <v>0</v>
      </c>
      <c r="BZ221">
        <v>0.42383241758241758</v>
      </c>
      <c r="CA221">
        <v>0</v>
      </c>
      <c r="CB221">
        <v>0</v>
      </c>
      <c r="CC221">
        <v>0</v>
      </c>
      <c r="CD221">
        <v>0</v>
      </c>
      <c r="CE221">
        <v>0</v>
      </c>
    </row>
    <row r="222" spans="1:83" hidden="1" x14ac:dyDescent="0.25">
      <c r="A222" t="s">
        <v>160</v>
      </c>
      <c r="B222" t="s">
        <v>170</v>
      </c>
      <c r="C222" t="s">
        <v>52</v>
      </c>
      <c r="D222" s="25">
        <v>45580</v>
      </c>
      <c r="E222" t="s">
        <v>215</v>
      </c>
      <c r="F222" t="s">
        <v>70</v>
      </c>
      <c r="G222">
        <v>2.8796992481203003</v>
      </c>
      <c r="H222">
        <v>2.8499999999999996</v>
      </c>
      <c r="I222">
        <v>10</v>
      </c>
      <c r="J222">
        <v>1</v>
      </c>
      <c r="K222">
        <v>2.8499999999999996</v>
      </c>
      <c r="L222">
        <v>45580</v>
      </c>
      <c r="M222" t="s">
        <v>197</v>
      </c>
      <c r="N222">
        <v>3.1683569979716029</v>
      </c>
      <c r="O222">
        <v>0.98968668407310711</v>
      </c>
      <c r="P222">
        <v>0.98968668407310711</v>
      </c>
      <c r="Q222">
        <v>1.1002388530815228</v>
      </c>
      <c r="R222">
        <v>0.10023885308152281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1.0313315926892885E-2</v>
      </c>
      <c r="AB222">
        <v>0</v>
      </c>
      <c r="AC222">
        <v>0</v>
      </c>
      <c r="AD222">
        <v>0</v>
      </c>
      <c r="AE222">
        <v>0</v>
      </c>
      <c r="AF222">
        <v>0.98968668407310711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1.0104207888141405</v>
      </c>
      <c r="AM222">
        <v>1.0104207888141405</v>
      </c>
      <c r="AN222">
        <v>1.1117042098145977</v>
      </c>
      <c r="AO222">
        <v>0.10128342100045717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1.0420788814140547E-2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0.89951984635083204</v>
      </c>
      <c r="BJ222">
        <v>0.89951984635083204</v>
      </c>
      <c r="BK222">
        <v>0.90889355270378225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9.1106447296217752E-2</v>
      </c>
      <c r="BW222">
        <v>0</v>
      </c>
      <c r="BX222">
        <v>0</v>
      </c>
      <c r="BY222">
        <v>0</v>
      </c>
      <c r="BZ222">
        <v>0.89951984635083204</v>
      </c>
      <c r="CA222">
        <v>0</v>
      </c>
      <c r="CB222">
        <v>0</v>
      </c>
      <c r="CC222">
        <v>0</v>
      </c>
      <c r="CD222">
        <v>0</v>
      </c>
      <c r="CE222">
        <v>0</v>
      </c>
    </row>
    <row r="223" spans="1:83" hidden="1" x14ac:dyDescent="0.25">
      <c r="A223" t="s">
        <v>160</v>
      </c>
      <c r="B223" t="s">
        <v>217</v>
      </c>
      <c r="C223" t="s">
        <v>52</v>
      </c>
      <c r="D223" s="25">
        <v>45580</v>
      </c>
      <c r="E223" t="s">
        <v>215</v>
      </c>
      <c r="F223" t="s">
        <v>70</v>
      </c>
      <c r="G223">
        <v>2.5351191458269504</v>
      </c>
      <c r="H223">
        <v>3.8</v>
      </c>
      <c r="I223">
        <v>10</v>
      </c>
      <c r="K223">
        <v>3.8</v>
      </c>
      <c r="L223">
        <v>45580</v>
      </c>
      <c r="M223" t="s">
        <v>197</v>
      </c>
      <c r="N223">
        <v>3.8215240641711223</v>
      </c>
      <c r="O223">
        <v>1.498943355879413</v>
      </c>
      <c r="P223">
        <v>1.498943355879413</v>
      </c>
      <c r="Q223">
        <v>1.5074337119269987</v>
      </c>
      <c r="R223">
        <v>8.4903560475857454E-3</v>
      </c>
      <c r="S223">
        <v>0</v>
      </c>
      <c r="T223">
        <v>0</v>
      </c>
      <c r="U223">
        <v>0</v>
      </c>
      <c r="V223">
        <v>0.24894335587941296</v>
      </c>
      <c r="W223">
        <v>0</v>
      </c>
      <c r="X223">
        <v>0.25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0.66713661732288176</v>
      </c>
      <c r="AM223">
        <v>0.66713661732288176</v>
      </c>
      <c r="AN223">
        <v>1.0056642274134533</v>
      </c>
      <c r="AO223">
        <v>5.6642274134532933E-3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0.66713661732288176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0.99436767535420689</v>
      </c>
      <c r="BJ223">
        <v>0.99436767535420689</v>
      </c>
      <c r="BK223">
        <v>0.66337908731102302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5.6323246457931075E-3</v>
      </c>
      <c r="BW223">
        <v>0</v>
      </c>
      <c r="BX223">
        <v>0.33098858804318387</v>
      </c>
      <c r="BY223">
        <v>0</v>
      </c>
      <c r="BZ223">
        <v>0.66337908731102302</v>
      </c>
      <c r="CA223">
        <v>0</v>
      </c>
      <c r="CB223">
        <v>0</v>
      </c>
      <c r="CC223">
        <v>0</v>
      </c>
      <c r="CD223">
        <v>0</v>
      </c>
      <c r="CE223">
        <v>0</v>
      </c>
    </row>
    <row r="224" spans="1:83" hidden="1" x14ac:dyDescent="0.25">
      <c r="A224" t="s">
        <v>160</v>
      </c>
      <c r="B224" t="s">
        <v>170</v>
      </c>
      <c r="C224" t="s">
        <v>52</v>
      </c>
      <c r="D224" s="25">
        <v>45581</v>
      </c>
      <c r="E224" t="s">
        <v>215</v>
      </c>
      <c r="F224" t="s">
        <v>68</v>
      </c>
      <c r="G224">
        <v>5.7593984962406006</v>
      </c>
      <c r="H224">
        <v>3.8</v>
      </c>
      <c r="I224">
        <v>10</v>
      </c>
      <c r="J224">
        <v>1</v>
      </c>
      <c r="K224">
        <v>3.8</v>
      </c>
      <c r="L224">
        <v>45581</v>
      </c>
      <c r="M224" t="s">
        <v>202</v>
      </c>
      <c r="N224">
        <v>3.6806722689075615</v>
      </c>
      <c r="O224">
        <v>0.65979112271540474</v>
      </c>
      <c r="P224">
        <v>0.65979112271540474</v>
      </c>
      <c r="Q224">
        <v>0.63907233911841477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0.34020887728459526</v>
      </c>
      <c r="AC224">
        <v>0</v>
      </c>
      <c r="AD224">
        <v>2.0718783596989976E-2</v>
      </c>
      <c r="AE224">
        <v>0</v>
      </c>
      <c r="AF224">
        <v>0.63907233911841477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1.5156311832212108</v>
      </c>
      <c r="AM224">
        <v>1.5156311832212108</v>
      </c>
      <c r="AN224">
        <v>0.96859796550198995</v>
      </c>
      <c r="BE224">
        <v>0</v>
      </c>
      <c r="BF224">
        <v>0</v>
      </c>
      <c r="BG224">
        <v>0</v>
      </c>
      <c r="BI224">
        <v>1.0324200913242012</v>
      </c>
      <c r="BJ224">
        <v>1.0324200913242012</v>
      </c>
      <c r="BK224">
        <v>1.5647680845950498</v>
      </c>
      <c r="BL224">
        <v>0.53234799327084859</v>
      </c>
      <c r="BM224">
        <v>0</v>
      </c>
      <c r="BN224">
        <v>0</v>
      </c>
      <c r="BO224">
        <v>0</v>
      </c>
      <c r="BP224">
        <v>0</v>
      </c>
      <c r="BQ224">
        <v>0.46757990867579879</v>
      </c>
      <c r="BR224">
        <v>3.2420091324201206E-2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</row>
    <row r="225" spans="1:83" hidden="1" x14ac:dyDescent="0.25">
      <c r="A225" t="s">
        <v>160</v>
      </c>
      <c r="B225" t="s">
        <v>217</v>
      </c>
      <c r="C225" t="s">
        <v>52</v>
      </c>
      <c r="D225" s="25">
        <v>45581</v>
      </c>
      <c r="E225" t="s">
        <v>215</v>
      </c>
      <c r="F225" t="s">
        <v>68</v>
      </c>
      <c r="G225">
        <v>6.8471096572600336</v>
      </c>
      <c r="H225">
        <v>3.8</v>
      </c>
      <c r="I225">
        <v>10</v>
      </c>
      <c r="K225">
        <v>3.8</v>
      </c>
      <c r="L225">
        <v>45581</v>
      </c>
      <c r="M225" t="s">
        <v>202</v>
      </c>
      <c r="N225">
        <v>1.9377450980392157</v>
      </c>
      <c r="O225">
        <v>0.55497869761306307</v>
      </c>
      <c r="P225">
        <v>0.55497869761306307</v>
      </c>
      <c r="Q225">
        <v>0.28300190810944764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0.44502130238693693</v>
      </c>
      <c r="AC225">
        <v>0</v>
      </c>
      <c r="AD225">
        <v>0.27197678950361542</v>
      </c>
      <c r="AE225">
        <v>0</v>
      </c>
      <c r="AF225">
        <v>0.28300190810944764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1.801870962436851</v>
      </c>
      <c r="AM225">
        <v>1.801870962436851</v>
      </c>
      <c r="AN225">
        <v>0.50993292053663575</v>
      </c>
      <c r="BE225">
        <v>0</v>
      </c>
      <c r="BF225">
        <v>0</v>
      </c>
      <c r="BG225">
        <v>0</v>
      </c>
      <c r="BI225">
        <v>1.9610422463951429</v>
      </c>
      <c r="BJ225">
        <v>1.9610422463951429</v>
      </c>
      <c r="BK225">
        <v>3.5335450798913404</v>
      </c>
      <c r="CB225">
        <v>0</v>
      </c>
      <c r="CC225">
        <v>0</v>
      </c>
      <c r="CD225">
        <v>0</v>
      </c>
    </row>
    <row r="226" spans="1:83" hidden="1" x14ac:dyDescent="0.25">
      <c r="A226" t="s">
        <v>160</v>
      </c>
      <c r="B226" t="s">
        <v>170</v>
      </c>
      <c r="C226" t="s">
        <v>52</v>
      </c>
      <c r="D226" s="25">
        <v>45581</v>
      </c>
      <c r="E226" t="s">
        <v>215</v>
      </c>
      <c r="F226" t="s">
        <v>69</v>
      </c>
      <c r="G226">
        <v>1</v>
      </c>
      <c r="H226">
        <v>0</v>
      </c>
      <c r="I226">
        <v>10</v>
      </c>
      <c r="J226">
        <v>1</v>
      </c>
      <c r="K226">
        <v>0</v>
      </c>
      <c r="L226">
        <v>45581</v>
      </c>
      <c r="M226" t="s">
        <v>201</v>
      </c>
      <c r="N226">
        <v>0.12066365007541478</v>
      </c>
      <c r="O226">
        <v>0</v>
      </c>
      <c r="P226">
        <v>0</v>
      </c>
      <c r="Q226">
        <v>0.12066365007541478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0.12066365007541478</v>
      </c>
      <c r="AB226">
        <v>0.8793363499245852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I226">
        <v>0</v>
      </c>
      <c r="BJ226">
        <v>0</v>
      </c>
      <c r="BK226">
        <v>8.2874999999999996</v>
      </c>
      <c r="BL226">
        <v>7.2874999999999996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</row>
    <row r="227" spans="1:83" hidden="1" x14ac:dyDescent="0.25">
      <c r="A227" t="s">
        <v>160</v>
      </c>
      <c r="B227" t="s">
        <v>217</v>
      </c>
      <c r="C227" t="s">
        <v>52</v>
      </c>
      <c r="D227" s="25">
        <v>45581</v>
      </c>
      <c r="E227" t="s">
        <v>215</v>
      </c>
      <c r="F227" t="s">
        <v>69</v>
      </c>
      <c r="G227">
        <v>0.84615384615384603</v>
      </c>
      <c r="H227">
        <v>1.9</v>
      </c>
      <c r="I227">
        <v>10</v>
      </c>
      <c r="K227">
        <v>1.9</v>
      </c>
      <c r="L227">
        <v>45581</v>
      </c>
      <c r="M227" t="s">
        <v>201</v>
      </c>
      <c r="N227">
        <v>1.9679144385026737</v>
      </c>
      <c r="O227">
        <v>2.2454545454545456</v>
      </c>
      <c r="P227">
        <v>2.2454545454545456</v>
      </c>
      <c r="Q227">
        <v>2.3257170636849782</v>
      </c>
      <c r="R227">
        <v>8.0262518230432622E-2</v>
      </c>
      <c r="S227">
        <v>0</v>
      </c>
      <c r="T227">
        <v>0</v>
      </c>
      <c r="U227">
        <v>0</v>
      </c>
      <c r="V227">
        <v>0.99545454545454559</v>
      </c>
      <c r="W227">
        <v>0</v>
      </c>
      <c r="X227">
        <v>0.25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0.44534412955465585</v>
      </c>
      <c r="AM227">
        <v>0.44534412955465585</v>
      </c>
      <c r="AN227">
        <v>1.0357444413171968</v>
      </c>
      <c r="AO227">
        <v>3.5744441317196785E-2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0.44534412955465585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0.96548913043478257</v>
      </c>
      <c r="BJ227">
        <v>0.96548913043478257</v>
      </c>
      <c r="BK227">
        <v>0.42997491638795982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3.4510869565217428E-2</v>
      </c>
      <c r="BW227">
        <v>0</v>
      </c>
      <c r="BX227">
        <v>0.53551421404682276</v>
      </c>
      <c r="BY227">
        <v>0</v>
      </c>
      <c r="BZ227">
        <v>0.42997491638795982</v>
      </c>
      <c r="CA227">
        <v>0</v>
      </c>
      <c r="CB227">
        <v>0</v>
      </c>
      <c r="CC227">
        <v>0</v>
      </c>
      <c r="CD227">
        <v>0</v>
      </c>
      <c r="CE227">
        <v>0</v>
      </c>
    </row>
    <row r="228" spans="1:83" hidden="1" x14ac:dyDescent="0.25">
      <c r="A228" t="s">
        <v>160</v>
      </c>
      <c r="B228" t="s">
        <v>170</v>
      </c>
      <c r="C228" t="s">
        <v>52</v>
      </c>
      <c r="D228" s="25">
        <v>45581</v>
      </c>
      <c r="E228" t="s">
        <v>215</v>
      </c>
      <c r="F228" t="s">
        <v>70</v>
      </c>
      <c r="G228">
        <v>2.8796992481203003</v>
      </c>
      <c r="H228">
        <v>4.75</v>
      </c>
      <c r="I228">
        <v>10</v>
      </c>
      <c r="J228">
        <v>1</v>
      </c>
      <c r="K228">
        <v>4.75</v>
      </c>
      <c r="L228">
        <v>45581</v>
      </c>
      <c r="M228" t="s">
        <v>200</v>
      </c>
      <c r="N228">
        <v>1.5253549695740365</v>
      </c>
      <c r="O228">
        <v>1.6494778067885121</v>
      </c>
      <c r="P228">
        <v>1.6494778067885121</v>
      </c>
      <c r="Q228">
        <v>0.5296924567972503</v>
      </c>
      <c r="R228">
        <v>0</v>
      </c>
      <c r="S228">
        <v>0</v>
      </c>
      <c r="T228">
        <v>0.39947780678851208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0.25</v>
      </c>
      <c r="AA228">
        <v>0</v>
      </c>
      <c r="AB228">
        <v>0</v>
      </c>
      <c r="AC228">
        <v>0</v>
      </c>
      <c r="AD228">
        <v>0.4703075432027497</v>
      </c>
      <c r="AE228">
        <v>0</v>
      </c>
      <c r="AF228">
        <v>0.5296924567972503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0.60625247328848431</v>
      </c>
      <c r="AM228">
        <v>0.60625247328848431</v>
      </c>
      <c r="AN228">
        <v>0.32112736201558661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0.39374752671151569</v>
      </c>
      <c r="AZ228">
        <v>0</v>
      </c>
      <c r="BA228">
        <v>0.28512511127289769</v>
      </c>
      <c r="BB228">
        <v>0</v>
      </c>
      <c r="BC228">
        <v>0.32112736201558661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3.1140292553191489</v>
      </c>
      <c r="BJ228">
        <v>3.1140292553191489</v>
      </c>
      <c r="BK228">
        <v>1.8878879379299309</v>
      </c>
      <c r="CB228">
        <v>0</v>
      </c>
      <c r="CC228">
        <v>0</v>
      </c>
      <c r="CD228">
        <v>0</v>
      </c>
    </row>
    <row r="229" spans="1:83" hidden="1" x14ac:dyDescent="0.25">
      <c r="A229" t="s">
        <v>160</v>
      </c>
      <c r="B229" t="s">
        <v>217</v>
      </c>
      <c r="C229" t="s">
        <v>52</v>
      </c>
      <c r="D229" s="25">
        <v>45581</v>
      </c>
      <c r="E229" t="s">
        <v>215</v>
      </c>
      <c r="F229" t="s">
        <v>70</v>
      </c>
      <c r="G229">
        <v>2.5351191458269504</v>
      </c>
      <c r="H229">
        <v>2.8499999999999996</v>
      </c>
      <c r="I229">
        <v>10</v>
      </c>
      <c r="K229">
        <v>2.8499999999999996</v>
      </c>
      <c r="L229">
        <v>45581</v>
      </c>
      <c r="M229" t="s">
        <v>200</v>
      </c>
      <c r="N229">
        <v>2.9371657754010689</v>
      </c>
      <c r="O229">
        <v>1.1242075169095596</v>
      </c>
      <c r="P229">
        <v>1.1242075169095596</v>
      </c>
      <c r="Q229">
        <v>1.1585908221457464</v>
      </c>
      <c r="R229">
        <v>3.4383305236186823E-2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0.12420751690955956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0.88951548976384232</v>
      </c>
      <c r="AM229">
        <v>0.88951548976384232</v>
      </c>
      <c r="AN229">
        <v>1.0305844825968664</v>
      </c>
      <c r="AO229">
        <v>3.0584482596866414E-2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0.88951548976384232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0.97032316795630413</v>
      </c>
      <c r="BJ229">
        <v>0.97032316795630413</v>
      </c>
      <c r="BK229">
        <v>0.8631174879738549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2.9676832043695867E-2</v>
      </c>
      <c r="BW229">
        <v>0</v>
      </c>
      <c r="BX229">
        <v>0.10720567998244923</v>
      </c>
      <c r="BY229">
        <v>0</v>
      </c>
      <c r="BZ229">
        <v>0.8631174879738549</v>
      </c>
      <c r="CA229">
        <v>0</v>
      </c>
      <c r="CB229">
        <v>0</v>
      </c>
      <c r="CC229">
        <v>0</v>
      </c>
      <c r="CD229">
        <v>0</v>
      </c>
      <c r="CE229">
        <v>0</v>
      </c>
    </row>
    <row r="230" spans="1:83" hidden="1" x14ac:dyDescent="0.25">
      <c r="A230" t="s">
        <v>160</v>
      </c>
      <c r="B230" t="s">
        <v>217</v>
      </c>
      <c r="C230" t="s">
        <v>52</v>
      </c>
      <c r="D230" s="25">
        <v>45582</v>
      </c>
      <c r="E230" t="s">
        <v>215</v>
      </c>
      <c r="F230" t="s">
        <v>68</v>
      </c>
      <c r="G230">
        <v>6.8471096572600327</v>
      </c>
      <c r="H230">
        <v>3.8</v>
      </c>
      <c r="I230">
        <v>10</v>
      </c>
      <c r="K230">
        <v>3.8</v>
      </c>
      <c r="L230">
        <v>45582</v>
      </c>
      <c r="M230" t="s">
        <v>205</v>
      </c>
      <c r="N230">
        <v>2.8752450980392155</v>
      </c>
      <c r="O230">
        <v>0.55497869761306307</v>
      </c>
      <c r="P230">
        <v>0.55497869761306307</v>
      </c>
      <c r="Q230">
        <v>0.41992099469161787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0.44502130238693693</v>
      </c>
      <c r="AC230">
        <v>0</v>
      </c>
      <c r="AD230">
        <v>0.1350577029214452</v>
      </c>
      <c r="AE230">
        <v>0</v>
      </c>
      <c r="AF230">
        <v>0.41992099469161787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1.8018709624368507</v>
      </c>
      <c r="AM230">
        <v>1.8018709624368507</v>
      </c>
      <c r="AN230">
        <v>0.75664344685242513</v>
      </c>
      <c r="BE230">
        <v>0</v>
      </c>
      <c r="BF230">
        <v>0</v>
      </c>
      <c r="BG230">
        <v>0</v>
      </c>
      <c r="BI230">
        <v>1.3216264598073482</v>
      </c>
      <c r="BJ230">
        <v>1.3216264598073482</v>
      </c>
      <c r="BK230">
        <v>2.3814003411150741</v>
      </c>
      <c r="BL230">
        <v>1.059773881307726</v>
      </c>
      <c r="BM230">
        <v>0</v>
      </c>
      <c r="BN230">
        <v>0</v>
      </c>
      <c r="BO230">
        <v>0</v>
      </c>
      <c r="BP230">
        <v>0</v>
      </c>
      <c r="BQ230">
        <v>0.17837354019265184</v>
      </c>
      <c r="BR230">
        <v>0.32162645980734816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</row>
    <row r="231" spans="1:83" hidden="1" x14ac:dyDescent="0.25">
      <c r="A231" t="s">
        <v>160</v>
      </c>
      <c r="B231" t="s">
        <v>170</v>
      </c>
      <c r="C231" t="s">
        <v>52</v>
      </c>
      <c r="D231" s="25">
        <v>45582</v>
      </c>
      <c r="E231" t="s">
        <v>215</v>
      </c>
      <c r="F231" t="s">
        <v>68</v>
      </c>
      <c r="G231">
        <v>5.7593984962406006</v>
      </c>
      <c r="H231">
        <v>0.95</v>
      </c>
      <c r="I231">
        <v>10</v>
      </c>
      <c r="J231">
        <v>1</v>
      </c>
      <c r="K231">
        <v>0.95</v>
      </c>
      <c r="L231">
        <v>45582</v>
      </c>
      <c r="M231" t="s">
        <v>205</v>
      </c>
      <c r="N231">
        <v>3.7590132827324472</v>
      </c>
      <c r="O231">
        <v>0.16494778067885119</v>
      </c>
      <c r="P231">
        <v>0.16494778067885119</v>
      </c>
      <c r="Q231">
        <v>0.65267463003056858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0.4877268493517174</v>
      </c>
      <c r="AB231">
        <v>0.34732536996943142</v>
      </c>
      <c r="AC231">
        <v>0</v>
      </c>
      <c r="AD231">
        <v>0</v>
      </c>
      <c r="AE231">
        <v>0</v>
      </c>
      <c r="AF231">
        <v>0.16494778067885119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6.0625247328848433</v>
      </c>
      <c r="AM231">
        <v>6.0625247328848433</v>
      </c>
      <c r="AN231">
        <v>3.9568560870867868</v>
      </c>
      <c r="BE231">
        <v>0</v>
      </c>
      <c r="BF231">
        <v>0</v>
      </c>
      <c r="BG231">
        <v>0</v>
      </c>
      <c r="BI231">
        <v>0.25272589601211515</v>
      </c>
      <c r="BJ231">
        <v>0.25272589601211515</v>
      </c>
      <c r="BK231">
        <v>1.5321569952139309</v>
      </c>
      <c r="BL231">
        <v>0.53215699521393089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0.83505221932114881</v>
      </c>
      <c r="BV231">
        <v>0</v>
      </c>
      <c r="BW231">
        <v>0</v>
      </c>
      <c r="BX231">
        <v>0</v>
      </c>
      <c r="BY231">
        <v>0</v>
      </c>
      <c r="BZ231">
        <v>0.25272589601211515</v>
      </c>
      <c r="CA231">
        <v>0</v>
      </c>
      <c r="CB231">
        <v>0</v>
      </c>
      <c r="CC231">
        <v>0</v>
      </c>
      <c r="CD231">
        <v>0</v>
      </c>
      <c r="CE231">
        <v>0</v>
      </c>
    </row>
    <row r="232" spans="1:83" hidden="1" x14ac:dyDescent="0.25">
      <c r="A232" t="s">
        <v>160</v>
      </c>
      <c r="B232" t="s">
        <v>217</v>
      </c>
      <c r="C232" t="s">
        <v>52</v>
      </c>
      <c r="D232" s="25">
        <v>45582</v>
      </c>
      <c r="E232" t="s">
        <v>215</v>
      </c>
      <c r="F232" t="s">
        <v>69</v>
      </c>
      <c r="G232">
        <v>0.84615384615384603</v>
      </c>
      <c r="H232">
        <v>1.9</v>
      </c>
      <c r="I232">
        <v>10</v>
      </c>
      <c r="K232">
        <v>1.9</v>
      </c>
      <c r="L232">
        <v>45582</v>
      </c>
      <c r="M232" t="s">
        <v>203</v>
      </c>
      <c r="N232">
        <v>1.9679144385026737</v>
      </c>
      <c r="O232">
        <v>2.2454545454545456</v>
      </c>
      <c r="P232">
        <v>2.2454545454545456</v>
      </c>
      <c r="Q232">
        <v>2.3257170636849782</v>
      </c>
      <c r="R232">
        <v>8.0262518230432622E-2</v>
      </c>
      <c r="S232">
        <v>0</v>
      </c>
      <c r="T232">
        <v>0</v>
      </c>
      <c r="U232">
        <v>0</v>
      </c>
      <c r="V232">
        <v>0.99545454545454559</v>
      </c>
      <c r="W232">
        <v>0</v>
      </c>
      <c r="X232">
        <v>0.25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0.44534412955465585</v>
      </c>
      <c r="AM232">
        <v>0.44534412955465585</v>
      </c>
      <c r="AN232">
        <v>1.0357444413171968</v>
      </c>
      <c r="AO232">
        <v>3.5744441317196785E-2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0.44534412955465585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0.96548913043478257</v>
      </c>
      <c r="BJ232">
        <v>0.96548913043478257</v>
      </c>
      <c r="BK232">
        <v>0.42997491638795982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3.4510869565217428E-2</v>
      </c>
      <c r="BW232">
        <v>0</v>
      </c>
      <c r="BX232">
        <v>0.53551421404682276</v>
      </c>
      <c r="BY232">
        <v>0</v>
      </c>
      <c r="BZ232">
        <v>0.42997491638795982</v>
      </c>
      <c r="CA232">
        <v>0</v>
      </c>
      <c r="CB232">
        <v>0</v>
      </c>
      <c r="CC232">
        <v>0</v>
      </c>
      <c r="CD232">
        <v>0</v>
      </c>
      <c r="CE232">
        <v>0</v>
      </c>
    </row>
    <row r="233" spans="1:83" hidden="1" x14ac:dyDescent="0.25">
      <c r="A233" t="s">
        <v>160</v>
      </c>
      <c r="B233" t="s">
        <v>170</v>
      </c>
      <c r="C233" t="s">
        <v>52</v>
      </c>
      <c r="D233" s="25">
        <v>45582</v>
      </c>
      <c r="E233" t="s">
        <v>215</v>
      </c>
      <c r="F233" t="s">
        <v>69</v>
      </c>
      <c r="G233">
        <v>1</v>
      </c>
      <c r="H233">
        <v>0</v>
      </c>
      <c r="I233">
        <v>10</v>
      </c>
      <c r="J233">
        <v>1</v>
      </c>
      <c r="K233">
        <v>0</v>
      </c>
      <c r="L233">
        <v>45582</v>
      </c>
      <c r="M233" t="s">
        <v>203</v>
      </c>
      <c r="N233">
        <v>1.2600465548632931</v>
      </c>
      <c r="O233">
        <v>0</v>
      </c>
      <c r="P233">
        <v>0</v>
      </c>
      <c r="Q233">
        <v>1.2600465548632931</v>
      </c>
      <c r="R233">
        <v>0.26004655486329309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1</v>
      </c>
      <c r="BH233">
        <v>1</v>
      </c>
      <c r="BI233">
        <v>0</v>
      </c>
      <c r="BJ233">
        <v>0</v>
      </c>
      <c r="BK233">
        <v>0.79362147068327449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0.20637852931672551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0.79362147068327449</v>
      </c>
      <c r="CE233">
        <v>0</v>
      </c>
    </row>
    <row r="234" spans="1:83" hidden="1" x14ac:dyDescent="0.25">
      <c r="A234" t="s">
        <v>160</v>
      </c>
      <c r="B234" t="s">
        <v>217</v>
      </c>
      <c r="C234" t="s">
        <v>52</v>
      </c>
      <c r="D234" s="25">
        <v>45582</v>
      </c>
      <c r="E234" t="s">
        <v>215</v>
      </c>
      <c r="F234" t="s">
        <v>70</v>
      </c>
      <c r="G234">
        <v>2.5351191458269504</v>
      </c>
      <c r="H234">
        <v>4.75</v>
      </c>
      <c r="I234">
        <v>10</v>
      </c>
      <c r="K234">
        <v>4.75</v>
      </c>
      <c r="L234">
        <v>45582</v>
      </c>
      <c r="M234" t="s">
        <v>204</v>
      </c>
      <c r="N234">
        <v>3.7212566844919786</v>
      </c>
      <c r="O234">
        <v>1.8736791948492661</v>
      </c>
      <c r="P234">
        <v>1.8736791948492661</v>
      </c>
      <c r="Q234">
        <v>1.467882363879238</v>
      </c>
      <c r="R234">
        <v>0</v>
      </c>
      <c r="S234">
        <v>0</v>
      </c>
      <c r="T234">
        <v>0.40579683097002817</v>
      </c>
      <c r="U234">
        <v>0</v>
      </c>
      <c r="V234">
        <v>0.21788236387923798</v>
      </c>
      <c r="W234">
        <v>0</v>
      </c>
      <c r="X234">
        <v>0.25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0.53370929385830534</v>
      </c>
      <c r="AM234">
        <v>0.53370929385830534</v>
      </c>
      <c r="AN234">
        <v>0.78342245989304815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0.21657754010695185</v>
      </c>
      <c r="AZ234">
        <v>0</v>
      </c>
      <c r="BA234">
        <v>0</v>
      </c>
      <c r="BB234">
        <v>0</v>
      </c>
      <c r="BC234">
        <v>0.53370929385830534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1.2764505119453926</v>
      </c>
      <c r="BJ234">
        <v>1.2764505119453926</v>
      </c>
      <c r="BK234">
        <v>0.68125350137544782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0.27645051194539261</v>
      </c>
      <c r="BU234">
        <v>0</v>
      </c>
      <c r="BV234">
        <v>0</v>
      </c>
      <c r="BW234">
        <v>0</v>
      </c>
      <c r="BX234">
        <v>0.31874649862455218</v>
      </c>
      <c r="BY234">
        <v>0</v>
      </c>
      <c r="BZ234">
        <v>0.68125350137544782</v>
      </c>
      <c r="CA234">
        <v>0</v>
      </c>
      <c r="CB234">
        <v>0</v>
      </c>
      <c r="CC234">
        <v>0</v>
      </c>
      <c r="CD234">
        <v>0</v>
      </c>
      <c r="CE234">
        <v>0</v>
      </c>
    </row>
    <row r="235" spans="1:83" hidden="1" x14ac:dyDescent="0.25">
      <c r="A235" t="s">
        <v>160</v>
      </c>
      <c r="B235" t="s">
        <v>170</v>
      </c>
      <c r="C235" t="s">
        <v>52</v>
      </c>
      <c r="D235" s="25">
        <v>45582</v>
      </c>
      <c r="E235" t="s">
        <v>215</v>
      </c>
      <c r="F235" t="s">
        <v>70</v>
      </c>
      <c r="G235">
        <v>2.8796992481203003</v>
      </c>
      <c r="H235">
        <v>5.6999999999999993</v>
      </c>
      <c r="I235">
        <v>10</v>
      </c>
      <c r="J235">
        <v>1</v>
      </c>
      <c r="K235">
        <v>5.6999999999999993</v>
      </c>
      <c r="L235">
        <v>45582</v>
      </c>
      <c r="M235" t="s">
        <v>204</v>
      </c>
      <c r="N235">
        <v>3.4020153111300142</v>
      </c>
      <c r="O235">
        <v>1.9793733681462142</v>
      </c>
      <c r="P235">
        <v>1.9793733681462142</v>
      </c>
      <c r="Q235">
        <v>1.1813786850660364</v>
      </c>
      <c r="R235">
        <v>0</v>
      </c>
      <c r="S235">
        <v>0</v>
      </c>
      <c r="T235">
        <v>0.72937336814621423</v>
      </c>
      <c r="U235">
        <v>0</v>
      </c>
      <c r="V235">
        <v>0</v>
      </c>
      <c r="W235">
        <v>0</v>
      </c>
      <c r="X235">
        <v>0.18137868506603638</v>
      </c>
      <c r="Y235">
        <v>0</v>
      </c>
      <c r="Z235">
        <v>6.8621314933963617E-2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0.50521039440707027</v>
      </c>
      <c r="AM235">
        <v>0.50521039440707027</v>
      </c>
      <c r="AN235">
        <v>0.59684479142631841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0.40315520857368159</v>
      </c>
      <c r="AZ235">
        <v>0</v>
      </c>
      <c r="BA235">
        <v>0</v>
      </c>
      <c r="BB235">
        <v>0</v>
      </c>
      <c r="BC235">
        <v>0.50521039440707027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1.6754774681207081</v>
      </c>
      <c r="BJ235">
        <v>1.6754774681207081</v>
      </c>
      <c r="BK235">
        <v>0.8464686324894225</v>
      </c>
      <c r="CB235">
        <v>0</v>
      </c>
      <c r="CC235">
        <v>0</v>
      </c>
      <c r="CD235">
        <v>0</v>
      </c>
    </row>
    <row r="236" spans="1:83" hidden="1" x14ac:dyDescent="0.25">
      <c r="A236" t="s">
        <v>160</v>
      </c>
      <c r="B236" t="s">
        <v>170</v>
      </c>
      <c r="C236" t="s">
        <v>52</v>
      </c>
      <c r="D236" s="25">
        <v>45583</v>
      </c>
      <c r="E236" t="s">
        <v>215</v>
      </c>
      <c r="F236" t="s">
        <v>68</v>
      </c>
      <c r="G236">
        <v>5.7593984962406006</v>
      </c>
      <c r="H236">
        <v>2.8499999999999996</v>
      </c>
      <c r="I236">
        <v>10</v>
      </c>
      <c r="J236">
        <v>1</v>
      </c>
      <c r="K236">
        <v>2.8499999999999996</v>
      </c>
      <c r="L236">
        <v>45583</v>
      </c>
      <c r="M236" t="s">
        <v>206</v>
      </c>
      <c r="N236">
        <v>3.502922221520187</v>
      </c>
      <c r="O236">
        <v>0.49484334203655356</v>
      </c>
      <c r="P236">
        <v>0.49484334203655356</v>
      </c>
      <c r="Q236">
        <v>0.60820973297935366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0.1133663909428001</v>
      </c>
      <c r="AB236">
        <v>0.39179026702064634</v>
      </c>
      <c r="AC236">
        <v>0</v>
      </c>
      <c r="AD236">
        <v>0</v>
      </c>
      <c r="AE236">
        <v>0</v>
      </c>
      <c r="AF236">
        <v>0.49484334203655356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2.0208415776282811</v>
      </c>
      <c r="AM236">
        <v>2.0208415776282811</v>
      </c>
      <c r="AN236">
        <v>1.2290955163228727</v>
      </c>
      <c r="BE236">
        <v>0</v>
      </c>
      <c r="BF236">
        <v>0</v>
      </c>
      <c r="BG236">
        <v>0</v>
      </c>
      <c r="BI236">
        <v>0.81360641766209862</v>
      </c>
      <c r="BJ236">
        <v>0.81360641766209862</v>
      </c>
      <c r="BK236">
        <v>1.6441696766367697</v>
      </c>
      <c r="BL236">
        <v>0.64416967663676972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0.50515665796344644</v>
      </c>
      <c r="BV236">
        <v>0</v>
      </c>
      <c r="BW236">
        <v>0</v>
      </c>
      <c r="BX236">
        <v>0</v>
      </c>
      <c r="BY236">
        <v>0</v>
      </c>
      <c r="BZ236">
        <v>0.81360641766209862</v>
      </c>
      <c r="CA236">
        <v>0</v>
      </c>
      <c r="CB236">
        <v>0</v>
      </c>
      <c r="CC236">
        <v>0</v>
      </c>
      <c r="CD236">
        <v>0</v>
      </c>
      <c r="CE236">
        <v>0</v>
      </c>
    </row>
    <row r="237" spans="1:83" hidden="1" x14ac:dyDescent="0.25">
      <c r="A237" t="s">
        <v>160</v>
      </c>
      <c r="B237" t="s">
        <v>217</v>
      </c>
      <c r="C237" t="s">
        <v>52</v>
      </c>
      <c r="D237" s="25">
        <v>45583</v>
      </c>
      <c r="E237" t="s">
        <v>215</v>
      </c>
      <c r="F237" t="s">
        <v>68</v>
      </c>
      <c r="G237">
        <v>6.8471096572600336</v>
      </c>
      <c r="H237">
        <v>2.8499999999999996</v>
      </c>
      <c r="I237">
        <v>10</v>
      </c>
      <c r="K237">
        <v>2.8499999999999996</v>
      </c>
      <c r="L237">
        <v>45583</v>
      </c>
      <c r="M237" t="s">
        <v>206</v>
      </c>
      <c r="N237">
        <v>3.812745098039215</v>
      </c>
      <c r="O237">
        <v>0.41623402320979724</v>
      </c>
      <c r="P237">
        <v>0.41623402320979724</v>
      </c>
      <c r="Q237">
        <v>0.55684008127378792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0.14060605806399068</v>
      </c>
      <c r="AB237">
        <v>0.44315991872621208</v>
      </c>
      <c r="AC237">
        <v>0</v>
      </c>
      <c r="AD237">
        <v>0</v>
      </c>
      <c r="AE237">
        <v>0</v>
      </c>
      <c r="AF237">
        <v>0.41623402320979724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2.4024946165824681</v>
      </c>
      <c r="AM237">
        <v>2.4024946165824681</v>
      </c>
      <c r="AN237">
        <v>1.3378052975576196</v>
      </c>
      <c r="BE237">
        <v>0</v>
      </c>
      <c r="BF237">
        <v>0</v>
      </c>
      <c r="BG237">
        <v>0</v>
      </c>
      <c r="BI237">
        <v>0.74749292877346363</v>
      </c>
      <c r="BJ237">
        <v>0.74749292877346363</v>
      </c>
      <c r="BK237">
        <v>1.7958477373117088</v>
      </c>
      <c r="BL237">
        <v>0.79584773731170877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0.58376597679020281</v>
      </c>
      <c r="BV237">
        <v>0</v>
      </c>
      <c r="BW237">
        <v>0</v>
      </c>
      <c r="BX237">
        <v>0</v>
      </c>
      <c r="BY237">
        <v>0</v>
      </c>
      <c r="BZ237">
        <v>0.74749292877346363</v>
      </c>
      <c r="CA237">
        <v>0</v>
      </c>
      <c r="CB237">
        <v>0</v>
      </c>
      <c r="CC237">
        <v>0</v>
      </c>
      <c r="CD237">
        <v>0</v>
      </c>
      <c r="CE237">
        <v>0</v>
      </c>
    </row>
    <row r="238" spans="1:83" hidden="1" x14ac:dyDescent="0.25">
      <c r="A238" t="s">
        <v>160</v>
      </c>
      <c r="B238" t="s">
        <v>170</v>
      </c>
      <c r="C238" t="s">
        <v>52</v>
      </c>
      <c r="D238" s="25">
        <v>45583</v>
      </c>
      <c r="E238" t="s">
        <v>215</v>
      </c>
      <c r="F238" t="s">
        <v>69</v>
      </c>
      <c r="G238">
        <v>1</v>
      </c>
      <c r="H238">
        <v>0</v>
      </c>
      <c r="I238">
        <v>10</v>
      </c>
      <c r="J238">
        <v>1</v>
      </c>
      <c r="K238">
        <v>0</v>
      </c>
      <c r="L238">
        <v>45583</v>
      </c>
      <c r="M238" t="s">
        <v>207</v>
      </c>
      <c r="N238">
        <v>1.1913273001508298</v>
      </c>
      <c r="O238">
        <v>0</v>
      </c>
      <c r="P238">
        <v>0</v>
      </c>
      <c r="Q238">
        <v>1.1913273001508298</v>
      </c>
      <c r="R238">
        <v>0.19132730015082977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0.83939988605431393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0.16060011394568607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0.83939988605431393</v>
      </c>
      <c r="CE238">
        <v>0</v>
      </c>
    </row>
    <row r="239" spans="1:83" hidden="1" x14ac:dyDescent="0.25">
      <c r="A239" t="s">
        <v>160</v>
      </c>
      <c r="B239" t="s">
        <v>217</v>
      </c>
      <c r="C239" t="s">
        <v>52</v>
      </c>
      <c r="D239" s="25">
        <v>45583</v>
      </c>
      <c r="E239" t="s">
        <v>215</v>
      </c>
      <c r="F239" t="s">
        <v>69</v>
      </c>
      <c r="G239">
        <v>0.84615384615384603</v>
      </c>
      <c r="H239">
        <v>1.9</v>
      </c>
      <c r="I239">
        <v>10</v>
      </c>
      <c r="K239">
        <v>1.9</v>
      </c>
      <c r="L239">
        <v>45583</v>
      </c>
      <c r="M239" t="s">
        <v>207</v>
      </c>
      <c r="N239">
        <v>1.9964349376114079</v>
      </c>
      <c r="O239">
        <v>2.2454545454545456</v>
      </c>
      <c r="P239">
        <v>2.2454545454545456</v>
      </c>
      <c r="Q239">
        <v>2.3594231080862098</v>
      </c>
      <c r="R239">
        <v>0.11396856263166422</v>
      </c>
      <c r="S239">
        <v>0</v>
      </c>
      <c r="T239">
        <v>0</v>
      </c>
      <c r="U239">
        <v>0</v>
      </c>
      <c r="V239">
        <v>0.99545454545454559</v>
      </c>
      <c r="W239">
        <v>0</v>
      </c>
      <c r="X239">
        <v>0.25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0.44534412955465585</v>
      </c>
      <c r="AM239">
        <v>0.44534412955465585</v>
      </c>
      <c r="AN239">
        <v>1.0507552303217937</v>
      </c>
      <c r="AO239">
        <v>5.0755230321793743E-2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0.44534412955465585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0.95169642857142867</v>
      </c>
      <c r="BJ239">
        <v>0.95169642857142867</v>
      </c>
      <c r="BK239">
        <v>0.42383241758241758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4.8303571428571335E-2</v>
      </c>
      <c r="BW239">
        <v>0</v>
      </c>
      <c r="BX239">
        <v>0.52786401098901115</v>
      </c>
      <c r="BY239">
        <v>0</v>
      </c>
      <c r="BZ239">
        <v>0.42383241758241758</v>
      </c>
      <c r="CA239">
        <v>0</v>
      </c>
      <c r="CB239">
        <v>0</v>
      </c>
      <c r="CC239">
        <v>0</v>
      </c>
      <c r="CD239">
        <v>0</v>
      </c>
      <c r="CE239">
        <v>0</v>
      </c>
    </row>
    <row r="240" spans="1:83" hidden="1" x14ac:dyDescent="0.25">
      <c r="A240" t="s">
        <v>160</v>
      </c>
      <c r="B240" t="s">
        <v>170</v>
      </c>
      <c r="C240" t="s">
        <v>52</v>
      </c>
      <c r="D240" s="25">
        <v>45583</v>
      </c>
      <c r="E240" t="s">
        <v>215</v>
      </c>
      <c r="F240" t="s">
        <v>70</v>
      </c>
      <c r="G240">
        <v>2.8796992481203003</v>
      </c>
      <c r="H240">
        <v>2.8499999999999996</v>
      </c>
      <c r="I240">
        <v>10</v>
      </c>
      <c r="J240">
        <v>1</v>
      </c>
      <c r="K240">
        <v>2.8499999999999996</v>
      </c>
      <c r="L240">
        <v>45583</v>
      </c>
      <c r="M240" t="s">
        <v>208</v>
      </c>
      <c r="N240">
        <v>2.4639235004346567</v>
      </c>
      <c r="O240">
        <v>0.98968668407310711</v>
      </c>
      <c r="P240">
        <v>0.98968668407310711</v>
      </c>
      <c r="Q240">
        <v>0.85561834349297494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1.0313315926892885E-2</v>
      </c>
      <c r="AC240">
        <v>0</v>
      </c>
      <c r="AD240">
        <v>0.13406834058013217</v>
      </c>
      <c r="AE240">
        <v>0</v>
      </c>
      <c r="AF240">
        <v>0.85561834349297494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1.0104207888141405</v>
      </c>
      <c r="AM240">
        <v>1.0104207888141405</v>
      </c>
      <c r="AN240">
        <v>0.86453456155602004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1.0420788814140547E-2</v>
      </c>
      <c r="AX240">
        <v>0</v>
      </c>
      <c r="AY240">
        <v>0</v>
      </c>
      <c r="AZ240">
        <v>0</v>
      </c>
      <c r="BA240">
        <v>0.13546543844397996</v>
      </c>
      <c r="BB240">
        <v>0</v>
      </c>
      <c r="BC240">
        <v>0.86453456155602004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1.156691755850876</v>
      </c>
      <c r="BJ240">
        <v>1.156691755850876</v>
      </c>
      <c r="BK240">
        <v>1.1687453963616554</v>
      </c>
      <c r="BL240">
        <v>1.2053640510779395E-2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0.15669175585087602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1</v>
      </c>
      <c r="CA240">
        <v>0</v>
      </c>
      <c r="CB240">
        <v>0</v>
      </c>
      <c r="CC240">
        <v>0</v>
      </c>
      <c r="CD240">
        <v>0</v>
      </c>
      <c r="CE240">
        <v>0</v>
      </c>
    </row>
    <row r="241" spans="1:83" hidden="1" x14ac:dyDescent="0.25">
      <c r="A241" t="s">
        <v>160</v>
      </c>
      <c r="B241" t="s">
        <v>217</v>
      </c>
      <c r="C241" t="s">
        <v>52</v>
      </c>
      <c r="D241" s="25">
        <v>45583</v>
      </c>
      <c r="E241" t="s">
        <v>215</v>
      </c>
      <c r="F241" t="s">
        <v>70</v>
      </c>
      <c r="G241">
        <v>2.5351191458269504</v>
      </c>
      <c r="H241">
        <v>3.8</v>
      </c>
      <c r="I241">
        <v>10</v>
      </c>
      <c r="K241">
        <v>3.8</v>
      </c>
      <c r="L241">
        <v>45583</v>
      </c>
      <c r="M241" t="s">
        <v>208</v>
      </c>
      <c r="N241">
        <v>3.9919786096256682</v>
      </c>
      <c r="O241">
        <v>1.498943355879413</v>
      </c>
      <c r="P241">
        <v>1.498943355879413</v>
      </c>
      <c r="Q241">
        <v>1.5746710036081928</v>
      </c>
      <c r="R241">
        <v>7.5727647728779823E-2</v>
      </c>
      <c r="S241">
        <v>0</v>
      </c>
      <c r="T241">
        <v>0</v>
      </c>
      <c r="U241">
        <v>0</v>
      </c>
      <c r="V241">
        <v>0.24894335587941296</v>
      </c>
      <c r="W241">
        <v>0</v>
      </c>
      <c r="X241">
        <v>0.25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0.66713661732288176</v>
      </c>
      <c r="AM241">
        <v>0.66713661732288176</v>
      </c>
      <c r="AN241">
        <v>1.050520686743597</v>
      </c>
      <c r="AO241">
        <v>5.0520686743596999E-2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0.66713661732288176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0.95190890823844609</v>
      </c>
      <c r="BJ241">
        <v>0.95190890823844609</v>
      </c>
      <c r="BK241">
        <v>0.63505328904171432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4.8091091761553906E-2</v>
      </c>
      <c r="BW241">
        <v>0</v>
      </c>
      <c r="BX241">
        <v>0.31685561919673177</v>
      </c>
      <c r="BY241">
        <v>0</v>
      </c>
      <c r="BZ241">
        <v>0.63505328904171432</v>
      </c>
      <c r="CA241">
        <v>0</v>
      </c>
      <c r="CB241">
        <v>0</v>
      </c>
      <c r="CC241">
        <v>0</v>
      </c>
      <c r="CD241">
        <v>0</v>
      </c>
      <c r="CE241">
        <v>0</v>
      </c>
    </row>
    <row r="242" spans="1:83" hidden="1" x14ac:dyDescent="0.25">
      <c r="A242" t="s">
        <v>160</v>
      </c>
      <c r="B242" t="s">
        <v>217</v>
      </c>
      <c r="C242" t="s">
        <v>52</v>
      </c>
      <c r="D242" s="25">
        <v>45584</v>
      </c>
      <c r="E242" t="s">
        <v>215</v>
      </c>
      <c r="F242" t="s">
        <v>68</v>
      </c>
      <c r="G242">
        <v>6.8471096572600327</v>
      </c>
      <c r="H242">
        <v>3.8</v>
      </c>
      <c r="I242">
        <v>10</v>
      </c>
      <c r="K242">
        <v>3.8</v>
      </c>
      <c r="L242">
        <v>45584</v>
      </c>
      <c r="M242" t="s">
        <v>211</v>
      </c>
      <c r="N242">
        <v>3.812745098039215</v>
      </c>
      <c r="O242">
        <v>0.55497869761306307</v>
      </c>
      <c r="P242">
        <v>0.55497869761306307</v>
      </c>
      <c r="Q242">
        <v>0.55684008127378792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1.8613836607248579E-3</v>
      </c>
      <c r="AB242">
        <v>0.44315991872621208</v>
      </c>
      <c r="AC242">
        <v>0</v>
      </c>
      <c r="AD242">
        <v>0</v>
      </c>
      <c r="AE242">
        <v>0</v>
      </c>
      <c r="AF242">
        <v>0.55497869761306307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1.8018709624368507</v>
      </c>
      <c r="AM242">
        <v>1.8018709624368507</v>
      </c>
      <c r="AN242">
        <v>1.0033539731682146</v>
      </c>
      <c r="BE242">
        <v>0</v>
      </c>
      <c r="BF242">
        <v>0</v>
      </c>
      <c r="BG242">
        <v>0</v>
      </c>
      <c r="BI242">
        <v>0.99665723836461828</v>
      </c>
      <c r="BJ242">
        <v>0.99665723836461828</v>
      </c>
      <c r="BK242">
        <v>1.7958477373117085</v>
      </c>
      <c r="BL242">
        <v>0.79584773731170855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0.44502130238693693</v>
      </c>
      <c r="BV242">
        <v>0</v>
      </c>
      <c r="BW242">
        <v>0</v>
      </c>
      <c r="BX242">
        <v>0</v>
      </c>
      <c r="BY242">
        <v>0</v>
      </c>
      <c r="BZ242">
        <v>0.99665723836461828</v>
      </c>
      <c r="CA242">
        <v>0</v>
      </c>
      <c r="CB242">
        <v>0</v>
      </c>
      <c r="CC242">
        <v>0</v>
      </c>
      <c r="CD242">
        <v>0</v>
      </c>
      <c r="CE242">
        <v>0</v>
      </c>
    </row>
    <row r="243" spans="1:83" hidden="1" x14ac:dyDescent="0.25">
      <c r="A243" t="s">
        <v>160</v>
      </c>
      <c r="B243" t="s">
        <v>170</v>
      </c>
      <c r="C243" t="s">
        <v>52</v>
      </c>
      <c r="D243" s="25">
        <v>45584</v>
      </c>
      <c r="E243" t="s">
        <v>215</v>
      </c>
      <c r="F243" t="s">
        <v>68</v>
      </c>
      <c r="G243">
        <v>5.7593984962406006</v>
      </c>
      <c r="H243">
        <v>3.8</v>
      </c>
      <c r="I243">
        <v>10</v>
      </c>
      <c r="J243">
        <v>1</v>
      </c>
      <c r="K243">
        <v>3.8</v>
      </c>
      <c r="L243">
        <v>45584</v>
      </c>
      <c r="M243" t="s">
        <v>211</v>
      </c>
      <c r="N243">
        <v>2.723004201680673</v>
      </c>
      <c r="O243">
        <v>0.65979112271540474</v>
      </c>
      <c r="P243">
        <v>0.65979112271540474</v>
      </c>
      <c r="Q243">
        <v>0.47279315773306735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0.34020887728459526</v>
      </c>
      <c r="AC243">
        <v>0</v>
      </c>
      <c r="AD243">
        <v>0.18699796498233739</v>
      </c>
      <c r="AE243">
        <v>0</v>
      </c>
      <c r="AF243">
        <v>0.47279315773306735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1.5156311832212108</v>
      </c>
      <c r="AM243">
        <v>1.5156311832212108</v>
      </c>
      <c r="AN243">
        <v>0.71658005307386141</v>
      </c>
      <c r="BE243">
        <v>0</v>
      </c>
      <c r="BF243">
        <v>0</v>
      </c>
      <c r="BG243">
        <v>0</v>
      </c>
      <c r="BI243">
        <v>1.3955174941171928</v>
      </c>
      <c r="BJ243">
        <v>1.3955174941171928</v>
      </c>
      <c r="BK243">
        <v>2.1150898308147399</v>
      </c>
      <c r="BL243">
        <v>0.71957233669754705</v>
      </c>
      <c r="BM243">
        <v>0</v>
      </c>
      <c r="BN243">
        <v>0</v>
      </c>
      <c r="BO243">
        <v>0</v>
      </c>
      <c r="BP243">
        <v>0</v>
      </c>
      <c r="BQ243">
        <v>0.10448250588280716</v>
      </c>
      <c r="BR243">
        <v>0.39551749411719284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</row>
    <row r="244" spans="1:83" hidden="1" x14ac:dyDescent="0.25">
      <c r="A244" t="s">
        <v>160</v>
      </c>
      <c r="B244" t="s">
        <v>170</v>
      </c>
      <c r="C244" t="s">
        <v>52</v>
      </c>
      <c r="D244" s="25">
        <v>45584</v>
      </c>
      <c r="E244" t="s">
        <v>215</v>
      </c>
      <c r="F244" t="s">
        <v>69</v>
      </c>
      <c r="G244">
        <v>1</v>
      </c>
      <c r="H244">
        <v>0.95</v>
      </c>
      <c r="I244">
        <v>10</v>
      </c>
      <c r="J244">
        <v>1</v>
      </c>
      <c r="K244">
        <v>0.95</v>
      </c>
      <c r="L244">
        <v>45584</v>
      </c>
      <c r="M244" t="s">
        <v>210</v>
      </c>
      <c r="N244">
        <v>1.1401127252520442</v>
      </c>
      <c r="O244">
        <v>0.95</v>
      </c>
      <c r="P244">
        <v>0.95</v>
      </c>
      <c r="Q244">
        <v>1.1401127252520442</v>
      </c>
      <c r="R244">
        <v>0.14011272525204421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5.0000000000000044E-2</v>
      </c>
      <c r="AB244">
        <v>0</v>
      </c>
      <c r="AC244">
        <v>0</v>
      </c>
      <c r="AD244">
        <v>0</v>
      </c>
      <c r="AE244">
        <v>0</v>
      </c>
      <c r="AF244">
        <v>0.95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1.0526315789473684</v>
      </c>
      <c r="AM244">
        <v>1.0526315789473684</v>
      </c>
      <c r="AN244">
        <v>1.2001186581600467</v>
      </c>
      <c r="AO244">
        <v>0.14748707921267834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5.2631578947368363E-2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0.83325093998050404</v>
      </c>
      <c r="BJ244">
        <v>0.83325093998050404</v>
      </c>
      <c r="BK244">
        <v>0.8771062526110569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0.1228937473889431</v>
      </c>
      <c r="BW244">
        <v>0</v>
      </c>
      <c r="BX244">
        <v>0</v>
      </c>
      <c r="BY244">
        <v>0</v>
      </c>
      <c r="BZ244">
        <v>0.83325093998050404</v>
      </c>
      <c r="CA244">
        <v>0</v>
      </c>
      <c r="CB244">
        <v>0</v>
      </c>
      <c r="CC244">
        <v>0</v>
      </c>
      <c r="CD244">
        <v>0</v>
      </c>
      <c r="CE244">
        <v>0</v>
      </c>
    </row>
    <row r="245" spans="1:83" hidden="1" x14ac:dyDescent="0.25">
      <c r="A245" t="s">
        <v>160</v>
      </c>
      <c r="B245" t="s">
        <v>217</v>
      </c>
      <c r="C245" t="s">
        <v>52</v>
      </c>
      <c r="D245" s="25">
        <v>45584</v>
      </c>
      <c r="E245" t="s">
        <v>215</v>
      </c>
      <c r="F245" t="s">
        <v>69</v>
      </c>
      <c r="G245">
        <v>0.84615384615384603</v>
      </c>
      <c r="H245">
        <v>1.9</v>
      </c>
      <c r="I245">
        <v>10</v>
      </c>
      <c r="K245">
        <v>1.9</v>
      </c>
      <c r="L245">
        <v>45584</v>
      </c>
      <c r="M245" t="s">
        <v>210</v>
      </c>
      <c r="N245">
        <v>1.9964349376114079</v>
      </c>
      <c r="O245">
        <v>2.2454545454545456</v>
      </c>
      <c r="P245">
        <v>2.2454545454545456</v>
      </c>
      <c r="Q245">
        <v>2.3594231080862098</v>
      </c>
      <c r="R245">
        <v>0.11396856263166422</v>
      </c>
      <c r="S245">
        <v>0</v>
      </c>
      <c r="T245">
        <v>0</v>
      </c>
      <c r="U245">
        <v>0</v>
      </c>
      <c r="V245">
        <v>0.99545454545454559</v>
      </c>
      <c r="W245">
        <v>0</v>
      </c>
      <c r="X245">
        <v>0.25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0.44534412955465585</v>
      </c>
      <c r="AM245">
        <v>0.44534412955465585</v>
      </c>
      <c r="AN245">
        <v>1.0507552303217937</v>
      </c>
      <c r="AO245">
        <v>5.0755230321793743E-2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0.44534412955465585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0.95169642857142867</v>
      </c>
      <c r="BJ245">
        <v>0.95169642857142867</v>
      </c>
      <c r="BK245">
        <v>0.42383241758241758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4.8303571428571335E-2</v>
      </c>
      <c r="BW245">
        <v>0</v>
      </c>
      <c r="BX245">
        <v>0.52786401098901115</v>
      </c>
      <c r="BY245">
        <v>0</v>
      </c>
      <c r="BZ245">
        <v>0.42383241758241758</v>
      </c>
      <c r="CA245">
        <v>0</v>
      </c>
      <c r="CB245">
        <v>0</v>
      </c>
      <c r="CC245">
        <v>0</v>
      </c>
      <c r="CD245">
        <v>0</v>
      </c>
      <c r="CE245">
        <v>0</v>
      </c>
    </row>
    <row r="246" spans="1:83" hidden="1" x14ac:dyDescent="0.25">
      <c r="A246" t="s">
        <v>160</v>
      </c>
      <c r="B246" t="s">
        <v>170</v>
      </c>
      <c r="C246" t="s">
        <v>52</v>
      </c>
      <c r="D246" s="25">
        <v>45584</v>
      </c>
      <c r="E246" t="s">
        <v>215</v>
      </c>
      <c r="F246" t="s">
        <v>70</v>
      </c>
      <c r="G246">
        <v>2.8796992481203003</v>
      </c>
      <c r="H246">
        <v>0.95</v>
      </c>
      <c r="I246">
        <v>10</v>
      </c>
      <c r="J246">
        <v>1</v>
      </c>
      <c r="K246">
        <v>0.95</v>
      </c>
      <c r="L246">
        <v>45584</v>
      </c>
      <c r="M246" t="s">
        <v>209</v>
      </c>
      <c r="N246">
        <v>2.5963488843813387</v>
      </c>
      <c r="O246">
        <v>0.32989556135770237</v>
      </c>
      <c r="P246">
        <v>0.32989556135770237</v>
      </c>
      <c r="Q246">
        <v>0.90160418178255375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0.57170862042485138</v>
      </c>
      <c r="AB246">
        <v>9.8395818217446251E-2</v>
      </c>
      <c r="AC246">
        <v>0</v>
      </c>
      <c r="AD246">
        <v>0</v>
      </c>
      <c r="AE246">
        <v>0</v>
      </c>
      <c r="AF246">
        <v>0.32989556135770237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3.0312623664424216</v>
      </c>
      <c r="AM246">
        <v>3.0312623664424216</v>
      </c>
      <c r="AN246">
        <v>2.7329988256645672</v>
      </c>
      <c r="BE246">
        <v>0</v>
      </c>
      <c r="BF246">
        <v>0</v>
      </c>
      <c r="BG246">
        <v>0</v>
      </c>
      <c r="BI246">
        <v>0.36589843750000001</v>
      </c>
      <c r="BJ246">
        <v>0.36589843750000001</v>
      </c>
      <c r="BK246">
        <v>1.1091341635338345</v>
      </c>
      <c r="BL246">
        <v>0.10913416353383454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0.67010443864229763</v>
      </c>
      <c r="BV246">
        <v>0</v>
      </c>
      <c r="BW246">
        <v>0</v>
      </c>
      <c r="BX246">
        <v>0</v>
      </c>
      <c r="BY246">
        <v>0</v>
      </c>
      <c r="BZ246">
        <v>0.36589843750000001</v>
      </c>
      <c r="CA246">
        <v>0</v>
      </c>
      <c r="CB246">
        <v>0</v>
      </c>
      <c r="CC246">
        <v>0</v>
      </c>
      <c r="CD246">
        <v>0</v>
      </c>
      <c r="CE246">
        <v>0</v>
      </c>
    </row>
    <row r="247" spans="1:83" hidden="1" x14ac:dyDescent="0.25">
      <c r="A247" t="s">
        <v>160</v>
      </c>
      <c r="B247" t="s">
        <v>217</v>
      </c>
      <c r="C247" t="s">
        <v>52</v>
      </c>
      <c r="D247" s="25">
        <v>45584</v>
      </c>
      <c r="E247" t="s">
        <v>215</v>
      </c>
      <c r="F247" t="s">
        <v>70</v>
      </c>
      <c r="G247">
        <v>2.5351191458269504</v>
      </c>
      <c r="H247">
        <v>4.75</v>
      </c>
      <c r="I247">
        <v>10</v>
      </c>
      <c r="K247">
        <v>4.75</v>
      </c>
      <c r="L247">
        <v>45584</v>
      </c>
      <c r="M247" t="s">
        <v>209</v>
      </c>
      <c r="N247">
        <v>3.9919786096256682</v>
      </c>
      <c r="O247">
        <v>1.8736791948492661</v>
      </c>
      <c r="P247">
        <v>1.8736791948492661</v>
      </c>
      <c r="Q247">
        <v>1.5746710036081928</v>
      </c>
      <c r="R247">
        <v>0</v>
      </c>
      <c r="S247">
        <v>0</v>
      </c>
      <c r="T247">
        <v>0.29900819124107336</v>
      </c>
      <c r="U247">
        <v>0</v>
      </c>
      <c r="V247">
        <v>0.32467100360819279</v>
      </c>
      <c r="W247">
        <v>0</v>
      </c>
      <c r="X247">
        <v>0.25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0.53370929385830534</v>
      </c>
      <c r="AM247">
        <v>0.53370929385830534</v>
      </c>
      <c r="AN247">
        <v>0.84041654939487753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0.15958345060512247</v>
      </c>
      <c r="AZ247">
        <v>0</v>
      </c>
      <c r="BA247">
        <v>0</v>
      </c>
      <c r="BB247">
        <v>0</v>
      </c>
      <c r="BC247">
        <v>0.53370929385830534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1.1898861352980576</v>
      </c>
      <c r="BJ247">
        <v>1.1898861352980576</v>
      </c>
      <c r="BK247">
        <v>0.63505328904171432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0.18988613529805765</v>
      </c>
      <c r="BU247">
        <v>0</v>
      </c>
      <c r="BV247">
        <v>0</v>
      </c>
      <c r="BW247">
        <v>0</v>
      </c>
      <c r="BX247">
        <v>0.36494671095828568</v>
      </c>
      <c r="BY247">
        <v>0</v>
      </c>
      <c r="BZ247">
        <v>0.63505328904171432</v>
      </c>
      <c r="CA247">
        <v>0</v>
      </c>
      <c r="CB247">
        <v>0</v>
      </c>
      <c r="CC247">
        <v>0</v>
      </c>
      <c r="CD247">
        <v>0</v>
      </c>
      <c r="CE247">
        <v>0</v>
      </c>
    </row>
    <row r="248" spans="1:83" hidden="1" x14ac:dyDescent="0.25">
      <c r="A248" t="s">
        <v>160</v>
      </c>
      <c r="B248" t="s">
        <v>170</v>
      </c>
      <c r="C248" t="s">
        <v>52</v>
      </c>
      <c r="D248" s="25">
        <v>45585</v>
      </c>
      <c r="E248" t="s">
        <v>215</v>
      </c>
      <c r="F248" t="s">
        <v>68</v>
      </c>
      <c r="G248">
        <v>5.7593984962406006</v>
      </c>
      <c r="H248">
        <v>3.8</v>
      </c>
      <c r="I248">
        <v>10</v>
      </c>
      <c r="J248">
        <v>1</v>
      </c>
      <c r="K248">
        <v>3.8</v>
      </c>
      <c r="L248">
        <v>45585</v>
      </c>
      <c r="M248" t="s">
        <v>214</v>
      </c>
      <c r="N248">
        <v>2.7192337461300311</v>
      </c>
      <c r="O248">
        <v>0.65979112271540474</v>
      </c>
      <c r="P248">
        <v>0.65979112271540474</v>
      </c>
      <c r="Q248">
        <v>0.47213849639072347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0.34020887728459526</v>
      </c>
      <c r="AC248">
        <v>0</v>
      </c>
      <c r="AD248">
        <v>0.18765262632468127</v>
      </c>
      <c r="AE248">
        <v>0</v>
      </c>
      <c r="AF248">
        <v>0.47213849639072347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1.5156311832212108</v>
      </c>
      <c r="AM248">
        <v>1.5156311832212108</v>
      </c>
      <c r="AN248">
        <v>0.71558782792895559</v>
      </c>
      <c r="BE248">
        <v>0</v>
      </c>
      <c r="BF248">
        <v>0</v>
      </c>
      <c r="BG248">
        <v>0</v>
      </c>
      <c r="BI248">
        <v>1.3974525012452856</v>
      </c>
      <c r="BJ248">
        <v>1.3974525012452856</v>
      </c>
      <c r="BK248">
        <v>2.1180225879578325</v>
      </c>
      <c r="BL248">
        <v>0.72057008671254685</v>
      </c>
      <c r="BM248">
        <v>0</v>
      </c>
      <c r="BN248">
        <v>0</v>
      </c>
      <c r="BO248">
        <v>0</v>
      </c>
      <c r="BP248">
        <v>0</v>
      </c>
      <c r="BQ248">
        <v>0.10254749875471436</v>
      </c>
      <c r="BR248">
        <v>0.39745250124528564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</row>
    <row r="249" spans="1:83" hidden="1" x14ac:dyDescent="0.25">
      <c r="A249" t="s">
        <v>160</v>
      </c>
      <c r="B249" t="s">
        <v>217</v>
      </c>
      <c r="C249" t="s">
        <v>52</v>
      </c>
      <c r="D249" s="25">
        <v>45585</v>
      </c>
      <c r="E249" t="s">
        <v>215</v>
      </c>
      <c r="F249" t="s">
        <v>68</v>
      </c>
      <c r="G249">
        <v>6.8471096572600327</v>
      </c>
      <c r="H249">
        <v>3.8</v>
      </c>
      <c r="I249">
        <v>10</v>
      </c>
      <c r="K249">
        <v>3.8</v>
      </c>
      <c r="L249">
        <v>45585</v>
      </c>
      <c r="M249" t="s">
        <v>214</v>
      </c>
      <c r="N249">
        <v>3.812745098039215</v>
      </c>
      <c r="O249">
        <v>0.55497869761306307</v>
      </c>
      <c r="P249">
        <v>0.55497869761306307</v>
      </c>
      <c r="Q249">
        <v>0.55684008127378792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1.8613836607248579E-3</v>
      </c>
      <c r="AB249">
        <v>0.44315991872621208</v>
      </c>
      <c r="AC249">
        <v>0</v>
      </c>
      <c r="AD249">
        <v>0</v>
      </c>
      <c r="AE249">
        <v>0</v>
      </c>
      <c r="AF249">
        <v>0.55497869761306307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1.8018709624368507</v>
      </c>
      <c r="AM249">
        <v>1.8018709624368507</v>
      </c>
      <c r="AN249">
        <v>1.0033539731682146</v>
      </c>
      <c r="BE249">
        <v>0</v>
      </c>
      <c r="BF249">
        <v>0</v>
      </c>
      <c r="BG249">
        <v>0</v>
      </c>
      <c r="BI249">
        <v>0.99665723836461828</v>
      </c>
      <c r="BJ249">
        <v>0.99665723836461828</v>
      </c>
      <c r="BK249">
        <v>1.7958477373117085</v>
      </c>
      <c r="BL249">
        <v>0.79584773731170855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0.44502130238693693</v>
      </c>
      <c r="BV249">
        <v>0</v>
      </c>
      <c r="BW249">
        <v>0</v>
      </c>
      <c r="BX249">
        <v>0</v>
      </c>
      <c r="BY249">
        <v>0</v>
      </c>
      <c r="BZ249">
        <v>0.99665723836461828</v>
      </c>
      <c r="CA249">
        <v>0</v>
      </c>
      <c r="CB249">
        <v>0</v>
      </c>
      <c r="CC249">
        <v>0</v>
      </c>
      <c r="CD249">
        <v>0</v>
      </c>
      <c r="CE249">
        <v>0</v>
      </c>
    </row>
    <row r="250" spans="1:83" hidden="1" x14ac:dyDescent="0.25">
      <c r="A250" t="s">
        <v>160</v>
      </c>
      <c r="B250" t="s">
        <v>170</v>
      </c>
      <c r="C250" t="s">
        <v>52</v>
      </c>
      <c r="D250" s="25">
        <v>45585</v>
      </c>
      <c r="E250" t="s">
        <v>215</v>
      </c>
      <c r="F250" t="s">
        <v>69</v>
      </c>
      <c r="G250">
        <v>1</v>
      </c>
      <c r="H250">
        <v>0</v>
      </c>
      <c r="I250">
        <v>10</v>
      </c>
      <c r="J250">
        <v>1</v>
      </c>
      <c r="K250">
        <v>0</v>
      </c>
      <c r="L250">
        <v>45585</v>
      </c>
      <c r="M250" t="s">
        <v>213</v>
      </c>
      <c r="N250">
        <v>0.24132730015082957</v>
      </c>
      <c r="O250">
        <v>0</v>
      </c>
      <c r="P250">
        <v>0</v>
      </c>
      <c r="Q250">
        <v>0.24132730015082957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0.24132730015082957</v>
      </c>
      <c r="AB250">
        <v>0.75867269984917041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I250">
        <v>0</v>
      </c>
      <c r="BJ250">
        <v>0</v>
      </c>
      <c r="BK250">
        <v>4.1437499999999998</v>
      </c>
      <c r="BL250">
        <v>3.1437499999999998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</row>
    <row r="251" spans="1:83" hidden="1" x14ac:dyDescent="0.25">
      <c r="A251" t="s">
        <v>160</v>
      </c>
      <c r="B251" t="s">
        <v>217</v>
      </c>
      <c r="C251" t="s">
        <v>52</v>
      </c>
      <c r="D251" s="25">
        <v>45585</v>
      </c>
      <c r="E251" t="s">
        <v>215</v>
      </c>
      <c r="F251" t="s">
        <v>69</v>
      </c>
      <c r="G251">
        <v>0.84615384615384603</v>
      </c>
      <c r="H251">
        <v>1.9</v>
      </c>
      <c r="I251">
        <v>10</v>
      </c>
      <c r="K251">
        <v>1.9</v>
      </c>
      <c r="L251">
        <v>45585</v>
      </c>
      <c r="M251" t="s">
        <v>213</v>
      </c>
      <c r="N251">
        <v>1.9964349376114079</v>
      </c>
      <c r="O251">
        <v>2.2454545454545456</v>
      </c>
      <c r="P251">
        <v>2.2454545454545456</v>
      </c>
      <c r="Q251">
        <v>2.3594231080862098</v>
      </c>
      <c r="R251">
        <v>0.11396856263166422</v>
      </c>
      <c r="S251">
        <v>0</v>
      </c>
      <c r="T251">
        <v>0</v>
      </c>
      <c r="U251">
        <v>0</v>
      </c>
      <c r="V251">
        <v>0.99545454545454559</v>
      </c>
      <c r="W251">
        <v>0</v>
      </c>
      <c r="X251">
        <v>0.25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0.44534412955465585</v>
      </c>
      <c r="AM251">
        <v>0.44534412955465585</v>
      </c>
      <c r="AN251">
        <v>1.0507552303217937</v>
      </c>
      <c r="AO251">
        <v>5.0755230321793743E-2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0.44534412955465585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0.95169642857142867</v>
      </c>
      <c r="BJ251">
        <v>0.95169642857142867</v>
      </c>
      <c r="BK251">
        <v>0.42383241758241758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4.8303571428571335E-2</v>
      </c>
      <c r="BW251">
        <v>0</v>
      </c>
      <c r="BX251">
        <v>0.52786401098901115</v>
      </c>
      <c r="BY251">
        <v>0</v>
      </c>
      <c r="BZ251">
        <v>0.42383241758241758</v>
      </c>
      <c r="CA251">
        <v>0</v>
      </c>
      <c r="CB251">
        <v>0</v>
      </c>
      <c r="CC251">
        <v>0</v>
      </c>
      <c r="CD251">
        <v>0</v>
      </c>
      <c r="CE251">
        <v>0</v>
      </c>
    </row>
    <row r="252" spans="1:83" hidden="1" x14ac:dyDescent="0.25">
      <c r="A252" t="s">
        <v>160</v>
      </c>
      <c r="B252" t="s">
        <v>170</v>
      </c>
      <c r="C252" t="s">
        <v>52</v>
      </c>
      <c r="D252" s="25">
        <v>45585</v>
      </c>
      <c r="E252" t="s">
        <v>215</v>
      </c>
      <c r="F252" t="s">
        <v>70</v>
      </c>
      <c r="G252">
        <v>2.8796992481203003</v>
      </c>
      <c r="H252">
        <v>1.9</v>
      </c>
      <c r="I252">
        <v>10</v>
      </c>
      <c r="J252">
        <v>1</v>
      </c>
      <c r="K252">
        <v>1.9</v>
      </c>
      <c r="L252">
        <v>45585</v>
      </c>
      <c r="M252" t="s">
        <v>212</v>
      </c>
      <c r="N252">
        <v>2.5309330628803242</v>
      </c>
      <c r="O252">
        <v>0.65979112271540474</v>
      </c>
      <c r="P252">
        <v>0.65979112271540474</v>
      </c>
      <c r="Q252">
        <v>0.87888798267123547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0.21909685995583073</v>
      </c>
      <c r="AB252">
        <v>0.12111201732876453</v>
      </c>
      <c r="AC252">
        <v>0</v>
      </c>
      <c r="AD252">
        <v>0</v>
      </c>
      <c r="AE252">
        <v>0</v>
      </c>
      <c r="AF252">
        <v>0.65979112271540474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1.5156311832212108</v>
      </c>
      <c r="AM252">
        <v>1.5156311832212108</v>
      </c>
      <c r="AN252">
        <v>1.3320700330949076</v>
      </c>
      <c r="BE252">
        <v>0</v>
      </c>
      <c r="BF252">
        <v>0</v>
      </c>
      <c r="BG252">
        <v>0</v>
      </c>
      <c r="BI252">
        <v>0.75071128030454826</v>
      </c>
      <c r="BJ252">
        <v>0.75071128030454826</v>
      </c>
      <c r="BK252">
        <v>1.1378014260254925</v>
      </c>
      <c r="BL252">
        <v>0.1378014260254925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0.34020887728459526</v>
      </c>
      <c r="BV252">
        <v>0</v>
      </c>
      <c r="BW252">
        <v>0</v>
      </c>
      <c r="BX252">
        <v>0</v>
      </c>
      <c r="BY252">
        <v>0</v>
      </c>
      <c r="BZ252">
        <v>0.75071128030454826</v>
      </c>
      <c r="CA252">
        <v>0</v>
      </c>
      <c r="CB252">
        <v>0</v>
      </c>
      <c r="CC252">
        <v>0</v>
      </c>
      <c r="CD252">
        <v>0</v>
      </c>
      <c r="CE252">
        <v>0</v>
      </c>
    </row>
    <row r="253" spans="1:83" hidden="1" x14ac:dyDescent="0.25">
      <c r="A253" t="s">
        <v>160</v>
      </c>
      <c r="B253" t="s">
        <v>217</v>
      </c>
      <c r="C253" t="s">
        <v>52</v>
      </c>
      <c r="D253" s="25">
        <v>45585</v>
      </c>
      <c r="E253" t="s">
        <v>215</v>
      </c>
      <c r="F253" t="s">
        <v>70</v>
      </c>
      <c r="G253">
        <v>2.5351191458269504</v>
      </c>
      <c r="H253">
        <v>5.6999999999999993</v>
      </c>
      <c r="I253">
        <v>10</v>
      </c>
      <c r="K253">
        <v>5.6999999999999993</v>
      </c>
      <c r="L253">
        <v>45585</v>
      </c>
      <c r="M253" t="s">
        <v>212</v>
      </c>
      <c r="N253">
        <v>3.9919786096256682</v>
      </c>
      <c r="O253">
        <v>2.2484150338191191</v>
      </c>
      <c r="P253">
        <v>2.2484150338191191</v>
      </c>
      <c r="Q253">
        <v>1.5746710036081928</v>
      </c>
      <c r="R253">
        <v>0</v>
      </c>
      <c r="S253">
        <v>0</v>
      </c>
      <c r="T253">
        <v>0.67374403021092633</v>
      </c>
      <c r="U253">
        <v>0</v>
      </c>
      <c r="V253">
        <v>0.32467100360819279</v>
      </c>
      <c r="W253">
        <v>0</v>
      </c>
      <c r="X253">
        <v>0.25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0.44475774488192116</v>
      </c>
      <c r="AM253">
        <v>0.44475774488192116</v>
      </c>
      <c r="AN253">
        <v>0.70034712449573133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0.29965287550426867</v>
      </c>
      <c r="AZ253">
        <v>0</v>
      </c>
      <c r="BA253">
        <v>0</v>
      </c>
      <c r="BB253">
        <v>0</v>
      </c>
      <c r="BC253">
        <v>0.44475774488192116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1.4278633623576691</v>
      </c>
      <c r="BJ253">
        <v>1.4278633623576691</v>
      </c>
      <c r="BK253">
        <v>0.63505328904171432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0.42786336235766909</v>
      </c>
      <c r="BU253">
        <v>0</v>
      </c>
      <c r="BV253">
        <v>0</v>
      </c>
      <c r="BW253">
        <v>0</v>
      </c>
      <c r="BX253">
        <v>0.36494671095828568</v>
      </c>
      <c r="BY253">
        <v>0</v>
      </c>
      <c r="BZ253">
        <v>0.63505328904171432</v>
      </c>
      <c r="CA253">
        <v>0</v>
      </c>
      <c r="CB253">
        <v>0</v>
      </c>
      <c r="CC253">
        <v>0</v>
      </c>
      <c r="CD253">
        <v>0</v>
      </c>
      <c r="CE253">
        <v>0</v>
      </c>
    </row>
    <row r="254" spans="1:83" hidden="1" x14ac:dyDescent="0.25">
      <c r="A254" t="s">
        <v>160</v>
      </c>
      <c r="B254" t="s">
        <v>170</v>
      </c>
      <c r="C254" t="s">
        <v>116</v>
      </c>
      <c r="D254" s="25">
        <v>45572</v>
      </c>
      <c r="E254" t="s">
        <v>172</v>
      </c>
      <c r="G254">
        <v>31.303258145363415</v>
      </c>
      <c r="H254">
        <v>35.15</v>
      </c>
      <c r="K254">
        <v>35.15</v>
      </c>
      <c r="N254">
        <v>29.871353933422888</v>
      </c>
      <c r="R254">
        <v>3.0155889417416378E-3</v>
      </c>
      <c r="S254">
        <v>0</v>
      </c>
      <c r="T254">
        <v>5.1635022303556967E-2</v>
      </c>
      <c r="U254">
        <v>0</v>
      </c>
      <c r="V254">
        <v>0</v>
      </c>
      <c r="W254">
        <v>0</v>
      </c>
      <c r="X254">
        <v>1.0661100308818445E-2</v>
      </c>
      <c r="Y254">
        <v>0</v>
      </c>
      <c r="Z254">
        <v>9.285714285714286E-2</v>
      </c>
      <c r="AA254">
        <v>1.5186951700397492E-2</v>
      </c>
      <c r="AB254">
        <v>1.7080004721883209E-2</v>
      </c>
      <c r="AC254">
        <v>0</v>
      </c>
      <c r="AD254">
        <v>4.2339661355279716E-2</v>
      </c>
      <c r="AE254">
        <v>0</v>
      </c>
      <c r="AF254">
        <v>0.9253933822224395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83" hidden="1" x14ac:dyDescent="0.25">
      <c r="A255" t="s">
        <v>160</v>
      </c>
      <c r="B255" t="s">
        <v>217</v>
      </c>
      <c r="C255" t="s">
        <v>116</v>
      </c>
      <c r="D255" s="25">
        <v>45572</v>
      </c>
      <c r="E255" t="s">
        <v>172</v>
      </c>
      <c r="G255">
        <v>30.058155215592599</v>
      </c>
      <c r="H255">
        <v>42.75</v>
      </c>
      <c r="K255">
        <v>42.75</v>
      </c>
      <c r="N255">
        <v>29.917401960784311</v>
      </c>
      <c r="R255">
        <v>0</v>
      </c>
      <c r="S255">
        <v>0</v>
      </c>
      <c r="T255">
        <v>0.2611803852851704</v>
      </c>
      <c r="U255">
        <v>0</v>
      </c>
      <c r="V255">
        <v>7.9809264390698825E-2</v>
      </c>
      <c r="W255">
        <v>0</v>
      </c>
      <c r="X255">
        <v>2.9203119750370658E-2</v>
      </c>
      <c r="Y255">
        <v>0</v>
      </c>
      <c r="Z255">
        <v>0.11751566604985396</v>
      </c>
      <c r="AA255">
        <v>1.9525429671660615E-3</v>
      </c>
      <c r="AB255">
        <v>6.3512920730555644E-2</v>
      </c>
      <c r="AC255">
        <v>0</v>
      </c>
      <c r="AD255">
        <v>5.0182161127613742E-2</v>
      </c>
      <c r="AE255">
        <v>0</v>
      </c>
      <c r="AF255">
        <v>0.88435237517466447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83" hidden="1" x14ac:dyDescent="0.25">
      <c r="A256" t="s">
        <v>160</v>
      </c>
      <c r="B256" t="s">
        <v>170</v>
      </c>
      <c r="C256" t="s">
        <v>116</v>
      </c>
      <c r="D256" s="25">
        <v>45572</v>
      </c>
      <c r="E256" t="s">
        <v>216</v>
      </c>
      <c r="G256">
        <v>6.260651629072683</v>
      </c>
      <c r="H256">
        <v>3.8</v>
      </c>
      <c r="K256">
        <v>3.8</v>
      </c>
      <c r="N256">
        <v>3.666666666666667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0.13326308105307777</v>
      </c>
      <c r="AB256">
        <v>0.25977134648895595</v>
      </c>
      <c r="AC256">
        <v>0</v>
      </c>
      <c r="AD256">
        <v>0.15456011868318173</v>
      </c>
      <c r="AE256">
        <v>0</v>
      </c>
      <c r="AF256">
        <v>0.45240545377478447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hidden="1" x14ac:dyDescent="0.25">
      <c r="A257" t="s">
        <v>160</v>
      </c>
      <c r="B257" t="s">
        <v>217</v>
      </c>
      <c r="C257" t="s">
        <v>116</v>
      </c>
      <c r="D257" s="25">
        <v>45572</v>
      </c>
      <c r="E257" t="s">
        <v>216</v>
      </c>
      <c r="G257">
        <v>9.3020664213548816</v>
      </c>
      <c r="H257">
        <v>6.6499999999999995</v>
      </c>
      <c r="K257">
        <v>6.6499999999999995</v>
      </c>
      <c r="N257">
        <v>6.6439393939393927</v>
      </c>
      <c r="R257">
        <v>2.2962874872188864E-4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0.10265514489903205</v>
      </c>
      <c r="AB257">
        <v>0.18244993833994561</v>
      </c>
      <c r="AC257">
        <v>0</v>
      </c>
      <c r="AD257">
        <v>0.10353630695079426</v>
      </c>
      <c r="AE257">
        <v>0</v>
      </c>
      <c r="AF257">
        <v>0.61135860981022805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hidden="1" x14ac:dyDescent="0.25">
      <c r="A258" t="s">
        <v>160</v>
      </c>
      <c r="B258" t="s">
        <v>170</v>
      </c>
      <c r="C258" t="s">
        <v>116</v>
      </c>
      <c r="D258" s="25">
        <v>45572</v>
      </c>
      <c r="E258" t="s">
        <v>215</v>
      </c>
      <c r="G258">
        <v>9.6390977443609014</v>
      </c>
      <c r="H258">
        <v>8.5500000000000007</v>
      </c>
      <c r="K258">
        <v>8.5500000000000007</v>
      </c>
      <c r="N258">
        <v>8.3491565549855284</v>
      </c>
      <c r="R258">
        <v>2.7054023337404118E-2</v>
      </c>
      <c r="S258">
        <v>0</v>
      </c>
      <c r="T258">
        <v>2.0787831513260555E-2</v>
      </c>
      <c r="U258">
        <v>0</v>
      </c>
      <c r="V258">
        <v>0</v>
      </c>
      <c r="W258">
        <v>0</v>
      </c>
      <c r="X258">
        <v>5.4777809773648656E-2</v>
      </c>
      <c r="Y258">
        <v>0</v>
      </c>
      <c r="Z258">
        <v>1.9910177745852117E-2</v>
      </c>
      <c r="AA258">
        <v>0</v>
      </c>
      <c r="AB258">
        <v>0.1047191887675506</v>
      </c>
      <c r="AC258">
        <v>0</v>
      </c>
      <c r="AD258">
        <v>0.11093649628338097</v>
      </c>
      <c r="AE258">
        <v>0</v>
      </c>
      <c r="AF258">
        <v>0.68060016518307775</v>
      </c>
      <c r="AG258">
        <v>0</v>
      </c>
      <c r="AH258">
        <v>0</v>
      </c>
      <c r="AI258">
        <v>0</v>
      </c>
      <c r="AJ258">
        <v>0.10374414976599065</v>
      </c>
      <c r="AK258">
        <v>0</v>
      </c>
    </row>
    <row r="259" spans="1:37" hidden="1" x14ac:dyDescent="0.25">
      <c r="A259" t="s">
        <v>160</v>
      </c>
      <c r="B259" t="s">
        <v>217</v>
      </c>
      <c r="C259" t="s">
        <v>116</v>
      </c>
      <c r="D259" s="25">
        <v>45572</v>
      </c>
      <c r="E259" t="s">
        <v>215</v>
      </c>
      <c r="G259">
        <v>10.22838264924083</v>
      </c>
      <c r="H259">
        <v>9.5</v>
      </c>
      <c r="K259">
        <v>9.5</v>
      </c>
      <c r="N259">
        <v>9.6475044563279866</v>
      </c>
      <c r="R259">
        <v>1.930945126917457E-2</v>
      </c>
      <c r="S259">
        <v>0</v>
      </c>
      <c r="T259">
        <v>0</v>
      </c>
      <c r="U259">
        <v>0</v>
      </c>
      <c r="V259">
        <v>0.14405100107721952</v>
      </c>
      <c r="W259">
        <v>0</v>
      </c>
      <c r="X259">
        <v>8.2644370765493427E-2</v>
      </c>
      <c r="Y259">
        <v>0</v>
      </c>
      <c r="Z259">
        <v>0</v>
      </c>
      <c r="AA259">
        <v>0</v>
      </c>
      <c r="AB259">
        <v>0.29790728033490177</v>
      </c>
      <c r="AC259">
        <v>0</v>
      </c>
      <c r="AD259">
        <v>4.888358376356889E-3</v>
      </c>
      <c r="AE259">
        <v>0</v>
      </c>
      <c r="AF259">
        <v>0.6972043612887413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hidden="1" x14ac:dyDescent="0.25">
      <c r="A260" t="s">
        <v>160</v>
      </c>
      <c r="B260" t="s">
        <v>170</v>
      </c>
      <c r="C260" t="s">
        <v>116</v>
      </c>
      <c r="D260" s="25">
        <v>45573</v>
      </c>
      <c r="E260" t="s">
        <v>172</v>
      </c>
      <c r="G260">
        <v>31.303258145363408</v>
      </c>
      <c r="H260">
        <v>41.8</v>
      </c>
      <c r="K260">
        <v>41.8</v>
      </c>
      <c r="N260">
        <v>28.544042570006059</v>
      </c>
      <c r="R260">
        <v>0</v>
      </c>
      <c r="S260">
        <v>0</v>
      </c>
      <c r="T260">
        <v>9.4385794349765531E-2</v>
      </c>
      <c r="U260">
        <v>0</v>
      </c>
      <c r="V260">
        <v>0</v>
      </c>
      <c r="W260">
        <v>0</v>
      </c>
      <c r="X260">
        <v>1.4553626094152646E-2</v>
      </c>
      <c r="Y260">
        <v>0</v>
      </c>
      <c r="Z260">
        <v>0.22638483896360778</v>
      </c>
      <c r="AA260">
        <v>0</v>
      </c>
      <c r="AB260">
        <v>0</v>
      </c>
      <c r="AC260">
        <v>0</v>
      </c>
      <c r="AD260">
        <v>0.10269830300108486</v>
      </c>
      <c r="AE260">
        <v>0</v>
      </c>
      <c r="AF260">
        <v>0.89730169699891527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hidden="1" x14ac:dyDescent="0.25">
      <c r="A261" t="s">
        <v>160</v>
      </c>
      <c r="B261" t="s">
        <v>217</v>
      </c>
      <c r="C261" t="s">
        <v>116</v>
      </c>
      <c r="D261" s="25">
        <v>45573</v>
      </c>
      <c r="E261" t="s">
        <v>172</v>
      </c>
      <c r="G261">
        <v>30.058155215592599</v>
      </c>
      <c r="H261">
        <v>39.9</v>
      </c>
      <c r="K261">
        <v>39.9</v>
      </c>
      <c r="N261">
        <v>29.579434046345799</v>
      </c>
      <c r="R261">
        <v>0</v>
      </c>
      <c r="S261">
        <v>0</v>
      </c>
      <c r="T261">
        <v>0.22862614194953398</v>
      </c>
      <c r="U261">
        <v>0</v>
      </c>
      <c r="V261">
        <v>8.0758108353482641E-2</v>
      </c>
      <c r="W261">
        <v>0</v>
      </c>
      <c r="X261">
        <v>2.9203119750370658E-2</v>
      </c>
      <c r="Y261">
        <v>0</v>
      </c>
      <c r="Z261">
        <v>0.11751566604985396</v>
      </c>
      <c r="AA261">
        <v>7.2279671433750164E-2</v>
      </c>
      <c r="AB261">
        <v>5.6396591009676998E-2</v>
      </c>
      <c r="AC261">
        <v>0</v>
      </c>
      <c r="AD261">
        <v>6.9491135770264834E-2</v>
      </c>
      <c r="AE261">
        <v>0</v>
      </c>
      <c r="AF261">
        <v>0.80183260178630811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hidden="1" x14ac:dyDescent="0.25">
      <c r="A262" t="s">
        <v>160</v>
      </c>
      <c r="B262" t="s">
        <v>170</v>
      </c>
      <c r="C262" t="s">
        <v>116</v>
      </c>
      <c r="D262" s="25">
        <v>45573</v>
      </c>
      <c r="E262" t="s">
        <v>216</v>
      </c>
      <c r="G262">
        <v>6.260651629072683</v>
      </c>
      <c r="H262">
        <v>4.75</v>
      </c>
      <c r="K262">
        <v>4.75</v>
      </c>
      <c r="N262">
        <v>3.2787509988321353</v>
      </c>
      <c r="R262">
        <v>0</v>
      </c>
      <c r="S262">
        <v>0</v>
      </c>
      <c r="T262">
        <v>3.5088070456364945E-2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8.4027221777421932E-2</v>
      </c>
      <c r="AA262">
        <v>0</v>
      </c>
      <c r="AB262">
        <v>0.36040832666132905</v>
      </c>
      <c r="AC262">
        <v>0</v>
      </c>
      <c r="AD262">
        <v>0.11588404782465099</v>
      </c>
      <c r="AE262">
        <v>0</v>
      </c>
      <c r="AF262">
        <v>0.52370762551401995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hidden="1" x14ac:dyDescent="0.25">
      <c r="A263" t="s">
        <v>160</v>
      </c>
      <c r="B263" t="s">
        <v>217</v>
      </c>
      <c r="C263" t="s">
        <v>116</v>
      </c>
      <c r="D263" s="25">
        <v>45573</v>
      </c>
      <c r="E263" t="s">
        <v>216</v>
      </c>
      <c r="G263">
        <v>9.3020664213548816</v>
      </c>
      <c r="H263">
        <v>9.5</v>
      </c>
      <c r="K263">
        <v>9.5</v>
      </c>
      <c r="N263">
        <v>7.5851158645276282</v>
      </c>
      <c r="R263">
        <v>2.9702253520956711E-3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2.2962874872188864E-4</v>
      </c>
      <c r="Y263">
        <v>0</v>
      </c>
      <c r="Z263">
        <v>2.3262120722940861E-2</v>
      </c>
      <c r="AA263">
        <v>2.2132969559164927E-3</v>
      </c>
      <c r="AB263">
        <v>0</v>
      </c>
      <c r="AC263">
        <v>0</v>
      </c>
      <c r="AD263">
        <v>0.18777718122951081</v>
      </c>
      <c r="AE263">
        <v>0</v>
      </c>
      <c r="AF263">
        <v>0.81000952181457275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hidden="1" x14ac:dyDescent="0.25">
      <c r="A264" t="s">
        <v>160</v>
      </c>
      <c r="B264" t="s">
        <v>170</v>
      </c>
      <c r="C264" t="s">
        <v>116</v>
      </c>
      <c r="D264" s="25">
        <v>45573</v>
      </c>
      <c r="E264" t="s">
        <v>215</v>
      </c>
      <c r="G264">
        <v>9.6390977443609014</v>
      </c>
      <c r="H264">
        <v>6.6499999999999995</v>
      </c>
      <c r="K264">
        <v>6.6499999999999995</v>
      </c>
      <c r="N264">
        <v>8.0845653416757539</v>
      </c>
      <c r="R264">
        <v>6.6108709060788029E-2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3.0811232449297773E-3</v>
      </c>
      <c r="AB264">
        <v>0.20327613104524178</v>
      </c>
      <c r="AC264">
        <v>0</v>
      </c>
      <c r="AD264">
        <v>2.4106220415799524E-2</v>
      </c>
      <c r="AE264">
        <v>0</v>
      </c>
      <c r="AF264">
        <v>0.66579237552803816</v>
      </c>
      <c r="AG264">
        <v>0</v>
      </c>
      <c r="AH264">
        <v>0</v>
      </c>
      <c r="AI264">
        <v>0</v>
      </c>
      <c r="AJ264">
        <v>0.10374414976599065</v>
      </c>
      <c r="AK264">
        <v>0</v>
      </c>
    </row>
    <row r="265" spans="1:37" hidden="1" x14ac:dyDescent="0.25">
      <c r="A265" t="s">
        <v>160</v>
      </c>
      <c r="B265" t="s">
        <v>217</v>
      </c>
      <c r="C265" t="s">
        <v>116</v>
      </c>
      <c r="D265" s="25">
        <v>45573</v>
      </c>
      <c r="E265" t="s">
        <v>215</v>
      </c>
      <c r="G265">
        <v>10.228382649240832</v>
      </c>
      <c r="H265">
        <v>9.5</v>
      </c>
      <c r="K265">
        <v>9.5</v>
      </c>
      <c r="N265">
        <v>8.8068404634581103</v>
      </c>
      <c r="R265">
        <v>2.2642422889417847E-2</v>
      </c>
      <c r="S265">
        <v>0</v>
      </c>
      <c r="T265">
        <v>0</v>
      </c>
      <c r="U265">
        <v>0</v>
      </c>
      <c r="V265">
        <v>0.14405100107721949</v>
      </c>
      <c r="W265">
        <v>0</v>
      </c>
      <c r="X265">
        <v>8.2644370765493413E-2</v>
      </c>
      <c r="Y265">
        <v>0</v>
      </c>
      <c r="Z265">
        <v>0</v>
      </c>
      <c r="AA265">
        <v>0</v>
      </c>
      <c r="AB265">
        <v>0.29790728033490171</v>
      </c>
      <c r="AC265">
        <v>0</v>
      </c>
      <c r="AD265">
        <v>9.0410667421542093E-2</v>
      </c>
      <c r="AE265">
        <v>0</v>
      </c>
      <c r="AF265">
        <v>0.61168205224355598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hidden="1" x14ac:dyDescent="0.25">
      <c r="A266" t="s">
        <v>160</v>
      </c>
      <c r="B266" t="s">
        <v>170</v>
      </c>
      <c r="C266" t="s">
        <v>116</v>
      </c>
      <c r="D266" s="25">
        <v>45574</v>
      </c>
      <c r="E266" t="s">
        <v>172</v>
      </c>
      <c r="G266">
        <v>31.303258145363408</v>
      </c>
      <c r="H266">
        <v>38.949999999999996</v>
      </c>
      <c r="K266">
        <v>38.949999999999996</v>
      </c>
      <c r="N266">
        <v>29.760940614490305</v>
      </c>
      <c r="R266">
        <v>0</v>
      </c>
      <c r="S266">
        <v>0</v>
      </c>
      <c r="T266">
        <v>5.1635022303557057E-2</v>
      </c>
      <c r="U266">
        <v>0</v>
      </c>
      <c r="V266">
        <v>0</v>
      </c>
      <c r="W266">
        <v>0</v>
      </c>
      <c r="X266">
        <v>1.4553626094152646E-2</v>
      </c>
      <c r="Y266">
        <v>0</v>
      </c>
      <c r="Z266">
        <v>0.17809077514112126</v>
      </c>
      <c r="AA266">
        <v>0</v>
      </c>
      <c r="AB266">
        <v>0</v>
      </c>
      <c r="AC266">
        <v>0</v>
      </c>
      <c r="AD266">
        <v>6.3823817833013233E-2</v>
      </c>
      <c r="AE266">
        <v>0</v>
      </c>
      <c r="AF266">
        <v>0.93617618216698684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hidden="1" x14ac:dyDescent="0.25">
      <c r="A267" t="s">
        <v>160</v>
      </c>
      <c r="B267" t="s">
        <v>217</v>
      </c>
      <c r="C267" t="s">
        <v>116</v>
      </c>
      <c r="D267" s="25">
        <v>45574</v>
      </c>
      <c r="E267" t="s">
        <v>172</v>
      </c>
      <c r="G267">
        <v>30.058155215592599</v>
      </c>
      <c r="H267">
        <v>39.899999999999991</v>
      </c>
      <c r="K267">
        <v>39.899999999999991</v>
      </c>
      <c r="N267">
        <v>30.472504456327975</v>
      </c>
      <c r="R267">
        <v>6.7504317677302278E-2</v>
      </c>
      <c r="S267">
        <v>0</v>
      </c>
      <c r="T267">
        <v>0.17095125469919534</v>
      </c>
      <c r="U267">
        <v>0</v>
      </c>
      <c r="V267">
        <v>4.3616797485263023E-2</v>
      </c>
      <c r="W267">
        <v>0</v>
      </c>
      <c r="X267">
        <v>2.9203119750370658E-2</v>
      </c>
      <c r="Y267">
        <v>0</v>
      </c>
      <c r="Z267">
        <v>0.11751566604985396</v>
      </c>
      <c r="AA267">
        <v>0</v>
      </c>
      <c r="AB267">
        <v>3.3860064324868981E-2</v>
      </c>
      <c r="AC267">
        <v>0</v>
      </c>
      <c r="AD267">
        <v>9.2679251395140688E-2</v>
      </c>
      <c r="AE267">
        <v>0</v>
      </c>
      <c r="AF267">
        <v>0.87346068427999024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hidden="1" x14ac:dyDescent="0.25">
      <c r="A268" t="s">
        <v>160</v>
      </c>
      <c r="B268" t="s">
        <v>170</v>
      </c>
      <c r="C268" t="s">
        <v>116</v>
      </c>
      <c r="D268" s="25">
        <v>45574</v>
      </c>
      <c r="E268" t="s">
        <v>216</v>
      </c>
      <c r="G268">
        <v>6.260651629072683</v>
      </c>
      <c r="H268">
        <v>4.75</v>
      </c>
      <c r="K268">
        <v>4.75</v>
      </c>
      <c r="N268">
        <v>3.2787509988321348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0.24129303442754219</v>
      </c>
      <c r="AC268">
        <v>0</v>
      </c>
      <c r="AD268">
        <v>0.23499934005843798</v>
      </c>
      <c r="AE268">
        <v>0</v>
      </c>
      <c r="AF268">
        <v>0.52370762551401984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hidden="1" x14ac:dyDescent="0.25">
      <c r="A269" t="s">
        <v>160</v>
      </c>
      <c r="B269" t="s">
        <v>217</v>
      </c>
      <c r="C269" t="s">
        <v>116</v>
      </c>
      <c r="D269" s="25">
        <v>45574</v>
      </c>
      <c r="E269" t="s">
        <v>216</v>
      </c>
      <c r="G269">
        <v>9.3020664213548834</v>
      </c>
      <c r="H269">
        <v>8.5500000000000007</v>
      </c>
      <c r="K269">
        <v>8.5500000000000007</v>
      </c>
      <c r="N269">
        <v>6.6753119429590022</v>
      </c>
      <c r="R269">
        <v>0</v>
      </c>
      <c r="S269">
        <v>0</v>
      </c>
      <c r="T269">
        <v>7.0059731235059073E-3</v>
      </c>
      <c r="U269">
        <v>0</v>
      </c>
      <c r="V269">
        <v>0</v>
      </c>
      <c r="W269">
        <v>0</v>
      </c>
      <c r="X269">
        <v>3.6022717291660272E-3</v>
      </c>
      <c r="Y269">
        <v>0</v>
      </c>
      <c r="Z269">
        <v>9.7124378897707406E-2</v>
      </c>
      <c r="AA269">
        <v>0</v>
      </c>
      <c r="AB269">
        <v>0.1885820164862077</v>
      </c>
      <c r="AC269">
        <v>0</v>
      </c>
      <c r="AD269">
        <v>9.7404228804532103E-2</v>
      </c>
      <c r="AE269">
        <v>0</v>
      </c>
      <c r="AF269">
        <v>0.71401375470925998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hidden="1" x14ac:dyDescent="0.25">
      <c r="A270" t="s">
        <v>160</v>
      </c>
      <c r="B270" t="s">
        <v>170</v>
      </c>
      <c r="C270" t="s">
        <v>116</v>
      </c>
      <c r="D270" s="25">
        <v>45574</v>
      </c>
      <c r="E270" t="s">
        <v>215</v>
      </c>
      <c r="G270">
        <v>9.6390977443609014</v>
      </c>
      <c r="H270">
        <v>8.5500000000000007</v>
      </c>
      <c r="K270">
        <v>8.5500000000000007</v>
      </c>
      <c r="N270">
        <v>7.3010310092206652</v>
      </c>
      <c r="R270">
        <v>1.9849088081170328E-2</v>
      </c>
      <c r="S270">
        <v>0</v>
      </c>
      <c r="T270">
        <v>0.11934477379095162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7.4687987519500787E-2</v>
      </c>
      <c r="AA270">
        <v>0</v>
      </c>
      <c r="AB270">
        <v>0.20327613104524178</v>
      </c>
      <c r="AC270">
        <v>0</v>
      </c>
      <c r="AD270">
        <v>5.9133702569198067E-2</v>
      </c>
      <c r="AE270">
        <v>0</v>
      </c>
      <c r="AF270">
        <v>0.63384601661956952</v>
      </c>
      <c r="AG270">
        <v>0</v>
      </c>
      <c r="AH270">
        <v>0</v>
      </c>
      <c r="AI270">
        <v>0</v>
      </c>
      <c r="AJ270">
        <v>0.10374414976599065</v>
      </c>
      <c r="AK270">
        <v>0</v>
      </c>
    </row>
    <row r="271" spans="1:37" hidden="1" x14ac:dyDescent="0.25">
      <c r="A271" t="s">
        <v>160</v>
      </c>
      <c r="B271" t="s">
        <v>217</v>
      </c>
      <c r="C271" t="s">
        <v>116</v>
      </c>
      <c r="D271" s="25">
        <v>45574</v>
      </c>
      <c r="E271" t="s">
        <v>215</v>
      </c>
      <c r="G271">
        <v>10.22838264924083</v>
      </c>
      <c r="H271">
        <v>7.6</v>
      </c>
      <c r="K271">
        <v>7.6</v>
      </c>
      <c r="N271">
        <v>8.8068404634581103</v>
      </c>
      <c r="R271">
        <v>0.115521232040199</v>
      </c>
      <c r="S271">
        <v>0</v>
      </c>
      <c r="T271">
        <v>0</v>
      </c>
      <c r="U271">
        <v>0</v>
      </c>
      <c r="V271">
        <v>8.2350037263243178E-2</v>
      </c>
      <c r="W271">
        <v>3.1177845336804816E-2</v>
      </c>
      <c r="X271">
        <v>5.1466525428688625E-2</v>
      </c>
      <c r="Y271">
        <v>0</v>
      </c>
      <c r="Z271">
        <v>0</v>
      </c>
      <c r="AA271">
        <v>2.4681417292390481E-3</v>
      </c>
      <c r="AB271">
        <v>0.38831794775644396</v>
      </c>
      <c r="AC271">
        <v>0</v>
      </c>
      <c r="AD271">
        <v>0</v>
      </c>
      <c r="AE271">
        <v>0</v>
      </c>
      <c r="AF271">
        <v>0.36136249228299855</v>
      </c>
      <c r="AG271">
        <v>0</v>
      </c>
      <c r="AH271">
        <v>0</v>
      </c>
      <c r="AI271">
        <v>0</v>
      </c>
      <c r="AJ271">
        <v>0</v>
      </c>
      <c r="AK271">
        <v>0.24785141823131851</v>
      </c>
    </row>
    <row r="272" spans="1:37" hidden="1" x14ac:dyDescent="0.25">
      <c r="A272" t="s">
        <v>160</v>
      </c>
      <c r="B272" t="s">
        <v>170</v>
      </c>
      <c r="C272" t="s">
        <v>116</v>
      </c>
      <c r="D272" s="25">
        <v>45575</v>
      </c>
      <c r="E272" t="s">
        <v>172</v>
      </c>
      <c r="G272">
        <v>31.303258145363415</v>
      </c>
      <c r="H272">
        <v>38</v>
      </c>
      <c r="K272">
        <v>38</v>
      </c>
      <c r="N272">
        <v>26.68516986731996</v>
      </c>
      <c r="R272">
        <v>2.1386520981491537E-3</v>
      </c>
      <c r="S272">
        <v>0</v>
      </c>
      <c r="T272">
        <v>5.1887224064966877E-3</v>
      </c>
      <c r="U272">
        <v>0</v>
      </c>
      <c r="V272">
        <v>0</v>
      </c>
      <c r="W272">
        <v>0</v>
      </c>
      <c r="X272">
        <v>1.0661100308818445E-2</v>
      </c>
      <c r="Y272">
        <v>0</v>
      </c>
      <c r="Z272">
        <v>0.19808132220061744</v>
      </c>
      <c r="AA272">
        <v>0</v>
      </c>
      <c r="AB272">
        <v>0</v>
      </c>
      <c r="AC272">
        <v>0</v>
      </c>
      <c r="AD272">
        <v>0.16032715216191853</v>
      </c>
      <c r="AE272">
        <v>0</v>
      </c>
      <c r="AF272">
        <v>0.83967284783808138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hidden="1" x14ac:dyDescent="0.25">
      <c r="A273" t="s">
        <v>160</v>
      </c>
      <c r="B273" t="s">
        <v>217</v>
      </c>
      <c r="C273" t="s">
        <v>116</v>
      </c>
      <c r="D273" s="25">
        <v>45575</v>
      </c>
      <c r="E273" t="s">
        <v>172</v>
      </c>
      <c r="G273">
        <v>30.058155215592596</v>
      </c>
      <c r="H273">
        <v>38.950000000000003</v>
      </c>
      <c r="K273">
        <v>38.950000000000003</v>
      </c>
      <c r="N273">
        <v>30.045766488413545</v>
      </c>
      <c r="R273">
        <v>0</v>
      </c>
      <c r="S273">
        <v>0</v>
      </c>
      <c r="T273">
        <v>4.0597885036999203E-2</v>
      </c>
      <c r="U273">
        <v>0</v>
      </c>
      <c r="V273">
        <v>4.7548569656048555E-2</v>
      </c>
      <c r="W273">
        <v>0</v>
      </c>
      <c r="X273">
        <v>2.9203119750370661E-2</v>
      </c>
      <c r="Y273">
        <v>0</v>
      </c>
      <c r="Z273">
        <v>0.17847179984354317</v>
      </c>
      <c r="AA273">
        <v>0</v>
      </c>
      <c r="AB273">
        <v>0</v>
      </c>
      <c r="AC273">
        <v>0</v>
      </c>
      <c r="AD273">
        <v>7.716384800664576E-2</v>
      </c>
      <c r="AE273">
        <v>0</v>
      </c>
      <c r="AF273">
        <v>0.92283615199335423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hidden="1" x14ac:dyDescent="0.25">
      <c r="A274" t="s">
        <v>160</v>
      </c>
      <c r="B274" t="s">
        <v>170</v>
      </c>
      <c r="C274" t="s">
        <v>116</v>
      </c>
      <c r="D274" s="25">
        <v>45575</v>
      </c>
      <c r="E274" t="s">
        <v>216</v>
      </c>
      <c r="G274">
        <v>6.2606516290726812</v>
      </c>
      <c r="H274">
        <v>5.6999999999999993</v>
      </c>
      <c r="K274">
        <v>5.6999999999999993</v>
      </c>
      <c r="N274">
        <v>3.8688302907369847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0.10280224179343476</v>
      </c>
      <c r="AA274">
        <v>1.3812835258064435E-2</v>
      </c>
      <c r="AB274">
        <v>0.17854104784842081</v>
      </c>
      <c r="AC274">
        <v>0</v>
      </c>
      <c r="AD274">
        <v>0.20349927000423859</v>
      </c>
      <c r="AE274">
        <v>0</v>
      </c>
      <c r="AF274">
        <v>0.60414684688927622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hidden="1" x14ac:dyDescent="0.25">
      <c r="A275" t="s">
        <v>160</v>
      </c>
      <c r="B275" t="s">
        <v>217</v>
      </c>
      <c r="C275" t="s">
        <v>116</v>
      </c>
      <c r="D275" s="25">
        <v>45575</v>
      </c>
      <c r="E275" t="s">
        <v>216</v>
      </c>
      <c r="G275">
        <v>9.3020664213548834</v>
      </c>
      <c r="H275">
        <v>7.6</v>
      </c>
      <c r="K275">
        <v>7.6</v>
      </c>
      <c r="N275">
        <v>6.6439393939393936</v>
      </c>
      <c r="R275">
        <v>0</v>
      </c>
      <c r="S275">
        <v>0</v>
      </c>
      <c r="T275">
        <v>7.0059731235059073E-3</v>
      </c>
      <c r="U275">
        <v>0</v>
      </c>
      <c r="V275">
        <v>0</v>
      </c>
      <c r="W275">
        <v>0</v>
      </c>
      <c r="X275">
        <v>2.2962874872188858E-4</v>
      </c>
      <c r="Y275">
        <v>0</v>
      </c>
      <c r="Z275">
        <v>0.10049702187815154</v>
      </c>
      <c r="AA275">
        <v>0.10071938355235499</v>
      </c>
      <c r="AB275">
        <v>0.18999047818542728</v>
      </c>
      <c r="AC275">
        <v>0</v>
      </c>
      <c r="AD275">
        <v>9.5995767105312504E-2</v>
      </c>
      <c r="AE275">
        <v>0</v>
      </c>
      <c r="AF275">
        <v>0.6132943711569051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hidden="1" x14ac:dyDescent="0.25">
      <c r="A276" t="s">
        <v>160</v>
      </c>
      <c r="B276" t="s">
        <v>170</v>
      </c>
      <c r="C276" t="s">
        <v>116</v>
      </c>
      <c r="D276" s="25">
        <v>45575</v>
      </c>
      <c r="E276" t="s">
        <v>215</v>
      </c>
      <c r="G276">
        <v>9.6390977443609014</v>
      </c>
      <c r="H276">
        <v>6.65</v>
      </c>
      <c r="K276">
        <v>6.65</v>
      </c>
      <c r="N276">
        <v>7.5259422692712459</v>
      </c>
      <c r="R276">
        <v>2.7054023337404118E-2</v>
      </c>
      <c r="S276">
        <v>0</v>
      </c>
      <c r="T276">
        <v>0.11934477379095174</v>
      </c>
      <c r="U276">
        <v>0</v>
      </c>
      <c r="V276">
        <v>0</v>
      </c>
      <c r="W276">
        <v>0</v>
      </c>
      <c r="X276">
        <v>5.4777809773648656E-2</v>
      </c>
      <c r="Y276">
        <v>0</v>
      </c>
      <c r="Z276">
        <v>1.9910177745852117E-2</v>
      </c>
      <c r="AA276">
        <v>9.9330664403046803E-2</v>
      </c>
      <c r="AB276">
        <v>0.30105935119757715</v>
      </c>
      <c r="AC276">
        <v>0</v>
      </c>
      <c r="AD276">
        <v>0</v>
      </c>
      <c r="AE276">
        <v>0</v>
      </c>
      <c r="AF276">
        <v>0.49586583463338535</v>
      </c>
      <c r="AG276">
        <v>0</v>
      </c>
      <c r="AH276">
        <v>0</v>
      </c>
      <c r="AI276">
        <v>0</v>
      </c>
      <c r="AJ276">
        <v>0.10374414976599065</v>
      </c>
      <c r="AK276">
        <v>0</v>
      </c>
    </row>
    <row r="277" spans="1:37" hidden="1" x14ac:dyDescent="0.25">
      <c r="A277" t="s">
        <v>160</v>
      </c>
      <c r="B277" t="s">
        <v>217</v>
      </c>
      <c r="C277" t="s">
        <v>116</v>
      </c>
      <c r="D277" s="25">
        <v>45575</v>
      </c>
      <c r="E277" t="s">
        <v>215</v>
      </c>
      <c r="G277">
        <v>10.228382649240828</v>
      </c>
      <c r="H277">
        <v>10.45</v>
      </c>
      <c r="K277">
        <v>10.45</v>
      </c>
      <c r="N277">
        <v>7.5947192513368975</v>
      </c>
      <c r="R277">
        <v>3.8514338722811891E-3</v>
      </c>
      <c r="S277">
        <v>0</v>
      </c>
      <c r="T277">
        <v>0.15457977296475747</v>
      </c>
      <c r="U277">
        <v>0</v>
      </c>
      <c r="V277">
        <v>8.2350037263243192E-2</v>
      </c>
      <c r="W277">
        <v>0</v>
      </c>
      <c r="X277">
        <v>4.4630665987954253E-2</v>
      </c>
      <c r="Y277">
        <v>0</v>
      </c>
      <c r="Z277">
        <v>3.8013704777539195E-2</v>
      </c>
      <c r="AA277">
        <v>0</v>
      </c>
      <c r="AB277">
        <v>0.29790728033490183</v>
      </c>
      <c r="AC277">
        <v>0</v>
      </c>
      <c r="AD277">
        <v>9.0410667421542065E-2</v>
      </c>
      <c r="AE277">
        <v>0</v>
      </c>
      <c r="AF277">
        <v>0.61168205224355621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hidden="1" x14ac:dyDescent="0.25">
      <c r="A278" t="s">
        <v>160</v>
      </c>
      <c r="B278" t="s">
        <v>170</v>
      </c>
      <c r="C278" t="s">
        <v>116</v>
      </c>
      <c r="D278" s="25">
        <v>45576</v>
      </c>
      <c r="E278" t="s">
        <v>172</v>
      </c>
      <c r="G278">
        <v>31.303258145363412</v>
      </c>
      <c r="H278">
        <v>38</v>
      </c>
      <c r="K278">
        <v>38</v>
      </c>
      <c r="N278">
        <v>23.453757804062057</v>
      </c>
      <c r="R278">
        <v>0</v>
      </c>
      <c r="S278">
        <v>0</v>
      </c>
      <c r="T278">
        <v>3.5537001029394985E-2</v>
      </c>
      <c r="U278">
        <v>0</v>
      </c>
      <c r="V278">
        <v>0</v>
      </c>
      <c r="W278">
        <v>0</v>
      </c>
      <c r="X278">
        <v>1.5113032621156769E-2</v>
      </c>
      <c r="Y278">
        <v>0</v>
      </c>
      <c r="Z278">
        <v>0.16328111126538092</v>
      </c>
      <c r="AA278">
        <v>0</v>
      </c>
      <c r="AB278">
        <v>0</v>
      </c>
      <c r="AC278">
        <v>0</v>
      </c>
      <c r="AD278">
        <v>0.2658696888404713</v>
      </c>
      <c r="AE278">
        <v>0</v>
      </c>
      <c r="AF278">
        <v>0.73413031115952854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hidden="1" x14ac:dyDescent="0.25">
      <c r="A279" t="s">
        <v>160</v>
      </c>
      <c r="B279" t="s">
        <v>217</v>
      </c>
      <c r="C279" t="s">
        <v>116</v>
      </c>
      <c r="D279" s="25">
        <v>45576</v>
      </c>
      <c r="E279" t="s">
        <v>172</v>
      </c>
      <c r="G279">
        <v>30.058155215592599</v>
      </c>
      <c r="H279">
        <v>41.8</v>
      </c>
      <c r="K279">
        <v>41.8</v>
      </c>
      <c r="N279">
        <v>30.307419786096244</v>
      </c>
      <c r="R279">
        <v>5.2423628943806394E-3</v>
      </c>
      <c r="S279">
        <v>0</v>
      </c>
      <c r="T279">
        <v>0.2341620534449009</v>
      </c>
      <c r="U279">
        <v>0</v>
      </c>
      <c r="V279">
        <v>0.10682759623096845</v>
      </c>
      <c r="W279">
        <v>0</v>
      </c>
      <c r="X279">
        <v>2.9203119750370658E-2</v>
      </c>
      <c r="Y279">
        <v>0</v>
      </c>
      <c r="Z279">
        <v>0.11751566604985396</v>
      </c>
      <c r="AA279">
        <v>3.4625391798150468E-2</v>
      </c>
      <c r="AB279">
        <v>6.2445471272423926E-2</v>
      </c>
      <c r="AC279">
        <v>0</v>
      </c>
      <c r="AD279">
        <v>7.0534864129327038E-2</v>
      </c>
      <c r="AE279">
        <v>0</v>
      </c>
      <c r="AF279">
        <v>0.83239427280009859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hidden="1" x14ac:dyDescent="0.25">
      <c r="A280" t="s">
        <v>160</v>
      </c>
      <c r="B280" t="s">
        <v>170</v>
      </c>
      <c r="C280" t="s">
        <v>116</v>
      </c>
      <c r="D280" s="25">
        <v>45576</v>
      </c>
      <c r="E280" t="s">
        <v>216</v>
      </c>
      <c r="G280">
        <v>6.2606516290726812</v>
      </c>
      <c r="H280">
        <v>6.6499999999999995</v>
      </c>
      <c r="K280">
        <v>6.6499999999999995</v>
      </c>
      <c r="N280">
        <v>3.6666666666666665</v>
      </c>
      <c r="R280">
        <v>0</v>
      </c>
      <c r="S280">
        <v>0</v>
      </c>
      <c r="T280">
        <v>3.5088070456364952E-2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0.1868294635708567</v>
      </c>
      <c r="AA280">
        <v>4.3846842179626052E-3</v>
      </c>
      <c r="AB280">
        <v>0.15534309800781804</v>
      </c>
      <c r="AC280">
        <v>0</v>
      </c>
      <c r="AD280">
        <v>0.25898836716431972</v>
      </c>
      <c r="AE280">
        <v>0</v>
      </c>
      <c r="AF280">
        <v>0.58128385060989973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hidden="1" x14ac:dyDescent="0.25">
      <c r="A281" t="s">
        <v>160</v>
      </c>
      <c r="B281" t="s">
        <v>217</v>
      </c>
      <c r="C281" t="s">
        <v>116</v>
      </c>
      <c r="D281" s="25">
        <v>45576</v>
      </c>
      <c r="E281" t="s">
        <v>216</v>
      </c>
      <c r="G281">
        <v>9.3020664213548834</v>
      </c>
      <c r="H281">
        <v>9.5</v>
      </c>
      <c r="K281">
        <v>9.5</v>
      </c>
      <c r="N281">
        <v>7.3712121212121211</v>
      </c>
      <c r="R281">
        <v>0</v>
      </c>
      <c r="S281">
        <v>0</v>
      </c>
      <c r="T281">
        <v>7.0059731235059073E-3</v>
      </c>
      <c r="U281">
        <v>0</v>
      </c>
      <c r="V281">
        <v>0</v>
      </c>
      <c r="W281">
        <v>0</v>
      </c>
      <c r="X281">
        <v>2.2962874872188858E-4</v>
      </c>
      <c r="Y281">
        <v>0</v>
      </c>
      <c r="Z281">
        <v>0.10049702187815154</v>
      </c>
      <c r="AA281">
        <v>0</v>
      </c>
      <c r="AB281">
        <v>8.6454171234633059E-2</v>
      </c>
      <c r="AC281">
        <v>0</v>
      </c>
      <c r="AD281">
        <v>0.12134807769126491</v>
      </c>
      <c r="AE281">
        <v>0</v>
      </c>
      <c r="AF281">
        <v>0.79219775107410195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hidden="1" x14ac:dyDescent="0.25">
      <c r="A282" t="s">
        <v>160</v>
      </c>
      <c r="B282" t="s">
        <v>170</v>
      </c>
      <c r="C282" t="s">
        <v>116</v>
      </c>
      <c r="D282" s="25">
        <v>45576</v>
      </c>
      <c r="E282" t="s">
        <v>215</v>
      </c>
      <c r="G282">
        <v>9.6390977443609014</v>
      </c>
      <c r="H282">
        <v>5.6999999999999993</v>
      </c>
      <c r="K282">
        <v>5.6999999999999993</v>
      </c>
      <c r="N282">
        <v>7.4905648294033043</v>
      </c>
      <c r="R282">
        <v>1.5814593368048437E-2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8.9687528677617576E-2</v>
      </c>
      <c r="AB282">
        <v>0.21522666789024514</v>
      </c>
      <c r="AC282">
        <v>0</v>
      </c>
      <c r="AD282">
        <v>2.348564598432475E-2</v>
      </c>
      <c r="AE282">
        <v>0</v>
      </c>
      <c r="AF282">
        <v>0.56785600768182187</v>
      </c>
      <c r="AG282">
        <v>0</v>
      </c>
      <c r="AH282">
        <v>0</v>
      </c>
      <c r="AI282">
        <v>0</v>
      </c>
      <c r="AJ282">
        <v>0.10374414976599065</v>
      </c>
      <c r="AK282">
        <v>0</v>
      </c>
    </row>
    <row r="283" spans="1:37" hidden="1" x14ac:dyDescent="0.25">
      <c r="A283" t="s">
        <v>160</v>
      </c>
      <c r="B283" t="s">
        <v>217</v>
      </c>
      <c r="C283" t="s">
        <v>116</v>
      </c>
      <c r="D283" s="25">
        <v>45576</v>
      </c>
      <c r="E283" t="s">
        <v>215</v>
      </c>
      <c r="G283">
        <v>10.228382649240832</v>
      </c>
      <c r="H283">
        <v>8.5499999999999989</v>
      </c>
      <c r="K283">
        <v>8.5499999999999989</v>
      </c>
      <c r="N283">
        <v>7.8038223793916393</v>
      </c>
      <c r="R283">
        <v>6.6398022866024156E-3</v>
      </c>
      <c r="S283">
        <v>0</v>
      </c>
      <c r="T283">
        <v>6.1700963813976328E-2</v>
      </c>
      <c r="U283">
        <v>0</v>
      </c>
      <c r="V283">
        <v>8.2350037263243164E-2</v>
      </c>
      <c r="W283">
        <v>0</v>
      </c>
      <c r="X283">
        <v>6.5531482960523829E-2</v>
      </c>
      <c r="Y283">
        <v>0</v>
      </c>
      <c r="Z283">
        <v>1.7112887804969595E-2</v>
      </c>
      <c r="AA283">
        <v>0</v>
      </c>
      <c r="AB283">
        <v>0.39078608948568294</v>
      </c>
      <c r="AC283">
        <v>0</v>
      </c>
      <c r="AD283">
        <v>7.7762310667531373E-4</v>
      </c>
      <c r="AE283">
        <v>0</v>
      </c>
      <c r="AF283">
        <v>0.60843628740764155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hidden="1" x14ac:dyDescent="0.25">
      <c r="A284" t="s">
        <v>160</v>
      </c>
      <c r="B284" t="s">
        <v>170</v>
      </c>
      <c r="C284" t="s">
        <v>116</v>
      </c>
      <c r="D284" s="25">
        <v>45577</v>
      </c>
      <c r="E284" t="s">
        <v>172</v>
      </c>
      <c r="G284">
        <v>31.303258145363415</v>
      </c>
      <c r="H284">
        <v>45.599999999999994</v>
      </c>
      <c r="K284">
        <v>45.599999999999994</v>
      </c>
      <c r="N284">
        <v>28.649938670886474</v>
      </c>
      <c r="R284">
        <v>0</v>
      </c>
      <c r="S284">
        <v>0</v>
      </c>
      <c r="T284">
        <v>0.20671737389911912</v>
      </c>
      <c r="U284">
        <v>0</v>
      </c>
      <c r="V284">
        <v>0</v>
      </c>
      <c r="W284">
        <v>0</v>
      </c>
      <c r="X284">
        <v>1.3676689250560082E-2</v>
      </c>
      <c r="Y284">
        <v>0</v>
      </c>
      <c r="Z284">
        <v>0.23632331074943988</v>
      </c>
      <c r="AA284">
        <v>0</v>
      </c>
      <c r="AB284">
        <v>0</v>
      </c>
      <c r="AC284">
        <v>0</v>
      </c>
      <c r="AD284">
        <v>9.8438456289495116E-2</v>
      </c>
      <c r="AE284">
        <v>0</v>
      </c>
      <c r="AF284">
        <v>0.90156154371050479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hidden="1" x14ac:dyDescent="0.25">
      <c r="A285" t="s">
        <v>160</v>
      </c>
      <c r="B285" t="s">
        <v>217</v>
      </c>
      <c r="C285" t="s">
        <v>116</v>
      </c>
      <c r="D285" s="25">
        <v>45577</v>
      </c>
      <c r="E285" t="s">
        <v>172</v>
      </c>
      <c r="G285">
        <v>30.058155215592596</v>
      </c>
      <c r="H285">
        <v>41.8</v>
      </c>
      <c r="K285">
        <v>41.8</v>
      </c>
      <c r="N285">
        <v>31.7142156862745</v>
      </c>
      <c r="R285">
        <v>6.4847554581507422E-3</v>
      </c>
      <c r="S285">
        <v>0</v>
      </c>
      <c r="T285">
        <v>0.11570191645817743</v>
      </c>
      <c r="U285">
        <v>0</v>
      </c>
      <c r="V285">
        <v>7.5222196858115736E-2</v>
      </c>
      <c r="W285">
        <v>0</v>
      </c>
      <c r="X285">
        <v>2.9203119750370661E-2</v>
      </c>
      <c r="Y285">
        <v>0</v>
      </c>
      <c r="Z285">
        <v>0.17051033933885582</v>
      </c>
      <c r="AA285">
        <v>0</v>
      </c>
      <c r="AB285">
        <v>0</v>
      </c>
      <c r="AC285">
        <v>0</v>
      </c>
      <c r="AD285">
        <v>5.5814858844009697E-2</v>
      </c>
      <c r="AE285">
        <v>0</v>
      </c>
      <c r="AF285">
        <v>0.94418514115599039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hidden="1" x14ac:dyDescent="0.25">
      <c r="A286" t="s">
        <v>160</v>
      </c>
      <c r="B286" t="s">
        <v>170</v>
      </c>
      <c r="C286" t="s">
        <v>116</v>
      </c>
      <c r="D286" s="25">
        <v>45577</v>
      </c>
      <c r="E286" t="s">
        <v>216</v>
      </c>
      <c r="G286">
        <v>6.260651629072683</v>
      </c>
      <c r="H286">
        <v>6.65</v>
      </c>
      <c r="K286">
        <v>6.65</v>
      </c>
      <c r="N286">
        <v>3.666666666666667</v>
      </c>
      <c r="R286">
        <v>0</v>
      </c>
      <c r="S286">
        <v>0</v>
      </c>
      <c r="T286">
        <v>0.12850280224179331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0.12604083266613292</v>
      </c>
      <c r="AA286">
        <v>4.3846842179626044E-3</v>
      </c>
      <c r="AB286">
        <v>0.18796919888852259</v>
      </c>
      <c r="AC286">
        <v>0</v>
      </c>
      <c r="AD286">
        <v>0.22636226628361511</v>
      </c>
      <c r="AE286">
        <v>0</v>
      </c>
      <c r="AF286">
        <v>0.58128385060989962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hidden="1" x14ac:dyDescent="0.25">
      <c r="A287" t="s">
        <v>160</v>
      </c>
      <c r="B287" t="s">
        <v>217</v>
      </c>
      <c r="C287" t="s">
        <v>116</v>
      </c>
      <c r="D287" s="25">
        <v>45577</v>
      </c>
      <c r="E287" t="s">
        <v>216</v>
      </c>
      <c r="G287">
        <v>9.3020664213548816</v>
      </c>
      <c r="H287">
        <v>9.5</v>
      </c>
      <c r="K287">
        <v>9.5</v>
      </c>
      <c r="N287">
        <v>7.1287878787878789</v>
      </c>
      <c r="R287">
        <v>0</v>
      </c>
      <c r="S287">
        <v>0</v>
      </c>
      <c r="T287">
        <v>7.0059731235059082E-3</v>
      </c>
      <c r="U287">
        <v>0</v>
      </c>
      <c r="V287">
        <v>0</v>
      </c>
      <c r="W287">
        <v>0</v>
      </c>
      <c r="X287">
        <v>2.2962874872188864E-4</v>
      </c>
      <c r="Y287">
        <v>0</v>
      </c>
      <c r="Z287">
        <v>0.10049702187815156</v>
      </c>
      <c r="AA287">
        <v>0</v>
      </c>
      <c r="AB287">
        <v>8.6454171234633073E-2</v>
      </c>
      <c r="AC287">
        <v>0</v>
      </c>
      <c r="AD287">
        <v>0.14740940981287881</v>
      </c>
      <c r="AE287">
        <v>0</v>
      </c>
      <c r="AF287">
        <v>0.76613641895248807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hidden="1" x14ac:dyDescent="0.25">
      <c r="A288" t="s">
        <v>160</v>
      </c>
      <c r="B288" t="s">
        <v>170</v>
      </c>
      <c r="C288" t="s">
        <v>116</v>
      </c>
      <c r="D288" s="25">
        <v>45577</v>
      </c>
      <c r="E288" t="s">
        <v>215</v>
      </c>
      <c r="G288">
        <v>9.6390977443609014</v>
      </c>
      <c r="H288">
        <v>5.7</v>
      </c>
      <c r="K288">
        <v>5.7</v>
      </c>
      <c r="N288">
        <v>5.8090336050782296</v>
      </c>
      <c r="R288">
        <v>1.1744659249666944E-2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0.12106289931110431</v>
      </c>
      <c r="AB288">
        <v>0.28759544702274908</v>
      </c>
      <c r="AC288">
        <v>0</v>
      </c>
      <c r="AD288">
        <v>0.12149595990600948</v>
      </c>
      <c r="AE288">
        <v>0</v>
      </c>
      <c r="AF288">
        <v>0.46984569376013724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hidden="1" x14ac:dyDescent="0.25">
      <c r="A289" t="s">
        <v>160</v>
      </c>
      <c r="B289" t="s">
        <v>217</v>
      </c>
      <c r="C289" t="s">
        <v>116</v>
      </c>
      <c r="D289" s="25">
        <v>45577</v>
      </c>
      <c r="E289" t="s">
        <v>215</v>
      </c>
      <c r="G289">
        <v>10.228382649240828</v>
      </c>
      <c r="H289">
        <v>9.5</v>
      </c>
      <c r="K289">
        <v>9.5</v>
      </c>
      <c r="N289">
        <v>9.7405525846702297</v>
      </c>
      <c r="R289">
        <v>2.2272092709390737E-2</v>
      </c>
      <c r="S289">
        <v>0</v>
      </c>
      <c r="T289">
        <v>0</v>
      </c>
      <c r="U289">
        <v>0</v>
      </c>
      <c r="V289">
        <v>0.14405100107721955</v>
      </c>
      <c r="W289">
        <v>0</v>
      </c>
      <c r="X289">
        <v>8.2644370765493441E-2</v>
      </c>
      <c r="Y289">
        <v>0</v>
      </c>
      <c r="Z289">
        <v>0</v>
      </c>
      <c r="AA289">
        <v>1.2460521351497517E-3</v>
      </c>
      <c r="AB289">
        <v>0.29666122819975205</v>
      </c>
      <c r="AC289">
        <v>0</v>
      </c>
      <c r="AD289">
        <v>0</v>
      </c>
      <c r="AE289">
        <v>0</v>
      </c>
      <c r="AF289">
        <v>0.70209271966509834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hidden="1" x14ac:dyDescent="0.25">
      <c r="A290" t="s">
        <v>160</v>
      </c>
      <c r="B290" t="s">
        <v>170</v>
      </c>
      <c r="C290" t="s">
        <v>116</v>
      </c>
      <c r="D290" s="25">
        <v>45578</v>
      </c>
      <c r="E290" t="s">
        <v>172</v>
      </c>
      <c r="G290">
        <v>31.303258145363415</v>
      </c>
      <c r="H290">
        <v>37.049999999999997</v>
      </c>
      <c r="K290">
        <v>37.049999999999997</v>
      </c>
      <c r="N290">
        <v>25.802131202131203</v>
      </c>
      <c r="R290">
        <v>0</v>
      </c>
      <c r="S290">
        <v>0</v>
      </c>
      <c r="T290">
        <v>2.8500514697472223E-2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0.15508235159556197</v>
      </c>
      <c r="AA290">
        <v>0</v>
      </c>
      <c r="AB290">
        <v>0</v>
      </c>
      <c r="AC290">
        <v>0</v>
      </c>
      <c r="AD290">
        <v>0.17573656127699366</v>
      </c>
      <c r="AE290">
        <v>0</v>
      </c>
      <c r="AF290">
        <v>0.82426343872300623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hidden="1" x14ac:dyDescent="0.25">
      <c r="A291" t="s">
        <v>160</v>
      </c>
      <c r="B291" t="s">
        <v>217</v>
      </c>
      <c r="C291" t="s">
        <v>116</v>
      </c>
      <c r="D291" s="25">
        <v>45578</v>
      </c>
      <c r="E291" t="s">
        <v>172</v>
      </c>
      <c r="G291">
        <v>30.058155215592596</v>
      </c>
      <c r="H291">
        <v>36.099999999999994</v>
      </c>
      <c r="K291">
        <v>36.099999999999994</v>
      </c>
      <c r="N291">
        <v>32.139171122994647</v>
      </c>
      <c r="R291">
        <v>6.7504317677302278E-2</v>
      </c>
      <c r="S291">
        <v>0</v>
      </c>
      <c r="T291">
        <v>0</v>
      </c>
      <c r="U291">
        <v>0</v>
      </c>
      <c r="V291">
        <v>4.361679748526303E-2</v>
      </c>
      <c r="W291">
        <v>0</v>
      </c>
      <c r="X291">
        <v>2.9203119750370661E-2</v>
      </c>
      <c r="Y291">
        <v>0</v>
      </c>
      <c r="Z291">
        <v>0.12818525893276966</v>
      </c>
      <c r="AA291">
        <v>0</v>
      </c>
      <c r="AB291">
        <v>0</v>
      </c>
      <c r="AC291">
        <v>0</v>
      </c>
      <c r="AD291">
        <v>7.1091246644829353E-2</v>
      </c>
      <c r="AE291">
        <v>0</v>
      </c>
      <c r="AF291">
        <v>0.92890875335517065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hidden="1" x14ac:dyDescent="0.25">
      <c r="A292" t="s">
        <v>160</v>
      </c>
      <c r="B292" t="s">
        <v>170</v>
      </c>
      <c r="C292" t="s">
        <v>116</v>
      </c>
      <c r="D292" s="25">
        <v>45578</v>
      </c>
      <c r="E292" t="s">
        <v>216</v>
      </c>
      <c r="G292">
        <v>6.260651629072683</v>
      </c>
      <c r="H292">
        <v>4.75</v>
      </c>
      <c r="K292">
        <v>4.75</v>
      </c>
      <c r="N292">
        <v>3.4645030425963488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0.24129303442754219</v>
      </c>
      <c r="AC292">
        <v>0</v>
      </c>
      <c r="AD292">
        <v>0.20532957806407393</v>
      </c>
      <c r="AE292">
        <v>0</v>
      </c>
      <c r="AF292">
        <v>0.55337738750838383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hidden="1" x14ac:dyDescent="0.25">
      <c r="A293" t="s">
        <v>160</v>
      </c>
      <c r="B293" t="s">
        <v>217</v>
      </c>
      <c r="C293" t="s">
        <v>116</v>
      </c>
      <c r="D293" s="25">
        <v>45578</v>
      </c>
      <c r="E293" t="s">
        <v>216</v>
      </c>
      <c r="G293">
        <v>9.3020664213548834</v>
      </c>
      <c r="H293">
        <v>9.5</v>
      </c>
      <c r="K293">
        <v>9.5</v>
      </c>
      <c r="N293">
        <v>7.6136363636363633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2.2962874872188858E-4</v>
      </c>
      <c r="Y293">
        <v>0</v>
      </c>
      <c r="Z293">
        <v>2.3262120722940854E-2</v>
      </c>
      <c r="AA293">
        <v>0</v>
      </c>
      <c r="AB293">
        <v>2.2132969559164922E-3</v>
      </c>
      <c r="AC293">
        <v>0</v>
      </c>
      <c r="AD293">
        <v>0.17952761984836754</v>
      </c>
      <c r="AE293">
        <v>0</v>
      </c>
      <c r="AF293">
        <v>0.81825908319571583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hidden="1" x14ac:dyDescent="0.25">
      <c r="A294" t="s">
        <v>160</v>
      </c>
      <c r="B294" t="s">
        <v>170</v>
      </c>
      <c r="C294" t="s">
        <v>116</v>
      </c>
      <c r="D294" s="25">
        <v>45578</v>
      </c>
      <c r="E294" t="s">
        <v>215</v>
      </c>
      <c r="G294">
        <v>9.6390977443609014</v>
      </c>
      <c r="H294">
        <v>6.6499999999999995</v>
      </c>
      <c r="K294">
        <v>6.6499999999999995</v>
      </c>
      <c r="N294">
        <v>6.4593210236692666</v>
      </c>
      <c r="R294">
        <v>1.4535875552669174E-2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0.17079906522832916</v>
      </c>
      <c r="AB294">
        <v>3.5558189061842396E-2</v>
      </c>
      <c r="AC294">
        <v>0</v>
      </c>
      <c r="AD294">
        <v>0.30886091882467026</v>
      </c>
      <c r="AE294">
        <v>0</v>
      </c>
      <c r="AF294">
        <v>0.38103767711916747</v>
      </c>
      <c r="AG294">
        <v>0</v>
      </c>
      <c r="AH294">
        <v>0</v>
      </c>
      <c r="AI294">
        <v>0</v>
      </c>
      <c r="AJ294">
        <v>0.10374414976599065</v>
      </c>
      <c r="AK294">
        <v>0</v>
      </c>
    </row>
    <row r="295" spans="1:37" hidden="1" x14ac:dyDescent="0.25">
      <c r="A295" t="s">
        <v>160</v>
      </c>
      <c r="B295" t="s">
        <v>217</v>
      </c>
      <c r="C295" t="s">
        <v>116</v>
      </c>
      <c r="D295" s="25">
        <v>45578</v>
      </c>
      <c r="E295" t="s">
        <v>215</v>
      </c>
      <c r="G295">
        <v>10.228382649240828</v>
      </c>
      <c r="H295">
        <v>11.399999999999999</v>
      </c>
      <c r="K295">
        <v>11.399999999999999</v>
      </c>
      <c r="N295">
        <v>9.801158645276292</v>
      </c>
      <c r="R295">
        <v>9.4281707009236469E-3</v>
      </c>
      <c r="S295">
        <v>0</v>
      </c>
      <c r="T295">
        <v>0.16698841341266241</v>
      </c>
      <c r="U295">
        <v>0</v>
      </c>
      <c r="V295">
        <v>0.16282020596611929</v>
      </c>
      <c r="W295">
        <v>0</v>
      </c>
      <c r="X295">
        <v>8.2644370765493441E-2</v>
      </c>
      <c r="Y295">
        <v>0</v>
      </c>
      <c r="Z295">
        <v>0</v>
      </c>
      <c r="AA295">
        <v>1.2460521351497517E-3</v>
      </c>
      <c r="AB295">
        <v>0.29666122819975205</v>
      </c>
      <c r="AC295">
        <v>0</v>
      </c>
      <c r="AD295">
        <v>0</v>
      </c>
      <c r="AE295">
        <v>0</v>
      </c>
      <c r="AF295">
        <v>0.70209271966509834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hidden="1" x14ac:dyDescent="0.25">
      <c r="A296" t="s">
        <v>160</v>
      </c>
      <c r="B296" t="s">
        <v>170</v>
      </c>
      <c r="C296" t="s">
        <v>116</v>
      </c>
      <c r="D296" s="25">
        <v>45579</v>
      </c>
      <c r="E296" t="s">
        <v>172</v>
      </c>
      <c r="G296">
        <v>31.303258145363412</v>
      </c>
      <c r="H296">
        <v>39.900000000000006</v>
      </c>
      <c r="K296">
        <v>39.900000000000006</v>
      </c>
      <c r="N296">
        <v>25.072973139098892</v>
      </c>
      <c r="R296">
        <v>2.1386520981491537E-3</v>
      </c>
      <c r="S296">
        <v>0</v>
      </c>
      <c r="T296">
        <v>5.6823744710053643E-2</v>
      </c>
      <c r="U296">
        <v>0</v>
      </c>
      <c r="V296">
        <v>0</v>
      </c>
      <c r="W296">
        <v>0</v>
      </c>
      <c r="X296">
        <v>1.0661100308818445E-2</v>
      </c>
      <c r="Y296">
        <v>0</v>
      </c>
      <c r="Z296">
        <v>0.20714285714285716</v>
      </c>
      <c r="AA296">
        <v>0</v>
      </c>
      <c r="AB296">
        <v>0</v>
      </c>
      <c r="AC296">
        <v>0</v>
      </c>
      <c r="AD296">
        <v>0.21182967374400072</v>
      </c>
      <c r="AE296">
        <v>0</v>
      </c>
      <c r="AF296">
        <v>0.78817032625599925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hidden="1" x14ac:dyDescent="0.25">
      <c r="A297" t="s">
        <v>160</v>
      </c>
      <c r="B297" t="s">
        <v>217</v>
      </c>
      <c r="C297" t="s">
        <v>116</v>
      </c>
      <c r="D297" s="25">
        <v>45579</v>
      </c>
      <c r="E297" t="s">
        <v>172</v>
      </c>
      <c r="G297">
        <v>30.058155215592599</v>
      </c>
      <c r="H297">
        <v>42.75</v>
      </c>
      <c r="K297">
        <v>42.75</v>
      </c>
      <c r="N297">
        <v>30.495600967659783</v>
      </c>
      <c r="R297">
        <v>0</v>
      </c>
      <c r="S297">
        <v>0</v>
      </c>
      <c r="T297">
        <v>0.29278578465802324</v>
      </c>
      <c r="U297">
        <v>0</v>
      </c>
      <c r="V297">
        <v>7.9809264390698825E-2</v>
      </c>
      <c r="W297">
        <v>0</v>
      </c>
      <c r="X297">
        <v>2.9203119750370658E-2</v>
      </c>
      <c r="Y297">
        <v>0</v>
      </c>
      <c r="Z297">
        <v>0.11751566604985396</v>
      </c>
      <c r="AA297">
        <v>3.5592238380763988E-2</v>
      </c>
      <c r="AB297">
        <v>6.1478624689810399E-2</v>
      </c>
      <c r="AC297">
        <v>0</v>
      </c>
      <c r="AD297">
        <v>3.29804460849E-2</v>
      </c>
      <c r="AE297">
        <v>0</v>
      </c>
      <c r="AF297">
        <v>0.86994869084452553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hidden="1" x14ac:dyDescent="0.25">
      <c r="A298" t="s">
        <v>160</v>
      </c>
      <c r="B298" t="s">
        <v>170</v>
      </c>
      <c r="C298" t="s">
        <v>116</v>
      </c>
      <c r="D298" s="25">
        <v>45579</v>
      </c>
      <c r="E298" t="s">
        <v>216</v>
      </c>
      <c r="G298">
        <v>6.260651629072683</v>
      </c>
      <c r="H298">
        <v>4.75</v>
      </c>
      <c r="K298">
        <v>4.75</v>
      </c>
      <c r="N298">
        <v>3.8688302907369847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1.381283525806443E-2</v>
      </c>
      <c r="AB298">
        <v>0.2274801991694777</v>
      </c>
      <c r="AC298">
        <v>0</v>
      </c>
      <c r="AD298">
        <v>0.15456011868318173</v>
      </c>
      <c r="AE298">
        <v>0</v>
      </c>
      <c r="AF298">
        <v>0.604146846889276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hidden="1" x14ac:dyDescent="0.25">
      <c r="A299" t="s">
        <v>160</v>
      </c>
      <c r="B299" t="s">
        <v>217</v>
      </c>
      <c r="C299" t="s">
        <v>116</v>
      </c>
      <c r="D299" s="25">
        <v>45579</v>
      </c>
      <c r="E299" t="s">
        <v>216</v>
      </c>
      <c r="G299">
        <v>9.3020664213548834</v>
      </c>
      <c r="H299">
        <v>5.6999999999999993</v>
      </c>
      <c r="K299">
        <v>5.6999999999999993</v>
      </c>
      <c r="N299">
        <v>5.4071969696969697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3.0660390731310511E-3</v>
      </c>
      <c r="AB299">
        <v>0.38416688941742133</v>
      </c>
      <c r="AC299">
        <v>0</v>
      </c>
      <c r="AD299">
        <v>3.4543241776267733E-2</v>
      </c>
      <c r="AE299">
        <v>0</v>
      </c>
      <c r="AF299">
        <v>0.57822382973317987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hidden="1" x14ac:dyDescent="0.25">
      <c r="A300" t="s">
        <v>160</v>
      </c>
      <c r="B300" t="s">
        <v>170</v>
      </c>
      <c r="C300" t="s">
        <v>116</v>
      </c>
      <c r="D300" s="25">
        <v>45579</v>
      </c>
      <c r="E300" t="s">
        <v>215</v>
      </c>
      <c r="G300">
        <v>9.6390977443609014</v>
      </c>
      <c r="H300">
        <v>8.5500000000000007</v>
      </c>
      <c r="K300">
        <v>8.5500000000000007</v>
      </c>
      <c r="N300">
        <v>7.3211510207880437</v>
      </c>
      <c r="R300">
        <v>1.4535875552669174E-2</v>
      </c>
      <c r="S300">
        <v>0</v>
      </c>
      <c r="T300">
        <v>2.0787831513260555E-2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7.4687987519500773E-2</v>
      </c>
      <c r="AA300">
        <v>0</v>
      </c>
      <c r="AB300">
        <v>0.1047191887675506</v>
      </c>
      <c r="AC300">
        <v>0</v>
      </c>
      <c r="AD300">
        <v>0.15029009882504846</v>
      </c>
      <c r="AE300">
        <v>0</v>
      </c>
      <c r="AF300">
        <v>0.64124656264141022</v>
      </c>
      <c r="AG300">
        <v>0</v>
      </c>
      <c r="AH300">
        <v>0</v>
      </c>
      <c r="AI300">
        <v>0</v>
      </c>
      <c r="AJ300">
        <v>0.10374414976599065</v>
      </c>
      <c r="AK300">
        <v>0</v>
      </c>
    </row>
    <row r="301" spans="1:37" hidden="1" x14ac:dyDescent="0.25">
      <c r="A301" t="s">
        <v>160</v>
      </c>
      <c r="B301" t="s">
        <v>217</v>
      </c>
      <c r="C301" t="s">
        <v>116</v>
      </c>
      <c r="D301" s="25">
        <v>45579</v>
      </c>
      <c r="E301" t="s">
        <v>215</v>
      </c>
      <c r="G301">
        <v>10.228382649240832</v>
      </c>
      <c r="H301">
        <v>9.5</v>
      </c>
      <c r="K301">
        <v>9.5</v>
      </c>
      <c r="N301">
        <v>7.2654867772547433</v>
      </c>
      <c r="R301">
        <v>2.7574938804653172E-3</v>
      </c>
      <c r="S301">
        <v>0</v>
      </c>
      <c r="T301">
        <v>6.1700963813976328E-2</v>
      </c>
      <c r="U301">
        <v>0</v>
      </c>
      <c r="V301">
        <v>8.2350037263243164E-2</v>
      </c>
      <c r="W301">
        <v>0</v>
      </c>
      <c r="X301">
        <v>7.5566784685334801E-2</v>
      </c>
      <c r="Y301">
        <v>0</v>
      </c>
      <c r="Z301">
        <v>7.0775860801586222E-3</v>
      </c>
      <c r="AA301">
        <v>0</v>
      </c>
      <c r="AB301">
        <v>0.29790728033490188</v>
      </c>
      <c r="AC301">
        <v>0</v>
      </c>
      <c r="AD301">
        <v>0.15244097257607092</v>
      </c>
      <c r="AE301">
        <v>0</v>
      </c>
      <c r="AF301">
        <v>0.5496517470890272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hidden="1" x14ac:dyDescent="0.25">
      <c r="A302" t="s">
        <v>160</v>
      </c>
      <c r="B302" t="s">
        <v>170</v>
      </c>
      <c r="C302" t="s">
        <v>116</v>
      </c>
      <c r="D302" s="25">
        <v>45580</v>
      </c>
      <c r="E302" t="s">
        <v>172</v>
      </c>
      <c r="G302">
        <v>31.303258145363412</v>
      </c>
      <c r="H302">
        <v>39.9</v>
      </c>
      <c r="K302">
        <v>39.9</v>
      </c>
      <c r="N302">
        <v>28.821748636758777</v>
      </c>
      <c r="R302">
        <v>0</v>
      </c>
      <c r="S302">
        <v>0</v>
      </c>
      <c r="T302">
        <v>3.5537001029394985E-2</v>
      </c>
      <c r="U302">
        <v>0</v>
      </c>
      <c r="V302">
        <v>0</v>
      </c>
      <c r="W302">
        <v>0</v>
      </c>
      <c r="X302">
        <v>1.4553626094152644E-2</v>
      </c>
      <c r="Y302">
        <v>0</v>
      </c>
      <c r="Z302">
        <v>0.2245370750381816</v>
      </c>
      <c r="AA302">
        <v>0</v>
      </c>
      <c r="AB302">
        <v>0</v>
      </c>
      <c r="AC302">
        <v>0</v>
      </c>
      <c r="AD302">
        <v>9.3826828170473581E-2</v>
      </c>
      <c r="AE302">
        <v>0</v>
      </c>
      <c r="AF302">
        <v>0.90617317182952639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hidden="1" x14ac:dyDescent="0.25">
      <c r="A303" t="s">
        <v>160</v>
      </c>
      <c r="B303" t="s">
        <v>217</v>
      </c>
      <c r="C303" t="s">
        <v>116</v>
      </c>
      <c r="D303" s="25">
        <v>45580</v>
      </c>
      <c r="E303" t="s">
        <v>172</v>
      </c>
      <c r="G303">
        <v>30.058155215592599</v>
      </c>
      <c r="H303">
        <v>39.9</v>
      </c>
      <c r="K303">
        <v>39.9</v>
      </c>
      <c r="N303">
        <v>28.712792632204394</v>
      </c>
      <c r="R303">
        <v>0</v>
      </c>
      <c r="S303">
        <v>0</v>
      </c>
      <c r="T303">
        <v>0.13380994383097583</v>
      </c>
      <c r="U303">
        <v>0</v>
      </c>
      <c r="V303">
        <v>8.0758108353482641E-2</v>
      </c>
      <c r="W303">
        <v>0</v>
      </c>
      <c r="X303">
        <v>2.9203119750370658E-2</v>
      </c>
      <c r="Y303">
        <v>0</v>
      </c>
      <c r="Z303">
        <v>0.11751566604985396</v>
      </c>
      <c r="AA303">
        <v>0</v>
      </c>
      <c r="AB303">
        <v>3.3860064324868981E-2</v>
      </c>
      <c r="AC303">
        <v>0</v>
      </c>
      <c r="AD303">
        <v>0.12085981825190763</v>
      </c>
      <c r="AE303">
        <v>0</v>
      </c>
      <c r="AF303">
        <v>0.8452801174232234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hidden="1" x14ac:dyDescent="0.25">
      <c r="A304" t="s">
        <v>160</v>
      </c>
      <c r="B304" t="s">
        <v>170</v>
      </c>
      <c r="C304" t="s">
        <v>116</v>
      </c>
      <c r="D304" s="25">
        <v>45580</v>
      </c>
      <c r="E304" t="s">
        <v>216</v>
      </c>
      <c r="G304">
        <v>6.2606516290726812</v>
      </c>
      <c r="H304">
        <v>4.75</v>
      </c>
      <c r="K304">
        <v>4.75</v>
      </c>
      <c r="N304">
        <v>2.3051201671891324</v>
      </c>
      <c r="R304">
        <v>0</v>
      </c>
      <c r="S304">
        <v>0</v>
      </c>
      <c r="T304">
        <v>3.5088070456364952E-2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8.4027221777421959E-2</v>
      </c>
      <c r="AA304">
        <v>0</v>
      </c>
      <c r="AB304">
        <v>0.36040832666132905</v>
      </c>
      <c r="AC304">
        <v>0</v>
      </c>
      <c r="AD304">
        <v>0.2713999412696303</v>
      </c>
      <c r="AE304">
        <v>0</v>
      </c>
      <c r="AF304">
        <v>0.36819173206904077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hidden="1" x14ac:dyDescent="0.25">
      <c r="A305" t="s">
        <v>160</v>
      </c>
      <c r="B305" t="s">
        <v>217</v>
      </c>
      <c r="C305" t="s">
        <v>116</v>
      </c>
      <c r="D305" s="25">
        <v>45580</v>
      </c>
      <c r="E305" t="s">
        <v>216</v>
      </c>
      <c r="G305">
        <v>9.3020664213548834</v>
      </c>
      <c r="H305">
        <v>9.5</v>
      </c>
      <c r="K305">
        <v>9.5</v>
      </c>
      <c r="N305">
        <v>7.342691622103386</v>
      </c>
      <c r="R305">
        <v>0</v>
      </c>
      <c r="S305">
        <v>0</v>
      </c>
      <c r="T305">
        <v>7.0059731235059073E-3</v>
      </c>
      <c r="U305">
        <v>0</v>
      </c>
      <c r="V305">
        <v>0</v>
      </c>
      <c r="W305">
        <v>0</v>
      </c>
      <c r="X305">
        <v>2.2962874872188858E-4</v>
      </c>
      <c r="Y305">
        <v>0</v>
      </c>
      <c r="Z305">
        <v>0.10049702187815154</v>
      </c>
      <c r="AA305">
        <v>2.1174832348811417E-3</v>
      </c>
      <c r="AB305">
        <v>8.4336687999751928E-2</v>
      </c>
      <c r="AC305">
        <v>0</v>
      </c>
      <c r="AD305">
        <v>0.12653159999927713</v>
      </c>
      <c r="AE305">
        <v>0</v>
      </c>
      <c r="AF305">
        <v>0.78701422876608973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hidden="1" x14ac:dyDescent="0.25">
      <c r="A306" t="s">
        <v>160</v>
      </c>
      <c r="B306" t="s">
        <v>170</v>
      </c>
      <c r="C306" t="s">
        <v>116</v>
      </c>
      <c r="D306" s="25">
        <v>45580</v>
      </c>
      <c r="E306" t="s">
        <v>215</v>
      </c>
      <c r="G306">
        <v>9.6390977443609014</v>
      </c>
      <c r="H306">
        <v>6.6499999999999995</v>
      </c>
      <c r="K306">
        <v>6.6499999999999995</v>
      </c>
      <c r="N306">
        <v>6.2544432543364969</v>
      </c>
      <c r="R306">
        <v>2.994655283168739E-2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2.8117418814399619E-2</v>
      </c>
      <c r="AB306">
        <v>0.28198398524176255</v>
      </c>
      <c r="AC306">
        <v>0</v>
      </c>
      <c r="AD306">
        <v>9.9100669909149258E-2</v>
      </c>
      <c r="AE306">
        <v>0</v>
      </c>
      <c r="AF306">
        <v>0.5907979260346885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hidden="1" x14ac:dyDescent="0.25">
      <c r="A307" t="s">
        <v>160</v>
      </c>
      <c r="B307" t="s">
        <v>217</v>
      </c>
      <c r="C307" t="s">
        <v>116</v>
      </c>
      <c r="D307" s="25">
        <v>45580</v>
      </c>
      <c r="E307" t="s">
        <v>215</v>
      </c>
      <c r="G307">
        <v>10.22838264924083</v>
      </c>
      <c r="H307">
        <v>9.5</v>
      </c>
      <c r="K307">
        <v>9.5</v>
      </c>
      <c r="N307">
        <v>6.8169128516151467</v>
      </c>
      <c r="R307">
        <v>1.1532517488606625E-2</v>
      </c>
      <c r="S307">
        <v>0</v>
      </c>
      <c r="T307">
        <v>0</v>
      </c>
      <c r="U307">
        <v>0</v>
      </c>
      <c r="V307">
        <v>0.14405100107721952</v>
      </c>
      <c r="W307">
        <v>0</v>
      </c>
      <c r="X307">
        <v>8.2644370765493427E-2</v>
      </c>
      <c r="Y307">
        <v>0</v>
      </c>
      <c r="Z307">
        <v>0</v>
      </c>
      <c r="AA307">
        <v>0</v>
      </c>
      <c r="AB307">
        <v>0.29790728033490177</v>
      </c>
      <c r="AC307">
        <v>0</v>
      </c>
      <c r="AD307">
        <v>0.27385034821465959</v>
      </c>
      <c r="AE307">
        <v>0</v>
      </c>
      <c r="AF307">
        <v>0.42824237145043859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hidden="1" x14ac:dyDescent="0.25">
      <c r="A308" t="s">
        <v>160</v>
      </c>
      <c r="B308" t="s">
        <v>170</v>
      </c>
      <c r="C308" t="s">
        <v>116</v>
      </c>
      <c r="D308" s="25">
        <v>45581</v>
      </c>
      <c r="E308" t="s">
        <v>172</v>
      </c>
      <c r="G308">
        <v>31.303258145363412</v>
      </c>
      <c r="H308">
        <v>38.950000000000003</v>
      </c>
      <c r="K308">
        <v>38.950000000000003</v>
      </c>
      <c r="N308">
        <v>24.970845516890137</v>
      </c>
      <c r="R308">
        <v>0</v>
      </c>
      <c r="S308">
        <v>0</v>
      </c>
      <c r="T308">
        <v>5.1887224064966877E-3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0.2390907011323343</v>
      </c>
      <c r="AA308">
        <v>0</v>
      </c>
      <c r="AB308">
        <v>0</v>
      </c>
      <c r="AC308">
        <v>0</v>
      </c>
      <c r="AD308">
        <v>0.20229244505691243</v>
      </c>
      <c r="AE308">
        <v>0</v>
      </c>
      <c r="AF308">
        <v>0.79770755494308754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hidden="1" x14ac:dyDescent="0.25">
      <c r="A309" t="s">
        <v>160</v>
      </c>
      <c r="B309" t="s">
        <v>217</v>
      </c>
      <c r="C309" t="s">
        <v>116</v>
      </c>
      <c r="D309" s="25">
        <v>45581</v>
      </c>
      <c r="E309" t="s">
        <v>172</v>
      </c>
      <c r="G309">
        <v>30.058155215592599</v>
      </c>
      <c r="H309">
        <v>38.950000000000003</v>
      </c>
      <c r="K309">
        <v>38.950000000000003</v>
      </c>
      <c r="N309">
        <v>29.602605611622636</v>
      </c>
      <c r="R309">
        <v>3.6198709299927835E-2</v>
      </c>
      <c r="S309">
        <v>0</v>
      </c>
      <c r="T309">
        <v>0.13934585532634261</v>
      </c>
      <c r="U309">
        <v>0</v>
      </c>
      <c r="V309">
        <v>4.3616797485263023E-2</v>
      </c>
      <c r="W309">
        <v>0</v>
      </c>
      <c r="X309">
        <v>2.9203119750370658E-2</v>
      </c>
      <c r="Y309">
        <v>0</v>
      </c>
      <c r="Z309">
        <v>0.11751566604985396</v>
      </c>
      <c r="AA309">
        <v>0</v>
      </c>
      <c r="AB309">
        <v>3.3860064324868981E-2</v>
      </c>
      <c r="AC309">
        <v>0</v>
      </c>
      <c r="AD309">
        <v>9.031416975555101E-2</v>
      </c>
      <c r="AE309">
        <v>0</v>
      </c>
      <c r="AF309">
        <v>0.87582576591957995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hidden="1" x14ac:dyDescent="0.25">
      <c r="A310" t="s">
        <v>160</v>
      </c>
      <c r="B310" t="s">
        <v>170</v>
      </c>
      <c r="C310" t="s">
        <v>116</v>
      </c>
      <c r="D310" s="25">
        <v>45581</v>
      </c>
      <c r="E310" t="s">
        <v>216</v>
      </c>
      <c r="G310">
        <v>6.2606516290726812</v>
      </c>
      <c r="H310">
        <v>3.8</v>
      </c>
      <c r="K310">
        <v>3.8</v>
      </c>
      <c r="N310">
        <v>4.0373716884873074</v>
      </c>
      <c r="R310">
        <v>3.2593376932783476E-2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3.2626100880704619E-2</v>
      </c>
      <c r="AB310">
        <v>0.36040832666132905</v>
      </c>
      <c r="AC310">
        <v>0</v>
      </c>
      <c r="AD310">
        <v>2.7304624448221571E-2</v>
      </c>
      <c r="AE310">
        <v>0</v>
      </c>
      <c r="AF310">
        <v>0.57966094800974488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hidden="1" x14ac:dyDescent="0.25">
      <c r="A311" t="s">
        <v>160</v>
      </c>
      <c r="B311" t="s">
        <v>217</v>
      </c>
      <c r="C311" t="s">
        <v>116</v>
      </c>
      <c r="D311" s="25">
        <v>45581</v>
      </c>
      <c r="E311" t="s">
        <v>216</v>
      </c>
      <c r="G311">
        <v>9.3020664213548816</v>
      </c>
      <c r="H311">
        <v>10.45</v>
      </c>
      <c r="K311">
        <v>10.45</v>
      </c>
      <c r="N311">
        <v>7.422170231729055</v>
      </c>
      <c r="R311">
        <v>2.9702253520956711E-3</v>
      </c>
      <c r="S311">
        <v>0</v>
      </c>
      <c r="T311">
        <v>0.21126166362665511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0.10072665062687346</v>
      </c>
      <c r="AA311">
        <v>2.2132969559164927E-3</v>
      </c>
      <c r="AB311">
        <v>0.18636871953029124</v>
      </c>
      <c r="AC311">
        <v>0</v>
      </c>
      <c r="AD311">
        <v>1.8695976498784687E-2</v>
      </c>
      <c r="AE311">
        <v>0</v>
      </c>
      <c r="AF311">
        <v>0.79272200701500761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hidden="1" x14ac:dyDescent="0.25">
      <c r="A312" t="s">
        <v>160</v>
      </c>
      <c r="B312" t="s">
        <v>170</v>
      </c>
      <c r="C312" t="s">
        <v>116</v>
      </c>
      <c r="D312" s="25">
        <v>45581</v>
      </c>
      <c r="E312" t="s">
        <v>215</v>
      </c>
      <c r="G312">
        <v>9.6390977443609014</v>
      </c>
      <c r="H312">
        <v>8.5500000000000007</v>
      </c>
      <c r="K312">
        <v>8.5500000000000007</v>
      </c>
      <c r="N312">
        <v>5.3266908885570121</v>
      </c>
      <c r="R312">
        <v>0</v>
      </c>
      <c r="S312">
        <v>0</v>
      </c>
      <c r="T312">
        <v>0.11934477379095174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7.4687987519500773E-2</v>
      </c>
      <c r="AA312">
        <v>1.251814778473492E-2</v>
      </c>
      <c r="AB312">
        <v>0.29450213302649753</v>
      </c>
      <c r="AC312">
        <v>0</v>
      </c>
      <c r="AD312">
        <v>0.15288484967390598</v>
      </c>
      <c r="AE312">
        <v>0</v>
      </c>
      <c r="AF312">
        <v>0.54009486951486163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hidden="1" x14ac:dyDescent="0.25">
      <c r="A313" t="s">
        <v>160</v>
      </c>
      <c r="B313" t="s">
        <v>217</v>
      </c>
      <c r="C313" t="s">
        <v>116</v>
      </c>
      <c r="D313" s="25">
        <v>45581</v>
      </c>
      <c r="E313" t="s">
        <v>215</v>
      </c>
      <c r="G313">
        <v>10.228382649240832</v>
      </c>
      <c r="H313">
        <v>8.5499999999999989</v>
      </c>
      <c r="K313">
        <v>8.5499999999999989</v>
      </c>
      <c r="N313">
        <v>6.8428253119429581</v>
      </c>
      <c r="R313">
        <v>1.5161753252871637E-2</v>
      </c>
      <c r="S313">
        <v>0</v>
      </c>
      <c r="T313">
        <v>0</v>
      </c>
      <c r="U313">
        <v>0</v>
      </c>
      <c r="V313">
        <v>8.2350037263243164E-2</v>
      </c>
      <c r="W313">
        <v>0</v>
      </c>
      <c r="X313">
        <v>5.1466525428688611E-2</v>
      </c>
      <c r="Y313">
        <v>0</v>
      </c>
      <c r="Z313">
        <v>0</v>
      </c>
      <c r="AA313">
        <v>0</v>
      </c>
      <c r="AB313">
        <v>0.29790728033490171</v>
      </c>
      <c r="AC313">
        <v>0</v>
      </c>
      <c r="AD313">
        <v>0.18206738697823399</v>
      </c>
      <c r="AE313">
        <v>0</v>
      </c>
      <c r="AF313">
        <v>0.52002533268686413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hidden="1" x14ac:dyDescent="0.25">
      <c r="A314" t="s">
        <v>160</v>
      </c>
      <c r="B314" t="s">
        <v>170</v>
      </c>
      <c r="C314" t="s">
        <v>116</v>
      </c>
      <c r="D314" s="25">
        <v>45582</v>
      </c>
      <c r="E314" t="s">
        <v>172</v>
      </c>
      <c r="G314">
        <v>31.303258145363415</v>
      </c>
      <c r="H314">
        <v>38</v>
      </c>
      <c r="K314">
        <v>38</v>
      </c>
      <c r="N314">
        <v>29.766851661283376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1.3676689250560082E-2</v>
      </c>
      <c r="Y314">
        <v>0</v>
      </c>
      <c r="Z314">
        <v>0.20025445566537242</v>
      </c>
      <c r="AA314">
        <v>0</v>
      </c>
      <c r="AB314">
        <v>0</v>
      </c>
      <c r="AC314">
        <v>0</v>
      </c>
      <c r="AD314">
        <v>6.2758049310442807E-2</v>
      </c>
      <c r="AE314">
        <v>0</v>
      </c>
      <c r="AF314">
        <v>0.93724195068955718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hidden="1" x14ac:dyDescent="0.25">
      <c r="A315" t="s">
        <v>160</v>
      </c>
      <c r="B315" t="s">
        <v>217</v>
      </c>
      <c r="C315" t="s">
        <v>116</v>
      </c>
      <c r="D315" s="25">
        <v>45582</v>
      </c>
      <c r="E315" t="s">
        <v>172</v>
      </c>
      <c r="G315">
        <v>30.058155215592596</v>
      </c>
      <c r="H315">
        <v>35.15</v>
      </c>
      <c r="K315">
        <v>35.15</v>
      </c>
      <c r="N315">
        <v>32.077753374076899</v>
      </c>
      <c r="R315">
        <v>6.7504317677302278E-2</v>
      </c>
      <c r="S315">
        <v>0</v>
      </c>
      <c r="T315">
        <v>0</v>
      </c>
      <c r="U315">
        <v>0</v>
      </c>
      <c r="V315">
        <v>4.361679748526303E-2</v>
      </c>
      <c r="W315">
        <v>0</v>
      </c>
      <c r="X315">
        <v>2.9203119750370661E-2</v>
      </c>
      <c r="Y315">
        <v>0</v>
      </c>
      <c r="Z315">
        <v>9.6579859559916881E-2</v>
      </c>
      <c r="AA315">
        <v>0</v>
      </c>
      <c r="AB315">
        <v>0</v>
      </c>
      <c r="AC315">
        <v>0</v>
      </c>
      <c r="AD315">
        <v>7.3134543995489368E-2</v>
      </c>
      <c r="AE315">
        <v>0</v>
      </c>
      <c r="AF315">
        <v>0.92686545600451076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hidden="1" x14ac:dyDescent="0.25">
      <c r="A316" t="s">
        <v>160</v>
      </c>
      <c r="B316" t="s">
        <v>170</v>
      </c>
      <c r="C316" t="s">
        <v>116</v>
      </c>
      <c r="D316" s="25">
        <v>45582</v>
      </c>
      <c r="E316" t="s">
        <v>216</v>
      </c>
      <c r="G316">
        <v>6.2606516290726812</v>
      </c>
      <c r="H316">
        <v>4.75</v>
      </c>
      <c r="K316">
        <v>4.75</v>
      </c>
      <c r="N316">
        <v>3.666666666666667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4.3846842179626052E-3</v>
      </c>
      <c r="AB316">
        <v>0.23690835020957948</v>
      </c>
      <c r="AC316">
        <v>0</v>
      </c>
      <c r="AD316">
        <v>0.17742311496255814</v>
      </c>
      <c r="AE316">
        <v>0</v>
      </c>
      <c r="AF316">
        <v>0.58128385060989984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hidden="1" x14ac:dyDescent="0.25">
      <c r="A317" t="s">
        <v>160</v>
      </c>
      <c r="B317" t="s">
        <v>217</v>
      </c>
      <c r="C317" t="s">
        <v>116</v>
      </c>
      <c r="D317" s="25">
        <v>45582</v>
      </c>
      <c r="E317" t="s">
        <v>216</v>
      </c>
      <c r="G317">
        <v>9.3020664213548816</v>
      </c>
      <c r="H317">
        <v>8.5499999999999989</v>
      </c>
      <c r="K317">
        <v>8.5499999999999989</v>
      </c>
      <c r="N317">
        <v>6.6753119429590022</v>
      </c>
      <c r="R317">
        <v>0</v>
      </c>
      <c r="S317">
        <v>0</v>
      </c>
      <c r="T317">
        <v>0.21126166362665511</v>
      </c>
      <c r="U317">
        <v>0</v>
      </c>
      <c r="V317">
        <v>0</v>
      </c>
      <c r="W317">
        <v>0</v>
      </c>
      <c r="X317">
        <v>3.6022717291660277E-3</v>
      </c>
      <c r="Y317">
        <v>0</v>
      </c>
      <c r="Z317">
        <v>9.7124378897707433E-2</v>
      </c>
      <c r="AA317">
        <v>0.1068514616986171</v>
      </c>
      <c r="AB317">
        <v>0.28598624529073985</v>
      </c>
      <c r="AC317">
        <v>0</v>
      </c>
      <c r="AD317">
        <v>0</v>
      </c>
      <c r="AE317">
        <v>0</v>
      </c>
      <c r="AF317">
        <v>0.60716229301064306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hidden="1" x14ac:dyDescent="0.25">
      <c r="A318" t="s">
        <v>160</v>
      </c>
      <c r="B318" t="s">
        <v>170</v>
      </c>
      <c r="C318" t="s">
        <v>116</v>
      </c>
      <c r="D318" s="25">
        <v>45582</v>
      </c>
      <c r="E318" t="s">
        <v>215</v>
      </c>
      <c r="G318">
        <v>9.6390977443609014</v>
      </c>
      <c r="H318">
        <v>6.6499999999999995</v>
      </c>
      <c r="K318">
        <v>6.6499999999999995</v>
      </c>
      <c r="N318">
        <v>8.4210751487257536</v>
      </c>
      <c r="R318">
        <v>2.6978308733867383E-2</v>
      </c>
      <c r="S318">
        <v>0</v>
      </c>
      <c r="T318">
        <v>0.21790171606864275</v>
      </c>
      <c r="U318">
        <v>0</v>
      </c>
      <c r="V318">
        <v>0</v>
      </c>
      <c r="W318">
        <v>0</v>
      </c>
      <c r="X318">
        <v>5.4187235866062347E-2</v>
      </c>
      <c r="Y318">
        <v>0</v>
      </c>
      <c r="Z318">
        <v>2.0500751653438426E-2</v>
      </c>
      <c r="AA318">
        <v>0.291418694698452</v>
      </c>
      <c r="AB318">
        <v>0.20752826317986306</v>
      </c>
      <c r="AC318">
        <v>0</v>
      </c>
      <c r="AD318">
        <v>0</v>
      </c>
      <c r="AE318">
        <v>0</v>
      </c>
      <c r="AF318">
        <v>0.39730889235569417</v>
      </c>
      <c r="AG318">
        <v>0</v>
      </c>
      <c r="AH318">
        <v>0</v>
      </c>
      <c r="AI318">
        <v>0</v>
      </c>
      <c r="AJ318">
        <v>0.10374414976599065</v>
      </c>
      <c r="AK318">
        <v>0</v>
      </c>
    </row>
    <row r="319" spans="1:37" hidden="1" x14ac:dyDescent="0.25">
      <c r="A319" t="s">
        <v>160</v>
      </c>
      <c r="B319" t="s">
        <v>217</v>
      </c>
      <c r="C319" t="s">
        <v>116</v>
      </c>
      <c r="D319" s="25">
        <v>45582</v>
      </c>
      <c r="E319" t="s">
        <v>215</v>
      </c>
      <c r="G319">
        <v>10.228382649240828</v>
      </c>
      <c r="H319">
        <v>10.45</v>
      </c>
      <c r="K319">
        <v>10.45</v>
      </c>
      <c r="N319">
        <v>8.5644162210338681</v>
      </c>
      <c r="R319">
        <v>6.6398022866024173E-3</v>
      </c>
      <c r="S319">
        <v>0</v>
      </c>
      <c r="T319">
        <v>0.10057732006969614</v>
      </c>
      <c r="U319">
        <v>0</v>
      </c>
      <c r="V319">
        <v>0.13635249015830453</v>
      </c>
      <c r="W319">
        <v>0</v>
      </c>
      <c r="X319">
        <v>8.2644370765493441E-2</v>
      </c>
      <c r="Y319">
        <v>0</v>
      </c>
      <c r="Z319">
        <v>0</v>
      </c>
      <c r="AA319">
        <v>0</v>
      </c>
      <c r="AB319">
        <v>0.29790728033490183</v>
      </c>
      <c r="AC319">
        <v>0</v>
      </c>
      <c r="AD319">
        <v>9.0410667421542065E-2</v>
      </c>
      <c r="AE319">
        <v>0</v>
      </c>
      <c r="AF319">
        <v>0.61168205224355621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hidden="1" x14ac:dyDescent="0.25">
      <c r="A320" t="s">
        <v>160</v>
      </c>
      <c r="B320" t="s">
        <v>170</v>
      </c>
      <c r="C320" t="s">
        <v>116</v>
      </c>
      <c r="D320" s="25">
        <v>45583</v>
      </c>
      <c r="E320" t="s">
        <v>172</v>
      </c>
      <c r="G320">
        <v>31.303258145363412</v>
      </c>
      <c r="H320">
        <v>37.049999999999997</v>
      </c>
      <c r="K320">
        <v>37.049999999999997</v>
      </c>
      <c r="N320">
        <v>29.31550977757874</v>
      </c>
      <c r="R320">
        <v>3.0155889417416378E-3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1.0661100308818445E-2</v>
      </c>
      <c r="Y320">
        <v>0</v>
      </c>
      <c r="Z320">
        <v>0.17292176598421583</v>
      </c>
      <c r="AA320">
        <v>0</v>
      </c>
      <c r="AB320">
        <v>0</v>
      </c>
      <c r="AC320">
        <v>0</v>
      </c>
      <c r="AD320">
        <v>7.7176416932392258E-2</v>
      </c>
      <c r="AE320">
        <v>0</v>
      </c>
      <c r="AF320">
        <v>0.92282358306760781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hidden="1" x14ac:dyDescent="0.25">
      <c r="A321" t="s">
        <v>160</v>
      </c>
      <c r="B321" t="s">
        <v>217</v>
      </c>
      <c r="C321" t="s">
        <v>116</v>
      </c>
      <c r="D321" s="25">
        <v>45583</v>
      </c>
      <c r="E321" t="s">
        <v>172</v>
      </c>
      <c r="G321">
        <v>30.058155215592599</v>
      </c>
      <c r="H321">
        <v>41.8</v>
      </c>
      <c r="K321">
        <v>41.8</v>
      </c>
      <c r="N321">
        <v>29.61080659536541</v>
      </c>
      <c r="R321">
        <v>0</v>
      </c>
      <c r="S321">
        <v>0</v>
      </c>
      <c r="T321">
        <v>0.19702074257668115</v>
      </c>
      <c r="U321">
        <v>0</v>
      </c>
      <c r="V321">
        <v>8.0758108353482641E-2</v>
      </c>
      <c r="W321">
        <v>0</v>
      </c>
      <c r="X321">
        <v>2.9203119750370658E-2</v>
      </c>
      <c r="Y321">
        <v>0</v>
      </c>
      <c r="Z321">
        <v>0.11751566604985396</v>
      </c>
      <c r="AA321">
        <v>0</v>
      </c>
      <c r="AB321">
        <v>3.3860064324868981E-2</v>
      </c>
      <c r="AC321">
        <v>0</v>
      </c>
      <c r="AD321">
        <v>9.0983934096010646E-2</v>
      </c>
      <c r="AE321">
        <v>0</v>
      </c>
      <c r="AF321">
        <v>0.87515600157912043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hidden="1" x14ac:dyDescent="0.25">
      <c r="A322" t="s">
        <v>160</v>
      </c>
      <c r="B322" t="s">
        <v>170</v>
      </c>
      <c r="C322" t="s">
        <v>116</v>
      </c>
      <c r="D322" s="25">
        <v>45583</v>
      </c>
      <c r="E322" t="s">
        <v>216</v>
      </c>
      <c r="G322">
        <v>6.260651629072683</v>
      </c>
      <c r="H322">
        <v>5.6999999999999993</v>
      </c>
      <c r="K322">
        <v>5.6999999999999993</v>
      </c>
      <c r="N322">
        <v>3.6666666666666665</v>
      </c>
      <c r="R322">
        <v>0</v>
      </c>
      <c r="S322">
        <v>0</v>
      </c>
      <c r="T322">
        <v>3.5088070456364945E-2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8.4027221777421932E-2</v>
      </c>
      <c r="AA322">
        <v>4.3846842179626044E-3</v>
      </c>
      <c r="AB322">
        <v>0.20428224932887495</v>
      </c>
      <c r="AC322">
        <v>0</v>
      </c>
      <c r="AD322">
        <v>0.21004921584326283</v>
      </c>
      <c r="AE322">
        <v>0</v>
      </c>
      <c r="AF322">
        <v>0.58128385060989951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hidden="1" x14ac:dyDescent="0.25">
      <c r="A323" t="s">
        <v>160</v>
      </c>
      <c r="B323" t="s">
        <v>217</v>
      </c>
      <c r="C323" t="s">
        <v>116</v>
      </c>
      <c r="D323" s="25">
        <v>45583</v>
      </c>
      <c r="E323" t="s">
        <v>216</v>
      </c>
      <c r="G323">
        <v>9.3020664213548834</v>
      </c>
      <c r="H323">
        <v>10.45</v>
      </c>
      <c r="K323">
        <v>10.45</v>
      </c>
      <c r="N323">
        <v>7.342691622103386</v>
      </c>
      <c r="R323">
        <v>0</v>
      </c>
      <c r="S323">
        <v>0</v>
      </c>
      <c r="T323">
        <v>0.21126166362665505</v>
      </c>
      <c r="U323">
        <v>0</v>
      </c>
      <c r="V323">
        <v>0</v>
      </c>
      <c r="W323">
        <v>0</v>
      </c>
      <c r="X323">
        <v>2.2962874872188858E-4</v>
      </c>
      <c r="Y323">
        <v>0</v>
      </c>
      <c r="Z323">
        <v>0.10049702187815154</v>
      </c>
      <c r="AA323">
        <v>2.1174832348811417E-3</v>
      </c>
      <c r="AB323">
        <v>0.18646453325132656</v>
      </c>
      <c r="AC323">
        <v>0</v>
      </c>
      <c r="AD323">
        <v>2.440375474770248E-2</v>
      </c>
      <c r="AE323">
        <v>0</v>
      </c>
      <c r="AF323">
        <v>0.78701422876608973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 hidden="1" x14ac:dyDescent="0.25">
      <c r="A324" t="s">
        <v>160</v>
      </c>
      <c r="B324" t="s">
        <v>170</v>
      </c>
      <c r="C324" t="s">
        <v>116</v>
      </c>
      <c r="D324" s="25">
        <v>45583</v>
      </c>
      <c r="E324" t="s">
        <v>215</v>
      </c>
      <c r="G324">
        <v>9.6390977443609014</v>
      </c>
      <c r="H324">
        <v>5.6999999999999993</v>
      </c>
      <c r="K324">
        <v>5.6999999999999993</v>
      </c>
      <c r="N324">
        <v>7.1581730221056734</v>
      </c>
      <c r="R324">
        <v>1.9849088081170328E-2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6.7736860734933596E-2</v>
      </c>
      <c r="AB324">
        <v>0.2371773358329291</v>
      </c>
      <c r="AC324">
        <v>0</v>
      </c>
      <c r="AD324">
        <v>4.0053178192036361E-2</v>
      </c>
      <c r="AE324">
        <v>0</v>
      </c>
      <c r="AF324">
        <v>0.55128847547411031</v>
      </c>
      <c r="AG324">
        <v>0</v>
      </c>
      <c r="AH324">
        <v>0</v>
      </c>
      <c r="AI324">
        <v>0</v>
      </c>
      <c r="AJ324">
        <v>0.10374414976599065</v>
      </c>
      <c r="AK324">
        <v>0</v>
      </c>
    </row>
    <row r="325" spans="1:37" hidden="1" x14ac:dyDescent="0.25">
      <c r="A325" t="s">
        <v>160</v>
      </c>
      <c r="B325" t="s">
        <v>217</v>
      </c>
      <c r="C325" t="s">
        <v>116</v>
      </c>
      <c r="D325" s="25">
        <v>45583</v>
      </c>
      <c r="E325" t="s">
        <v>215</v>
      </c>
      <c r="G325">
        <v>10.22838264924083</v>
      </c>
      <c r="H325">
        <v>8.5500000000000007</v>
      </c>
      <c r="K325">
        <v>8.5500000000000007</v>
      </c>
      <c r="N325">
        <v>9.801158645276292</v>
      </c>
      <c r="R325">
        <v>2.8197375589823409E-2</v>
      </c>
      <c r="S325">
        <v>0</v>
      </c>
      <c r="T325">
        <v>0</v>
      </c>
      <c r="U325">
        <v>0</v>
      </c>
      <c r="V325">
        <v>0.14405100107721952</v>
      </c>
      <c r="W325">
        <v>0</v>
      </c>
      <c r="X325">
        <v>8.2644370765493427E-2</v>
      </c>
      <c r="Y325">
        <v>0</v>
      </c>
      <c r="Z325">
        <v>0</v>
      </c>
      <c r="AA325">
        <v>9.4124861285930908E-2</v>
      </c>
      <c r="AB325">
        <v>0.29666122819975205</v>
      </c>
      <c r="AC325">
        <v>0</v>
      </c>
      <c r="AD325">
        <v>0</v>
      </c>
      <c r="AE325">
        <v>0</v>
      </c>
      <c r="AF325">
        <v>0.60921391051431706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hidden="1" x14ac:dyDescent="0.25">
      <c r="A326" t="s">
        <v>160</v>
      </c>
      <c r="B326" t="s">
        <v>170</v>
      </c>
      <c r="C326" t="s">
        <v>116</v>
      </c>
      <c r="D326" s="25">
        <v>45584</v>
      </c>
      <c r="E326" t="s">
        <v>172</v>
      </c>
      <c r="G326">
        <v>31.303258145363415</v>
      </c>
      <c r="H326">
        <v>42.75</v>
      </c>
      <c r="K326">
        <v>42.75</v>
      </c>
      <c r="N326">
        <v>30.212029150878301</v>
      </c>
      <c r="R326">
        <v>0</v>
      </c>
      <c r="S326">
        <v>0</v>
      </c>
      <c r="T326">
        <v>0.11567253803042413</v>
      </c>
      <c r="U326">
        <v>0</v>
      </c>
      <c r="V326">
        <v>0</v>
      </c>
      <c r="W326">
        <v>0</v>
      </c>
      <c r="X326">
        <v>1.4553626094152642E-2</v>
      </c>
      <c r="Y326">
        <v>0</v>
      </c>
      <c r="Z326">
        <v>0.23544637390584736</v>
      </c>
      <c r="AA326">
        <v>0</v>
      </c>
      <c r="AB326">
        <v>0</v>
      </c>
      <c r="AC326">
        <v>0</v>
      </c>
      <c r="AD326">
        <v>4.9413543532067734E-2</v>
      </c>
      <c r="AE326">
        <v>0</v>
      </c>
      <c r="AF326">
        <v>0.95058645646793216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 hidden="1" x14ac:dyDescent="0.25">
      <c r="A327" t="s">
        <v>160</v>
      </c>
      <c r="B327" t="s">
        <v>217</v>
      </c>
      <c r="C327" t="s">
        <v>116</v>
      </c>
      <c r="D327" s="25">
        <v>45584</v>
      </c>
      <c r="E327" t="s">
        <v>172</v>
      </c>
      <c r="G327">
        <v>30.058155215592596</v>
      </c>
      <c r="H327">
        <v>40.849999999999994</v>
      </c>
      <c r="K327">
        <v>40.849999999999994</v>
      </c>
      <c r="N327">
        <v>31.682843137254896</v>
      </c>
      <c r="R327">
        <v>3.8090154831003455E-2</v>
      </c>
      <c r="S327">
        <v>0</v>
      </c>
      <c r="T327">
        <v>6.5415375547403912E-2</v>
      </c>
      <c r="U327">
        <v>0</v>
      </c>
      <c r="V327">
        <v>4.361679748526303E-2</v>
      </c>
      <c r="W327">
        <v>0</v>
      </c>
      <c r="X327">
        <v>2.9203119750370661E-2</v>
      </c>
      <c r="Y327">
        <v>0</v>
      </c>
      <c r="Z327">
        <v>0.22079688024962935</v>
      </c>
      <c r="AA327">
        <v>0</v>
      </c>
      <c r="AB327">
        <v>0</v>
      </c>
      <c r="AC327">
        <v>0</v>
      </c>
      <c r="AD327">
        <v>5.685858720307186E-2</v>
      </c>
      <c r="AE327">
        <v>0</v>
      </c>
      <c r="AF327">
        <v>0.9431414127969282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hidden="1" x14ac:dyDescent="0.25">
      <c r="A328" t="s">
        <v>160</v>
      </c>
      <c r="B328" t="s">
        <v>170</v>
      </c>
      <c r="C328" t="s">
        <v>116</v>
      </c>
      <c r="D328" s="25">
        <v>45584</v>
      </c>
      <c r="E328" t="s">
        <v>216</v>
      </c>
      <c r="G328">
        <v>6.260651629072683</v>
      </c>
      <c r="H328">
        <v>5.6999999999999993</v>
      </c>
      <c r="K328">
        <v>5.6999999999999993</v>
      </c>
      <c r="N328">
        <v>3.4645030425963492</v>
      </c>
      <c r="R328">
        <v>0</v>
      </c>
      <c r="S328">
        <v>0</v>
      </c>
      <c r="T328">
        <v>3.5088070456364945E-2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8.4027221777421932E-2</v>
      </c>
      <c r="AA328">
        <v>0</v>
      </c>
      <c r="AB328">
        <v>0.20866693354683757</v>
      </c>
      <c r="AC328">
        <v>0</v>
      </c>
      <c r="AD328">
        <v>0.23795567894477843</v>
      </c>
      <c r="AE328">
        <v>0</v>
      </c>
      <c r="AF328">
        <v>0.55337738750838394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hidden="1" x14ac:dyDescent="0.25">
      <c r="A329" t="s">
        <v>160</v>
      </c>
      <c r="B329" t="s">
        <v>217</v>
      </c>
      <c r="C329" t="s">
        <v>116</v>
      </c>
      <c r="D329" s="25">
        <v>45584</v>
      </c>
      <c r="E329" t="s">
        <v>216</v>
      </c>
      <c r="G329">
        <v>9.3020664213548816</v>
      </c>
      <c r="H329">
        <v>8.5500000000000007</v>
      </c>
      <c r="K329">
        <v>8.5500000000000007</v>
      </c>
      <c r="N329">
        <v>8.1013368983957221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3.6022717291660277E-3</v>
      </c>
      <c r="Y329">
        <v>0</v>
      </c>
      <c r="Z329">
        <v>2.0025067696386989E-3</v>
      </c>
      <c r="AA329">
        <v>2.1174832348811422E-3</v>
      </c>
      <c r="AB329">
        <v>8.4336687999751941E-2</v>
      </c>
      <c r="AC329">
        <v>0</v>
      </c>
      <c r="AD329">
        <v>4.8347603634435306E-2</v>
      </c>
      <c r="AE329">
        <v>0</v>
      </c>
      <c r="AF329">
        <v>0.86519822513093159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hidden="1" x14ac:dyDescent="0.25">
      <c r="A330" t="s">
        <v>160</v>
      </c>
      <c r="B330" t="s">
        <v>170</v>
      </c>
      <c r="C330" t="s">
        <v>116</v>
      </c>
      <c r="D330" s="25">
        <v>45584</v>
      </c>
      <c r="E330" t="s">
        <v>215</v>
      </c>
      <c r="G330">
        <v>9.6390977443609014</v>
      </c>
      <c r="H330">
        <v>5.6999999999999993</v>
      </c>
      <c r="K330">
        <v>5.6999999999999993</v>
      </c>
      <c r="N330">
        <v>6.4594658113140557</v>
      </c>
      <c r="R330">
        <v>1.4535875552669174E-2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0.17598627271662876</v>
      </c>
      <c r="AB330">
        <v>0.23267207361722456</v>
      </c>
      <c r="AC330">
        <v>0</v>
      </c>
      <c r="AD330">
        <v>0.11173201339818288</v>
      </c>
      <c r="AE330">
        <v>0</v>
      </c>
      <c r="AF330">
        <v>0.47960964026796377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hidden="1" x14ac:dyDescent="0.25">
      <c r="A331" t="s">
        <v>160</v>
      </c>
      <c r="B331" t="s">
        <v>217</v>
      </c>
      <c r="C331" t="s">
        <v>116</v>
      </c>
      <c r="D331" s="25">
        <v>45584</v>
      </c>
      <c r="E331" t="s">
        <v>215</v>
      </c>
      <c r="G331">
        <v>10.228382649240828</v>
      </c>
      <c r="H331">
        <v>10.45</v>
      </c>
      <c r="K331">
        <v>10.45</v>
      </c>
      <c r="N331">
        <v>9.801158645276292</v>
      </c>
      <c r="R331">
        <v>9.4281707009236469E-3</v>
      </c>
      <c r="S331">
        <v>0</v>
      </c>
      <c r="T331">
        <v>7.4109604261881359E-2</v>
      </c>
      <c r="U331">
        <v>0</v>
      </c>
      <c r="V331">
        <v>0.16282020596611929</v>
      </c>
      <c r="W331">
        <v>0</v>
      </c>
      <c r="X331">
        <v>8.2644370765493441E-2</v>
      </c>
      <c r="Y331">
        <v>0</v>
      </c>
      <c r="Z331">
        <v>0</v>
      </c>
      <c r="AA331">
        <v>1.2460521351497517E-3</v>
      </c>
      <c r="AB331">
        <v>0.29666122819975205</v>
      </c>
      <c r="AC331">
        <v>0</v>
      </c>
      <c r="AD331">
        <v>0</v>
      </c>
      <c r="AE331">
        <v>0</v>
      </c>
      <c r="AF331">
        <v>0.70209271966509834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hidden="1" x14ac:dyDescent="0.25">
      <c r="A332" t="s">
        <v>160</v>
      </c>
      <c r="B332" t="s">
        <v>170</v>
      </c>
      <c r="C332" t="s">
        <v>116</v>
      </c>
      <c r="D332" s="25">
        <v>45585</v>
      </c>
      <c r="E332" t="s">
        <v>172</v>
      </c>
      <c r="G332">
        <v>31.303258145363408</v>
      </c>
      <c r="H332">
        <v>37.049999999999997</v>
      </c>
      <c r="K332">
        <v>37.049999999999997</v>
      </c>
      <c r="N332">
        <v>30.045145320543661</v>
      </c>
      <c r="R332">
        <v>0</v>
      </c>
      <c r="S332">
        <v>0</v>
      </c>
      <c r="T332">
        <v>5.1887224064967883E-3</v>
      </c>
      <c r="U332">
        <v>0</v>
      </c>
      <c r="V332">
        <v>0</v>
      </c>
      <c r="W332">
        <v>0</v>
      </c>
      <c r="X332">
        <v>8.0878946854962934E-3</v>
      </c>
      <c r="Y332">
        <v>0</v>
      </c>
      <c r="Z332">
        <v>0.17030624920104129</v>
      </c>
      <c r="AA332">
        <v>0</v>
      </c>
      <c r="AB332">
        <v>0</v>
      </c>
      <c r="AC332">
        <v>0</v>
      </c>
      <c r="AD332">
        <v>4.827900894515038E-2</v>
      </c>
      <c r="AE332">
        <v>0</v>
      </c>
      <c r="AF332">
        <v>0.95172099105484953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hidden="1" x14ac:dyDescent="0.25">
      <c r="A333" t="s">
        <v>160</v>
      </c>
      <c r="B333" t="s">
        <v>217</v>
      </c>
      <c r="C333" t="s">
        <v>116</v>
      </c>
      <c r="D333" s="25">
        <v>45585</v>
      </c>
      <c r="E333" t="s">
        <v>172</v>
      </c>
      <c r="G333">
        <v>30.058155215592596</v>
      </c>
      <c r="H333">
        <v>41.8</v>
      </c>
      <c r="K333">
        <v>41.8</v>
      </c>
      <c r="N333">
        <v>31.440418894830657</v>
      </c>
      <c r="R333">
        <v>3.7141310868219618E-2</v>
      </c>
      <c r="S333">
        <v>0</v>
      </c>
      <c r="T333">
        <v>9.7020774920256667E-2</v>
      </c>
      <c r="U333">
        <v>0</v>
      </c>
      <c r="V333">
        <v>4.361679748526303E-2</v>
      </c>
      <c r="W333">
        <v>0</v>
      </c>
      <c r="X333">
        <v>2.9203119750370661E-2</v>
      </c>
      <c r="Y333">
        <v>0</v>
      </c>
      <c r="Z333">
        <v>0.22079688024962935</v>
      </c>
      <c r="AA333">
        <v>0</v>
      </c>
      <c r="AB333">
        <v>0</v>
      </c>
      <c r="AC333">
        <v>0</v>
      </c>
      <c r="AD333">
        <v>6.397491692395052E-2</v>
      </c>
      <c r="AE333">
        <v>0</v>
      </c>
      <c r="AF333">
        <v>0.93602508307604948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hidden="1" x14ac:dyDescent="0.25">
      <c r="A334" t="s">
        <v>160</v>
      </c>
      <c r="B334" t="s">
        <v>170</v>
      </c>
      <c r="C334" t="s">
        <v>116</v>
      </c>
      <c r="D334" s="25">
        <v>45585</v>
      </c>
      <c r="E334" t="s">
        <v>216</v>
      </c>
      <c r="G334">
        <v>6.2606516290726812</v>
      </c>
      <c r="H334">
        <v>6.6499999999999995</v>
      </c>
      <c r="K334">
        <v>6.6499999999999995</v>
      </c>
      <c r="N334">
        <v>4.4052168961958653</v>
      </c>
      <c r="R334">
        <v>0</v>
      </c>
      <c r="S334">
        <v>0</v>
      </c>
      <c r="T334">
        <v>3.5088070456364952E-2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0.1868294635708567</v>
      </c>
      <c r="AA334">
        <v>0</v>
      </c>
      <c r="AB334">
        <v>0.15972778222578063</v>
      </c>
      <c r="AC334">
        <v>0</v>
      </c>
      <c r="AD334">
        <v>0.13663669272131698</v>
      </c>
      <c r="AE334">
        <v>0</v>
      </c>
      <c r="AF334">
        <v>0.7036355250529025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hidden="1" x14ac:dyDescent="0.25">
      <c r="A335" t="s">
        <v>160</v>
      </c>
      <c r="B335" t="s">
        <v>217</v>
      </c>
      <c r="C335" t="s">
        <v>116</v>
      </c>
      <c r="D335" s="25">
        <v>45585</v>
      </c>
      <c r="E335" t="s">
        <v>216</v>
      </c>
      <c r="G335">
        <v>9.3020664213548816</v>
      </c>
      <c r="H335">
        <v>9.5</v>
      </c>
      <c r="K335">
        <v>9.5</v>
      </c>
      <c r="N335">
        <v>8.3437611408199643</v>
      </c>
      <c r="R335">
        <v>2.9702253520956711E-3</v>
      </c>
      <c r="S335">
        <v>0</v>
      </c>
      <c r="T335">
        <v>7.0059731235059082E-3</v>
      </c>
      <c r="U335">
        <v>0</v>
      </c>
      <c r="V335">
        <v>0</v>
      </c>
      <c r="W335">
        <v>0</v>
      </c>
      <c r="X335">
        <v>3.6022717291660277E-3</v>
      </c>
      <c r="Y335">
        <v>0</v>
      </c>
      <c r="Z335">
        <v>9.7124378897707433E-2</v>
      </c>
      <c r="AA335">
        <v>2.2132969559164927E-3</v>
      </c>
      <c r="AB335">
        <v>8.4240874278716585E-2</v>
      </c>
      <c r="AC335">
        <v>0</v>
      </c>
      <c r="AD335">
        <v>2.5352310585952411E-2</v>
      </c>
      <c r="AE335">
        <v>0</v>
      </c>
      <c r="AF335">
        <v>0.88819351817941461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hidden="1" x14ac:dyDescent="0.25">
      <c r="A336" t="s">
        <v>160</v>
      </c>
      <c r="B336" t="s">
        <v>170</v>
      </c>
      <c r="C336" t="s">
        <v>116</v>
      </c>
      <c r="D336" s="25">
        <v>45585</v>
      </c>
      <c r="E336" t="s">
        <v>215</v>
      </c>
      <c r="G336">
        <v>9.6390977443609014</v>
      </c>
      <c r="H336">
        <v>5.6999999999999993</v>
      </c>
      <c r="K336">
        <v>5.6999999999999993</v>
      </c>
      <c r="N336">
        <v>5.4914941091611844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9.0491909737241416E-2</v>
      </c>
      <c r="AB336">
        <v>0.31816643659661187</v>
      </c>
      <c r="AC336">
        <v>0</v>
      </c>
      <c r="AD336">
        <v>0.1121231761035147</v>
      </c>
      <c r="AE336">
        <v>0</v>
      </c>
      <c r="AF336">
        <v>0.47921847756263197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hidden="1" x14ac:dyDescent="0.25">
      <c r="A337" t="s">
        <v>160</v>
      </c>
      <c r="B337" t="s">
        <v>217</v>
      </c>
      <c r="C337" t="s">
        <v>116</v>
      </c>
      <c r="D337" s="25">
        <v>45585</v>
      </c>
      <c r="E337" t="s">
        <v>215</v>
      </c>
      <c r="G337">
        <v>10.228382649240828</v>
      </c>
      <c r="H337">
        <v>11.399999999999999</v>
      </c>
      <c r="K337">
        <v>11.399999999999999</v>
      </c>
      <c r="N337">
        <v>9.801158645276292</v>
      </c>
      <c r="R337">
        <v>9.4281707009236469E-3</v>
      </c>
      <c r="S337">
        <v>0</v>
      </c>
      <c r="T337">
        <v>0.16698841341266241</v>
      </c>
      <c r="U337">
        <v>0</v>
      </c>
      <c r="V337">
        <v>0.16282020596611929</v>
      </c>
      <c r="W337">
        <v>0</v>
      </c>
      <c r="X337">
        <v>8.2644370765493441E-2</v>
      </c>
      <c r="Y337">
        <v>0</v>
      </c>
      <c r="Z337">
        <v>0</v>
      </c>
      <c r="AA337">
        <v>1.2460521351497517E-3</v>
      </c>
      <c r="AB337">
        <v>0.29666122819975205</v>
      </c>
      <c r="AC337">
        <v>0</v>
      </c>
      <c r="AD337">
        <v>0</v>
      </c>
      <c r="AE337">
        <v>0</v>
      </c>
      <c r="AF337">
        <v>0.70209271966509834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hidden="1" x14ac:dyDescent="0.25">
      <c r="A338" t="s">
        <v>160</v>
      </c>
      <c r="C338" t="s">
        <v>137</v>
      </c>
      <c r="D338" s="25">
        <v>45572</v>
      </c>
      <c r="G338">
        <v>96.791611804985322</v>
      </c>
      <c r="H338">
        <v>106.39999999999998</v>
      </c>
      <c r="K338">
        <v>106.39999999999998</v>
      </c>
      <c r="N338">
        <v>88.096022966126782</v>
      </c>
      <c r="R338">
        <v>5.7320526261075751E-3</v>
      </c>
      <c r="S338">
        <v>0</v>
      </c>
      <c r="T338">
        <v>9.9877672788495436E-2</v>
      </c>
      <c r="U338">
        <v>0</v>
      </c>
      <c r="V338">
        <v>4.0006855392839422E-2</v>
      </c>
      <c r="W338">
        <v>0</v>
      </c>
      <c r="X338">
        <v>2.6705268604784293E-2</v>
      </c>
      <c r="Y338">
        <v>0</v>
      </c>
      <c r="Z338">
        <v>6.8507500491345505E-2</v>
      </c>
      <c r="AA338">
        <v>2.4003212340411077E-2</v>
      </c>
      <c r="AB338">
        <v>0.1014938003959887</v>
      </c>
      <c r="AC338">
        <v>0</v>
      </c>
      <c r="AD338">
        <v>6.0788624364144242E-2</v>
      </c>
      <c r="AE338">
        <v>0</v>
      </c>
      <c r="AF338">
        <v>0.80338288911415723</v>
      </c>
      <c r="AG338">
        <v>0</v>
      </c>
      <c r="AH338">
        <v>0</v>
      </c>
      <c r="AI338">
        <v>0</v>
      </c>
      <c r="AJ338">
        <v>1.0331473785298554E-2</v>
      </c>
      <c r="AK338">
        <v>0</v>
      </c>
    </row>
    <row r="339" spans="1:37" hidden="1" x14ac:dyDescent="0.25">
      <c r="A339" t="s">
        <v>160</v>
      </c>
      <c r="C339" t="s">
        <v>137</v>
      </c>
      <c r="D339" s="25">
        <v>45573</v>
      </c>
      <c r="G339">
        <v>96.791611804985308</v>
      </c>
      <c r="H339">
        <v>112.09999999999998</v>
      </c>
      <c r="K339">
        <v>112.09999999999998</v>
      </c>
      <c r="N339">
        <v>85.878749284845497</v>
      </c>
      <c r="R339">
        <v>9.2616797117409076E-3</v>
      </c>
      <c r="S339">
        <v>0</v>
      </c>
      <c r="T339">
        <v>0.10379346872074001</v>
      </c>
      <c r="U339">
        <v>0</v>
      </c>
      <c r="V339">
        <v>4.0301514181724937E-2</v>
      </c>
      <c r="W339">
        <v>0</v>
      </c>
      <c r="X339">
        <v>2.2531106260266602E-2</v>
      </c>
      <c r="Y339">
        <v>0</v>
      </c>
      <c r="Z339">
        <v>0.11737936715558507</v>
      </c>
      <c r="AA339">
        <v>2.2965637464336802E-2</v>
      </c>
      <c r="AB339">
        <v>9.25501337367131E-2</v>
      </c>
      <c r="AC339">
        <v>0</v>
      </c>
      <c r="AD339">
        <v>9.2290119466411025E-2</v>
      </c>
      <c r="AE339">
        <v>0</v>
      </c>
      <c r="AF339">
        <v>0.78186263554724023</v>
      </c>
      <c r="AG339">
        <v>0</v>
      </c>
      <c r="AH339">
        <v>0</v>
      </c>
      <c r="AI339">
        <v>0</v>
      </c>
      <c r="AJ339">
        <v>1.0331473785298556E-2</v>
      </c>
      <c r="AK339">
        <v>0</v>
      </c>
    </row>
    <row r="340" spans="1:37" hidden="1" x14ac:dyDescent="0.25">
      <c r="A340" t="s">
        <v>160</v>
      </c>
      <c r="C340" t="s">
        <v>137</v>
      </c>
      <c r="D340" s="25">
        <v>45574</v>
      </c>
      <c r="G340">
        <v>96.791611804985308</v>
      </c>
      <c r="H340">
        <v>108.29999999999998</v>
      </c>
      <c r="K340">
        <v>108.29999999999998</v>
      </c>
      <c r="N340">
        <v>86.295379485288208</v>
      </c>
      <c r="R340">
        <v>3.5147445740350065E-2</v>
      </c>
      <c r="S340">
        <v>0</v>
      </c>
      <c r="T340">
        <v>8.2345666108008184E-2</v>
      </c>
      <c r="U340">
        <v>0</v>
      </c>
      <c r="V340">
        <v>2.2247260077302357E-2</v>
      </c>
      <c r="W340">
        <v>3.2946959590486272E-3</v>
      </c>
      <c r="X340">
        <v>1.956053496899204E-2</v>
      </c>
      <c r="Y340">
        <v>0</v>
      </c>
      <c r="Z340">
        <v>0.11086196079914182</v>
      </c>
      <c r="AA340">
        <v>2.6081906859945145E-4</v>
      </c>
      <c r="AB340">
        <v>0.10552451815171278</v>
      </c>
      <c r="AC340">
        <v>0</v>
      </c>
      <c r="AD340">
        <v>7.9872271690285837E-2</v>
      </c>
      <c r="AE340">
        <v>0</v>
      </c>
      <c r="AF340">
        <v>0.77781940030638352</v>
      </c>
      <c r="AG340">
        <v>0</v>
      </c>
      <c r="AH340">
        <v>0</v>
      </c>
      <c r="AI340">
        <v>0</v>
      </c>
      <c r="AJ340">
        <v>1.0331473785298556E-2</v>
      </c>
      <c r="AK340">
        <v>2.6191516997719606E-2</v>
      </c>
    </row>
    <row r="341" spans="1:37" hidden="1" x14ac:dyDescent="0.25">
      <c r="A341" t="s">
        <v>160</v>
      </c>
      <c r="C341" t="s">
        <v>137</v>
      </c>
      <c r="D341" s="25">
        <v>45575</v>
      </c>
      <c r="G341">
        <v>96.791611804985322</v>
      </c>
      <c r="H341">
        <v>107.35000000000002</v>
      </c>
      <c r="K341">
        <v>107.35000000000002</v>
      </c>
      <c r="N341">
        <v>82.364367561018042</v>
      </c>
      <c r="R341">
        <v>3.7928606269368469E-3</v>
      </c>
      <c r="S341">
        <v>0</v>
      </c>
      <c r="T341">
        <v>4.3179035907880789E-2</v>
      </c>
      <c r="U341">
        <v>0</v>
      </c>
      <c r="V341">
        <v>2.3468252433746735E-2</v>
      </c>
      <c r="W341">
        <v>0</v>
      </c>
      <c r="X341">
        <v>2.2710266462592818E-2</v>
      </c>
      <c r="Y341">
        <v>0</v>
      </c>
      <c r="Z341">
        <v>0.14179222177404088</v>
      </c>
      <c r="AA341">
        <v>2.0464931738782062E-2</v>
      </c>
      <c r="AB341">
        <v>9.1269660202380545E-2</v>
      </c>
      <c r="AC341">
        <v>0</v>
      </c>
      <c r="AD341">
        <v>0.10775641502154323</v>
      </c>
      <c r="AE341">
        <v>0</v>
      </c>
      <c r="AF341">
        <v>0.77017751925199529</v>
      </c>
      <c r="AG341">
        <v>0</v>
      </c>
      <c r="AH341">
        <v>0</v>
      </c>
      <c r="AI341">
        <v>0</v>
      </c>
      <c r="AJ341">
        <v>1.0331473785298554E-2</v>
      </c>
      <c r="AK341">
        <v>0</v>
      </c>
    </row>
    <row r="342" spans="1:37" hidden="1" x14ac:dyDescent="0.25">
      <c r="A342" t="s">
        <v>160</v>
      </c>
      <c r="C342" t="s">
        <v>137</v>
      </c>
      <c r="D342" s="25">
        <v>45576</v>
      </c>
      <c r="G342">
        <v>96.791611804985322</v>
      </c>
      <c r="H342">
        <v>110.19999999999997</v>
      </c>
      <c r="K342">
        <v>110.19999999999997</v>
      </c>
      <c r="N342">
        <v>80.093443586832052</v>
      </c>
      <c r="R342">
        <v>3.9045594994514326E-3</v>
      </c>
      <c r="S342">
        <v>0</v>
      </c>
      <c r="T342">
        <v>9.3673908063156883E-2</v>
      </c>
      <c r="U342">
        <v>0</v>
      </c>
      <c r="V342">
        <v>4.1877060269369604E-2</v>
      </c>
      <c r="W342">
        <v>0</v>
      </c>
      <c r="X342">
        <v>2.0903631370220069E-2</v>
      </c>
      <c r="Y342">
        <v>0</v>
      </c>
      <c r="Z342">
        <v>0.11285147571904589</v>
      </c>
      <c r="AA342">
        <v>1.9967982770340134E-2</v>
      </c>
      <c r="AB342">
        <v>0.10047820772625286</v>
      </c>
      <c r="AC342">
        <v>0</v>
      </c>
      <c r="AD342">
        <v>0.13872373062114424</v>
      </c>
      <c r="AE342">
        <v>0</v>
      </c>
      <c r="AF342">
        <v>0.73049860509696396</v>
      </c>
      <c r="AG342">
        <v>0</v>
      </c>
      <c r="AH342">
        <v>0</v>
      </c>
      <c r="AI342">
        <v>0</v>
      </c>
      <c r="AJ342">
        <v>1.0331473785298554E-2</v>
      </c>
      <c r="AK342">
        <v>0</v>
      </c>
    </row>
    <row r="343" spans="1:37" hidden="1" x14ac:dyDescent="0.25">
      <c r="A343" t="s">
        <v>160</v>
      </c>
      <c r="C343" t="s">
        <v>137</v>
      </c>
      <c r="D343" s="25">
        <v>45577</v>
      </c>
      <c r="G343">
        <v>96.791611804985322</v>
      </c>
      <c r="H343">
        <v>118.75</v>
      </c>
      <c r="K343">
        <v>118.75</v>
      </c>
      <c r="N343">
        <v>86.709195092363984</v>
      </c>
      <c r="R343">
        <v>5.5370003785949968E-3</v>
      </c>
      <c r="S343">
        <v>0</v>
      </c>
      <c r="T343">
        <v>0.11176996214579533</v>
      </c>
      <c r="U343">
        <v>0</v>
      </c>
      <c r="V343">
        <v>3.8582364310320978E-2</v>
      </c>
      <c r="W343">
        <v>0</v>
      </c>
      <c r="X343">
        <v>2.2247497175964265E-2</v>
      </c>
      <c r="Y343">
        <v>0</v>
      </c>
      <c r="Z343">
        <v>0.1471908908138812</v>
      </c>
      <c r="AA343">
        <v>1.2471464991604305E-2</v>
      </c>
      <c r="AB343">
        <v>8.0456737450153942E-2</v>
      </c>
      <c r="AC343">
        <v>0</v>
      </c>
      <c r="AD343">
        <v>9.0076348373629531E-2</v>
      </c>
      <c r="AE343">
        <v>0</v>
      </c>
      <c r="AF343">
        <v>0.81699544918461209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hidden="1" x14ac:dyDescent="0.25">
      <c r="A344" t="s">
        <v>160</v>
      </c>
      <c r="C344" t="s">
        <v>137</v>
      </c>
      <c r="D344" s="25">
        <v>45578</v>
      </c>
      <c r="G344">
        <v>96.791611804985322</v>
      </c>
      <c r="H344">
        <v>105.45</v>
      </c>
      <c r="K344">
        <v>105.45</v>
      </c>
      <c r="N344">
        <v>85.279921400304119</v>
      </c>
      <c r="R344">
        <v>2.3407017189621626E-2</v>
      </c>
      <c r="S344">
        <v>0</v>
      </c>
      <c r="T344">
        <v>2.6863695218381556E-2</v>
      </c>
      <c r="U344">
        <v>0</v>
      </c>
      <c r="V344">
        <v>3.0750886186973015E-2</v>
      </c>
      <c r="W344">
        <v>0</v>
      </c>
      <c r="X344">
        <v>1.7824335641607549E-2</v>
      </c>
      <c r="Y344">
        <v>0</v>
      </c>
      <c r="Z344">
        <v>9.2197876662952108E-2</v>
      </c>
      <c r="AA344">
        <v>1.7140885986724527E-2</v>
      </c>
      <c r="AB344">
        <v>5.0710523278158427E-2</v>
      </c>
      <c r="AC344">
        <v>0</v>
      </c>
      <c r="AD344">
        <v>0.14020444338048033</v>
      </c>
      <c r="AE344">
        <v>0</v>
      </c>
      <c r="AF344">
        <v>0.78161267356933806</v>
      </c>
      <c r="AG344">
        <v>0</v>
      </c>
      <c r="AH344">
        <v>0</v>
      </c>
      <c r="AI344">
        <v>0</v>
      </c>
      <c r="AJ344">
        <v>1.0331473785298554E-2</v>
      </c>
      <c r="AK344">
        <v>0</v>
      </c>
    </row>
    <row r="345" spans="1:37" hidden="1" x14ac:dyDescent="0.25">
      <c r="A345" t="s">
        <v>160</v>
      </c>
      <c r="C345" t="s">
        <v>137</v>
      </c>
      <c r="D345" s="25">
        <v>45579</v>
      </c>
      <c r="G345">
        <v>96.791611804985322</v>
      </c>
      <c r="H345">
        <v>111.14999999999999</v>
      </c>
      <c r="K345">
        <v>111.14999999999999</v>
      </c>
      <c r="N345">
        <v>79.431239165235397</v>
      </c>
      <c r="R345">
        <v>2.4306259823410857E-3</v>
      </c>
      <c r="S345">
        <v>0</v>
      </c>
      <c r="T345">
        <v>0.11789085546143559</v>
      </c>
      <c r="U345">
        <v>0</v>
      </c>
      <c r="V345">
        <v>3.348665125585442E-2</v>
      </c>
      <c r="W345">
        <v>0</v>
      </c>
      <c r="X345">
        <v>2.0502242225797114E-2</v>
      </c>
      <c r="Y345">
        <v>0</v>
      </c>
      <c r="Z345">
        <v>0.11167153154727617</v>
      </c>
      <c r="AA345">
        <v>1.2241090444653579E-2</v>
      </c>
      <c r="AB345">
        <v>0.11263540502447666</v>
      </c>
      <c r="AC345">
        <v>0</v>
      </c>
      <c r="AD345">
        <v>0.12314234927010631</v>
      </c>
      <c r="AE345">
        <v>0</v>
      </c>
      <c r="AF345">
        <v>0.74164968147546462</v>
      </c>
      <c r="AG345">
        <v>0</v>
      </c>
      <c r="AH345">
        <v>0</v>
      </c>
      <c r="AI345">
        <v>0</v>
      </c>
      <c r="AJ345">
        <v>1.0331473785298554E-2</v>
      </c>
      <c r="AK345">
        <v>0</v>
      </c>
    </row>
    <row r="346" spans="1:37" hidden="1" x14ac:dyDescent="0.25">
      <c r="A346" t="s">
        <v>160</v>
      </c>
      <c r="C346" t="s">
        <v>137</v>
      </c>
      <c r="D346" s="25">
        <v>45580</v>
      </c>
      <c r="G346">
        <v>96.791611804985308</v>
      </c>
      <c r="H346">
        <v>110.19999999999997</v>
      </c>
      <c r="K346">
        <v>110.19999999999997</v>
      </c>
      <c r="N346">
        <v>80.253709164207336</v>
      </c>
      <c r="R346">
        <v>4.2009503101681986E-3</v>
      </c>
      <c r="S346">
        <v>0</v>
      </c>
      <c r="T346">
        <v>5.5989853766667062E-2</v>
      </c>
      <c r="U346">
        <v>0</v>
      </c>
      <c r="V346">
        <v>4.0301514181724937E-2</v>
      </c>
      <c r="W346">
        <v>0</v>
      </c>
      <c r="X346">
        <v>2.2531106260266602E-2</v>
      </c>
      <c r="Y346">
        <v>0</v>
      </c>
      <c r="Z346">
        <v>0.12420437127654363</v>
      </c>
      <c r="AA346">
        <v>3.0036024046571981E-3</v>
      </c>
      <c r="AB346">
        <v>0.10149483194064414</v>
      </c>
      <c r="AC346">
        <v>0</v>
      </c>
      <c r="AD346">
        <v>0.136399646408533</v>
      </c>
      <c r="AE346">
        <v>0</v>
      </c>
      <c r="AF346">
        <v>0.75910191924616555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hidden="1" x14ac:dyDescent="0.25">
      <c r="A347" t="s">
        <v>160</v>
      </c>
      <c r="C347" t="s">
        <v>137</v>
      </c>
      <c r="D347" s="25">
        <v>45581</v>
      </c>
      <c r="G347">
        <v>96.791611804985322</v>
      </c>
      <c r="H347">
        <v>109.25000000000001</v>
      </c>
      <c r="K347">
        <v>109.25000000000001</v>
      </c>
      <c r="N347">
        <v>78.202509249229109</v>
      </c>
      <c r="R347">
        <v>1.5237184514701137E-2</v>
      </c>
      <c r="S347">
        <v>0</v>
      </c>
      <c r="T347">
        <v>7.7139424511474597E-2</v>
      </c>
      <c r="U347">
        <v>0</v>
      </c>
      <c r="V347">
        <v>2.2247260077302353E-2</v>
      </c>
      <c r="W347">
        <v>0</v>
      </c>
      <c r="X347">
        <v>1.4507571428574605E-2</v>
      </c>
      <c r="Y347">
        <v>0</v>
      </c>
      <c r="Z347">
        <v>0.13093606603212646</v>
      </c>
      <c r="AA347">
        <v>3.5696537184930904E-3</v>
      </c>
      <c r="AB347">
        <v>0.11254715728711766</v>
      </c>
      <c r="AC347">
        <v>0</v>
      </c>
      <c r="AD347">
        <v>0.13149768448048199</v>
      </c>
      <c r="AE347">
        <v>0</v>
      </c>
      <c r="AF347">
        <v>0.75238550451390707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hidden="1" x14ac:dyDescent="0.25">
      <c r="A348" t="s">
        <v>160</v>
      </c>
      <c r="C348" t="s">
        <v>137</v>
      </c>
      <c r="D348" s="25">
        <v>45582</v>
      </c>
      <c r="G348">
        <v>96.791611804985308</v>
      </c>
      <c r="H348">
        <v>103.55000000000003</v>
      </c>
      <c r="K348">
        <v>103.55000000000003</v>
      </c>
      <c r="N348">
        <v>89.172075014745587</v>
      </c>
      <c r="R348">
        <v>2.4351451617335193E-2</v>
      </c>
      <c r="S348">
        <v>0</v>
      </c>
      <c r="T348">
        <v>5.263151617892925E-2</v>
      </c>
      <c r="U348">
        <v>0</v>
      </c>
      <c r="V348">
        <v>2.7953929714348749E-2</v>
      </c>
      <c r="W348">
        <v>0</v>
      </c>
      <c r="X348">
        <v>2.7967916556363548E-2</v>
      </c>
      <c r="Y348">
        <v>0</v>
      </c>
      <c r="Z348">
        <v>0.10613208428806302</v>
      </c>
      <c r="AA348">
        <v>3.957371497006841E-2</v>
      </c>
      <c r="AB348">
        <v>9.4956147514672129E-2</v>
      </c>
      <c r="AC348">
        <v>0</v>
      </c>
      <c r="AD348">
        <v>6.4038194977855151E-2</v>
      </c>
      <c r="AE348">
        <v>0</v>
      </c>
      <c r="AF348">
        <v>0.79110046875210571</v>
      </c>
      <c r="AG348">
        <v>0</v>
      </c>
      <c r="AH348">
        <v>0</v>
      </c>
      <c r="AI348">
        <v>0</v>
      </c>
      <c r="AJ348">
        <v>1.0331473785298556E-2</v>
      </c>
      <c r="AK348">
        <v>0</v>
      </c>
    </row>
    <row r="349" spans="1:37" hidden="1" x14ac:dyDescent="0.25">
      <c r="A349" t="s">
        <v>160</v>
      </c>
      <c r="C349" t="s">
        <v>137</v>
      </c>
      <c r="D349" s="25">
        <v>45583</v>
      </c>
      <c r="G349">
        <v>96.791611804985322</v>
      </c>
      <c r="H349">
        <v>109.24999999999997</v>
      </c>
      <c r="K349">
        <v>109.24999999999997</v>
      </c>
      <c r="N349">
        <v>86.895006329096177</v>
      </c>
      <c r="R349">
        <v>5.9316979620952738E-3</v>
      </c>
      <c r="S349">
        <v>0</v>
      </c>
      <c r="T349">
        <v>8.3756475614846393E-2</v>
      </c>
      <c r="U349">
        <v>0</v>
      </c>
      <c r="V349">
        <v>4.0301514181724937E-2</v>
      </c>
      <c r="W349">
        <v>0</v>
      </c>
      <c r="X349">
        <v>2.127222920239407E-2</v>
      </c>
      <c r="Y349">
        <v>0</v>
      </c>
      <c r="Z349">
        <v>0.10751152658227039</v>
      </c>
      <c r="AA349">
        <v>1.7179332368167929E-2</v>
      </c>
      <c r="AB349">
        <v>9.6617428383902096E-2</v>
      </c>
      <c r="AC349">
        <v>0</v>
      </c>
      <c r="AD349">
        <v>7.3134532999902954E-2</v>
      </c>
      <c r="AE349">
        <v>0</v>
      </c>
      <c r="AF349">
        <v>0.80273723246272821</v>
      </c>
      <c r="AG349">
        <v>0</v>
      </c>
      <c r="AH349">
        <v>0</v>
      </c>
      <c r="AI349">
        <v>0</v>
      </c>
      <c r="AJ349">
        <v>1.0331473785298554E-2</v>
      </c>
      <c r="AK349">
        <v>0</v>
      </c>
    </row>
    <row r="350" spans="1:37" hidden="1" x14ac:dyDescent="0.25">
      <c r="A350" t="s">
        <v>160</v>
      </c>
      <c r="C350" t="s">
        <v>137</v>
      </c>
      <c r="D350" s="25">
        <v>45584</v>
      </c>
      <c r="G350">
        <v>96.791611804985308</v>
      </c>
      <c r="H350">
        <v>113.99999999999999</v>
      </c>
      <c r="K350">
        <v>113.99999999999999</v>
      </c>
      <c r="N350">
        <v>89.721336685715599</v>
      </c>
      <c r="R350">
        <v>1.4272594734170498E-2</v>
      </c>
      <c r="S350">
        <v>0</v>
      </c>
      <c r="T350">
        <v>6.7824972468179742E-2</v>
      </c>
      <c r="U350">
        <v>0</v>
      </c>
      <c r="V350">
        <v>3.0750886186973019E-2</v>
      </c>
      <c r="W350">
        <v>0</v>
      </c>
      <c r="X350">
        <v>2.2855230928040673E-2</v>
      </c>
      <c r="Y350">
        <v>0</v>
      </c>
      <c r="Z350">
        <v>0.15034028116643713</v>
      </c>
      <c r="AA350">
        <v>1.7860958402063528E-2</v>
      </c>
      <c r="AB350">
        <v>7.6122400823531625E-2</v>
      </c>
      <c r="AC350">
        <v>0</v>
      </c>
      <c r="AD350">
        <v>6.4802673075236003E-2</v>
      </c>
      <c r="AE350">
        <v>0</v>
      </c>
      <c r="AF350">
        <v>0.8412139676991689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hidden="1" x14ac:dyDescent="0.25">
      <c r="A351" t="s">
        <v>160</v>
      </c>
      <c r="C351" t="s">
        <v>137</v>
      </c>
      <c r="D351" s="25">
        <v>45585</v>
      </c>
      <c r="G351">
        <v>96.791611804985308</v>
      </c>
      <c r="H351">
        <v>112.1</v>
      </c>
      <c r="K351">
        <v>112.1</v>
      </c>
      <c r="N351">
        <v>89.527195006827611</v>
      </c>
      <c r="R351">
        <v>1.2815815699089588E-2</v>
      </c>
      <c r="S351">
        <v>0</v>
      </c>
      <c r="T351">
        <v>5.2396637861786312E-2</v>
      </c>
      <c r="U351">
        <v>0</v>
      </c>
      <c r="V351">
        <v>3.0750886186973019E-2</v>
      </c>
      <c r="W351">
        <v>0</v>
      </c>
      <c r="X351">
        <v>2.0764156550732604E-2</v>
      </c>
      <c r="Y351">
        <v>0</v>
      </c>
      <c r="Z351">
        <v>0.14506441960656077</v>
      </c>
      <c r="AA351">
        <v>9.356117534121319E-3</v>
      </c>
      <c r="AB351">
        <v>8.1461771339963171E-2</v>
      </c>
      <c r="AC351">
        <v>0</v>
      </c>
      <c r="AD351">
        <v>5.7921218812480565E-2</v>
      </c>
      <c r="AE351">
        <v>0</v>
      </c>
      <c r="AF351">
        <v>0.85126089231343494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hidden="1" x14ac:dyDescent="0.25">
      <c r="A352" t="s">
        <v>160</v>
      </c>
      <c r="C352" t="s">
        <v>146</v>
      </c>
      <c r="D352" s="25"/>
      <c r="G352">
        <v>1355.0825652697931</v>
      </c>
      <c r="H352">
        <v>1538.0499999999995</v>
      </c>
      <c r="K352">
        <v>1538.0499999999995</v>
      </c>
      <c r="N352">
        <v>1187.9201499918349</v>
      </c>
      <c r="R352">
        <v>1.1858781185193177E-2</v>
      </c>
      <c r="S352">
        <v>0</v>
      </c>
      <c r="T352">
        <v>7.636665320112701E-2</v>
      </c>
      <c r="U352">
        <v>0</v>
      </c>
      <c r="V352">
        <v>3.3073345331227064E-2</v>
      </c>
      <c r="W352">
        <v>2.3533542564633072E-4</v>
      </c>
      <c r="X352">
        <v>2.1634506688328364E-2</v>
      </c>
      <c r="Y352">
        <v>0</v>
      </c>
      <c r="Z352">
        <v>0.11904582670823373</v>
      </c>
      <c r="AA352">
        <v>1.571852887164454E-2</v>
      </c>
      <c r="AB352">
        <v>9.2737051661119216E-2</v>
      </c>
      <c r="AC352">
        <v>0</v>
      </c>
      <c r="AD352">
        <v>9.718916092444542E-2</v>
      </c>
      <c r="AE352">
        <v>0</v>
      </c>
      <c r="AF352">
        <v>0.7858427741809767</v>
      </c>
      <c r="AG352">
        <v>0</v>
      </c>
      <c r="AH352">
        <v>0</v>
      </c>
      <c r="AI352">
        <v>0</v>
      </c>
      <c r="AJ352">
        <v>6.6416617191205063E-3</v>
      </c>
      <c r="AK352">
        <v>1.8708226426942592E-3</v>
      </c>
    </row>
    <row r="353" spans="1:37" x14ac:dyDescent="0.25">
      <c r="A353" t="s">
        <v>160</v>
      </c>
      <c r="B353" t="s">
        <v>170</v>
      </c>
      <c r="C353" t="s">
        <v>147</v>
      </c>
      <c r="D353" s="25"/>
      <c r="G353">
        <v>660.84210526315849</v>
      </c>
      <c r="H353">
        <v>717.25000000000011</v>
      </c>
      <c r="K353">
        <v>717.25000000000011</v>
      </c>
      <c r="N353">
        <v>538.72975650317949</v>
      </c>
      <c r="R353">
        <v>4.9979704641665663E-3</v>
      </c>
      <c r="S353">
        <v>0</v>
      </c>
      <c r="T353">
        <v>4.4998623852216854E-2</v>
      </c>
      <c r="U353">
        <v>0</v>
      </c>
      <c r="V353">
        <v>0</v>
      </c>
      <c r="W353">
        <v>0</v>
      </c>
      <c r="X353">
        <v>9.5606199750879976E-3</v>
      </c>
      <c r="Y353">
        <v>0</v>
      </c>
      <c r="Z353">
        <v>0.14092636838508546</v>
      </c>
      <c r="AA353">
        <v>1.9496214005541926E-2</v>
      </c>
      <c r="AB353">
        <v>7.701281330719896E-2</v>
      </c>
      <c r="AC353">
        <v>0</v>
      </c>
      <c r="AD353">
        <v>0.12232871966467636</v>
      </c>
      <c r="AE353">
        <v>0</v>
      </c>
      <c r="AF353">
        <v>0.76754326608406653</v>
      </c>
      <c r="AG353">
        <v>0</v>
      </c>
      <c r="AH353">
        <v>0</v>
      </c>
      <c r="AI353">
        <v>0</v>
      </c>
      <c r="AJ353">
        <v>1.3618986938515439E-2</v>
      </c>
      <c r="AK353">
        <v>0</v>
      </c>
    </row>
    <row r="354" spans="1:37" x14ac:dyDescent="0.25">
      <c r="A354" t="s">
        <v>160</v>
      </c>
      <c r="B354" t="s">
        <v>217</v>
      </c>
      <c r="C354" t="s">
        <v>147</v>
      </c>
      <c r="D354" s="25"/>
      <c r="G354">
        <v>694.240460006636</v>
      </c>
      <c r="H354">
        <v>820.79999999999916</v>
      </c>
      <c r="K354">
        <v>820.79999999999916</v>
      </c>
      <c r="N354">
        <v>649.19039348865545</v>
      </c>
      <c r="R354">
        <v>1.8389533657689413E-2</v>
      </c>
      <c r="S354">
        <v>0</v>
      </c>
      <c r="T354">
        <v>0.10622563686320302</v>
      </c>
      <c r="U354">
        <v>0</v>
      </c>
      <c r="V354">
        <v>6.4555606040397756E-2</v>
      </c>
      <c r="W354">
        <v>4.5934939067169932E-4</v>
      </c>
      <c r="X354">
        <v>3.3127545734497374E-2</v>
      </c>
      <c r="Y354">
        <v>0</v>
      </c>
      <c r="Z354">
        <v>9.8217908920366706E-2</v>
      </c>
      <c r="AA354">
        <v>1.2122579714659016E-2</v>
      </c>
      <c r="AB354">
        <v>0.10770483210042826</v>
      </c>
      <c r="AC354">
        <v>0</v>
      </c>
      <c r="AD354">
        <v>7.325901009007546E-2</v>
      </c>
      <c r="AE354">
        <v>0</v>
      </c>
      <c r="AF354">
        <v>0.80326193389967915</v>
      </c>
      <c r="AG354">
        <v>0</v>
      </c>
      <c r="AH354">
        <v>0</v>
      </c>
      <c r="AI354">
        <v>0</v>
      </c>
      <c r="AJ354">
        <v>0</v>
      </c>
      <c r="AK354">
        <v>3.6516441951578537E-3</v>
      </c>
    </row>
    <row r="355" spans="1:37" hidden="1" x14ac:dyDescent="0.25">
      <c r="A355" t="s">
        <v>160</v>
      </c>
      <c r="B355" t="s">
        <v>170</v>
      </c>
      <c r="C355" t="s">
        <v>148</v>
      </c>
      <c r="D355" s="25">
        <v>45572</v>
      </c>
      <c r="G355">
        <v>47.203007518797001</v>
      </c>
      <c r="H355">
        <v>47.5</v>
      </c>
      <c r="K355">
        <v>47.5</v>
      </c>
      <c r="N355">
        <v>41.887177155075094</v>
      </c>
      <c r="R355">
        <v>7.5243962853355252E-3</v>
      </c>
      <c r="S355">
        <v>0</v>
      </c>
      <c r="T355">
        <v>3.8487386034375418E-2</v>
      </c>
      <c r="U355">
        <v>0</v>
      </c>
      <c r="V355">
        <v>0</v>
      </c>
      <c r="W355">
        <v>0</v>
      </c>
      <c r="X355">
        <v>1.8255951961696666E-2</v>
      </c>
      <c r="Y355">
        <v>0</v>
      </c>
      <c r="Z355">
        <v>6.5645123600735988E-2</v>
      </c>
      <c r="AA355">
        <v>2.774642684552155E-2</v>
      </c>
      <c r="AB355">
        <v>6.7165131278843201E-2</v>
      </c>
      <c r="AC355">
        <v>0</v>
      </c>
      <c r="AD355">
        <v>7.123156586513299E-2</v>
      </c>
      <c r="AE355">
        <v>0</v>
      </c>
      <c r="AF355">
        <v>0.81267178521725592</v>
      </c>
      <c r="AG355">
        <v>0</v>
      </c>
      <c r="AH355">
        <v>0</v>
      </c>
      <c r="AI355">
        <v>0</v>
      </c>
      <c r="AJ355">
        <v>2.1185090793246254E-2</v>
      </c>
      <c r="AK355">
        <v>0</v>
      </c>
    </row>
    <row r="356" spans="1:37" hidden="1" x14ac:dyDescent="0.25">
      <c r="A356" t="s">
        <v>160</v>
      </c>
      <c r="B356" t="s">
        <v>217</v>
      </c>
      <c r="C356" t="s">
        <v>148</v>
      </c>
      <c r="D356" s="25">
        <v>45572</v>
      </c>
      <c r="G356">
        <v>49.588604286188314</v>
      </c>
      <c r="H356">
        <v>58.899999999999991</v>
      </c>
      <c r="K356">
        <v>58.899999999999991</v>
      </c>
      <c r="N356">
        <v>46.208845811051681</v>
      </c>
      <c r="R356">
        <v>4.0259346088604283E-3</v>
      </c>
      <c r="S356">
        <v>0</v>
      </c>
      <c r="T356">
        <v>0.15831461024517121</v>
      </c>
      <c r="U356">
        <v>0</v>
      </c>
      <c r="V356">
        <v>7.8089070512525768E-2</v>
      </c>
      <c r="W356">
        <v>0</v>
      </c>
      <c r="X356">
        <v>3.4748107534684297E-2</v>
      </c>
      <c r="Y356">
        <v>0</v>
      </c>
      <c r="Z356">
        <v>7.1232174836065962E-2</v>
      </c>
      <c r="AA356">
        <v>2.0440075507410661E-2</v>
      </c>
      <c r="AB356">
        <v>0.13417099407329172</v>
      </c>
      <c r="AC356">
        <v>0</v>
      </c>
      <c r="AD356">
        <v>5.0848069406302369E-2</v>
      </c>
      <c r="AE356">
        <v>0</v>
      </c>
      <c r="AF356">
        <v>0.79454086101299515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hidden="1" x14ac:dyDescent="0.25">
      <c r="A357" t="s">
        <v>160</v>
      </c>
      <c r="B357" t="s">
        <v>170</v>
      </c>
      <c r="C357" t="s">
        <v>148</v>
      </c>
      <c r="D357" s="25">
        <v>45573</v>
      </c>
      <c r="G357">
        <v>47.203007518796994</v>
      </c>
      <c r="H357">
        <v>53.199999999999996</v>
      </c>
      <c r="K357">
        <v>53.199999999999996</v>
      </c>
      <c r="N357">
        <v>39.907358910513956</v>
      </c>
      <c r="R357">
        <v>1.3499739569278472E-2</v>
      </c>
      <c r="S357">
        <v>0</v>
      </c>
      <c r="T357">
        <v>6.7246924255525697E-2</v>
      </c>
      <c r="U357">
        <v>0</v>
      </c>
      <c r="V357">
        <v>0</v>
      </c>
      <c r="W357">
        <v>0</v>
      </c>
      <c r="X357">
        <v>9.651417113516329E-3</v>
      </c>
      <c r="Y357">
        <v>0</v>
      </c>
      <c r="Z357">
        <v>0.16127464365803659</v>
      </c>
      <c r="AA357">
        <v>6.2918126791971553E-4</v>
      </c>
      <c r="AB357">
        <v>8.9311882765211834E-2</v>
      </c>
      <c r="AC357">
        <v>0</v>
      </c>
      <c r="AD357">
        <v>8.8398252079679981E-2</v>
      </c>
      <c r="AE357">
        <v>0</v>
      </c>
      <c r="AF357">
        <v>0.80047559309394234</v>
      </c>
      <c r="AG357">
        <v>0</v>
      </c>
      <c r="AH357">
        <v>0</v>
      </c>
      <c r="AI357">
        <v>0</v>
      </c>
      <c r="AJ357">
        <v>2.1185090793246257E-2</v>
      </c>
      <c r="AK357">
        <v>0</v>
      </c>
    </row>
    <row r="358" spans="1:37" hidden="1" x14ac:dyDescent="0.25">
      <c r="A358" t="s">
        <v>160</v>
      </c>
      <c r="B358" t="s">
        <v>217</v>
      </c>
      <c r="C358" t="s">
        <v>148</v>
      </c>
      <c r="D358" s="25">
        <v>45573</v>
      </c>
      <c r="G358">
        <v>49.588604286188307</v>
      </c>
      <c r="H358">
        <v>58.899999999999991</v>
      </c>
      <c r="K358">
        <v>58.899999999999991</v>
      </c>
      <c r="N358">
        <v>45.971390374331534</v>
      </c>
      <c r="R358">
        <v>5.2275034286996822E-3</v>
      </c>
      <c r="S358">
        <v>0</v>
      </c>
      <c r="T358">
        <v>0.13858184072696816</v>
      </c>
      <c r="U358">
        <v>0</v>
      </c>
      <c r="V358">
        <v>7.8664212715442702E-2</v>
      </c>
      <c r="W358">
        <v>0</v>
      </c>
      <c r="X358">
        <v>3.479118238834495E-2</v>
      </c>
      <c r="Y358">
        <v>0</v>
      </c>
      <c r="Z358">
        <v>7.5595794163150778E-2</v>
      </c>
      <c r="AA358">
        <v>4.4227536744620002E-2</v>
      </c>
      <c r="AB358">
        <v>9.5632599701541643E-2</v>
      </c>
      <c r="AC358">
        <v>0</v>
      </c>
      <c r="AD358">
        <v>9.5994757823598939E-2</v>
      </c>
      <c r="AE358">
        <v>0</v>
      </c>
      <c r="AF358">
        <v>0.76414510573023953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hidden="1" x14ac:dyDescent="0.25">
      <c r="A359" t="s">
        <v>160</v>
      </c>
      <c r="B359" t="s">
        <v>170</v>
      </c>
      <c r="C359" t="s">
        <v>148</v>
      </c>
      <c r="D359" s="25">
        <v>45574</v>
      </c>
      <c r="G359">
        <v>47.203007518796994</v>
      </c>
      <c r="H359">
        <v>52.249999999999993</v>
      </c>
      <c r="K359">
        <v>52.249999999999993</v>
      </c>
      <c r="N359">
        <v>40.340722622543105</v>
      </c>
      <c r="R359">
        <v>4.0532862249220069E-3</v>
      </c>
      <c r="S359">
        <v>0</v>
      </c>
      <c r="T359">
        <v>5.8613222287959406E-2</v>
      </c>
      <c r="U359">
        <v>0</v>
      </c>
      <c r="V359">
        <v>0</v>
      </c>
      <c r="W359">
        <v>0</v>
      </c>
      <c r="X359">
        <v>9.651417113516329E-3</v>
      </c>
      <c r="Y359">
        <v>0</v>
      </c>
      <c r="Z359">
        <v>0.13335477230076481</v>
      </c>
      <c r="AA359">
        <v>0</v>
      </c>
      <c r="AB359">
        <v>7.351332696187747E-2</v>
      </c>
      <c r="AC359">
        <v>0</v>
      </c>
      <c r="AD359">
        <v>8.5569504952821965E-2</v>
      </c>
      <c r="AE359">
        <v>0</v>
      </c>
      <c r="AF359">
        <v>0.81973207729205422</v>
      </c>
      <c r="AG359">
        <v>0</v>
      </c>
      <c r="AH359">
        <v>0</v>
      </c>
      <c r="AI359">
        <v>0</v>
      </c>
      <c r="AJ359">
        <v>2.1185090793246257E-2</v>
      </c>
      <c r="AK359">
        <v>0</v>
      </c>
    </row>
    <row r="360" spans="1:37" hidden="1" x14ac:dyDescent="0.25">
      <c r="A360" t="s">
        <v>160</v>
      </c>
      <c r="B360" t="s">
        <v>217</v>
      </c>
      <c r="C360" t="s">
        <v>148</v>
      </c>
      <c r="D360" s="25">
        <v>45574</v>
      </c>
      <c r="G360">
        <v>49.588604286188314</v>
      </c>
      <c r="H360">
        <v>56.05</v>
      </c>
      <c r="K360">
        <v>56.05</v>
      </c>
      <c r="N360">
        <v>45.954656862745097</v>
      </c>
      <c r="R360">
        <v>6.4745734833681651E-2</v>
      </c>
      <c r="S360">
        <v>0</v>
      </c>
      <c r="T360">
        <v>0.10493639517172587</v>
      </c>
      <c r="U360">
        <v>0</v>
      </c>
      <c r="V360">
        <v>4.3424254264130581E-2</v>
      </c>
      <c r="W360">
        <v>6.4308914694037869E-3</v>
      </c>
      <c r="X360">
        <v>2.8992947342149789E-2</v>
      </c>
      <c r="Y360">
        <v>0</v>
      </c>
      <c r="Z360">
        <v>8.9451228117445533E-2</v>
      </c>
      <c r="AA360">
        <v>5.0909071555069641E-4</v>
      </c>
      <c r="AB360">
        <v>0.13599572257801487</v>
      </c>
      <c r="AC360">
        <v>0</v>
      </c>
      <c r="AD360">
        <v>7.4449119568967978E-2</v>
      </c>
      <c r="AE360">
        <v>0</v>
      </c>
      <c r="AF360">
        <v>0.73792304840525647</v>
      </c>
      <c r="AG360">
        <v>0</v>
      </c>
      <c r="AH360">
        <v>0</v>
      </c>
      <c r="AI360">
        <v>0</v>
      </c>
      <c r="AJ360">
        <v>0</v>
      </c>
      <c r="AK360">
        <v>5.1123018732209924E-2</v>
      </c>
    </row>
    <row r="361" spans="1:37" hidden="1" x14ac:dyDescent="0.25">
      <c r="A361" t="s">
        <v>160</v>
      </c>
      <c r="B361" t="s">
        <v>170</v>
      </c>
      <c r="C361" t="s">
        <v>148</v>
      </c>
      <c r="D361" s="25">
        <v>45575</v>
      </c>
      <c r="G361">
        <v>47.203007518797001</v>
      </c>
      <c r="H361">
        <v>50.349999999999994</v>
      </c>
      <c r="K361">
        <v>50.349999999999994</v>
      </c>
      <c r="N361">
        <v>38.079942427328191</v>
      </c>
      <c r="R361">
        <v>6.9428447733640829E-3</v>
      </c>
      <c r="S361">
        <v>0</v>
      </c>
      <c r="T361">
        <v>2.7811784159347132E-2</v>
      </c>
      <c r="U361">
        <v>0</v>
      </c>
      <c r="V361">
        <v>0</v>
      </c>
      <c r="W361">
        <v>0</v>
      </c>
      <c r="X361">
        <v>1.8255951961696666E-2</v>
      </c>
      <c r="Y361">
        <v>0</v>
      </c>
      <c r="Z361">
        <v>0.14906075490582241</v>
      </c>
      <c r="AA361">
        <v>2.2115864806666819E-2</v>
      </c>
      <c r="AB361">
        <v>8.5158213987004155E-2</v>
      </c>
      <c r="AC361">
        <v>0</v>
      </c>
      <c r="AD361">
        <v>0.13331354502351866</v>
      </c>
      <c r="AE361">
        <v>0</v>
      </c>
      <c r="AF361">
        <v>0.73822728538956395</v>
      </c>
      <c r="AG361">
        <v>0</v>
      </c>
      <c r="AH361">
        <v>0</v>
      </c>
      <c r="AI361">
        <v>0</v>
      </c>
      <c r="AJ361">
        <v>2.1185090793246254E-2</v>
      </c>
      <c r="AK361">
        <v>0</v>
      </c>
    </row>
    <row r="362" spans="1:37" hidden="1" x14ac:dyDescent="0.25">
      <c r="A362" t="s">
        <v>160</v>
      </c>
      <c r="B362" t="s">
        <v>217</v>
      </c>
      <c r="C362" t="s">
        <v>148</v>
      </c>
      <c r="D362" s="25">
        <v>45575</v>
      </c>
      <c r="G362">
        <v>49.588604286188314</v>
      </c>
      <c r="H362">
        <v>57</v>
      </c>
      <c r="K362">
        <v>57</v>
      </c>
      <c r="N362">
        <v>44.284425133689837</v>
      </c>
      <c r="R362">
        <v>7.9441516777901207E-4</v>
      </c>
      <c r="S362">
        <v>0</v>
      </c>
      <c r="T362">
        <v>5.7807003568412778E-2</v>
      </c>
      <c r="U362">
        <v>0</v>
      </c>
      <c r="V362">
        <v>4.580749976746764E-2</v>
      </c>
      <c r="W362">
        <v>0</v>
      </c>
      <c r="X362">
        <v>2.6950293862102622E-2</v>
      </c>
      <c r="Y362">
        <v>0</v>
      </c>
      <c r="Z362">
        <v>0.13487336150344303</v>
      </c>
      <c r="AA362">
        <v>1.8893421365821235E-2</v>
      </c>
      <c r="AB362">
        <v>9.7087098418432202E-2</v>
      </c>
      <c r="AC362">
        <v>0</v>
      </c>
      <c r="AD362">
        <v>8.3428781344260586E-2</v>
      </c>
      <c r="AE362">
        <v>0</v>
      </c>
      <c r="AF362">
        <v>0.80059069887148571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hidden="1" x14ac:dyDescent="0.25">
      <c r="A363" t="s">
        <v>160</v>
      </c>
      <c r="B363" t="s">
        <v>170</v>
      </c>
      <c r="C363" t="s">
        <v>148</v>
      </c>
      <c r="D363" s="25">
        <v>45576</v>
      </c>
      <c r="G363">
        <v>47.203007518797001</v>
      </c>
      <c r="H363">
        <v>50.35</v>
      </c>
      <c r="K363">
        <v>50.35</v>
      </c>
      <c r="N363">
        <v>34.610989300132026</v>
      </c>
      <c r="R363">
        <v>3.2294215829624232E-3</v>
      </c>
      <c r="S363">
        <v>0</v>
      </c>
      <c r="T363">
        <v>2.8220619244830786E-2</v>
      </c>
      <c r="U363">
        <v>0</v>
      </c>
      <c r="V363">
        <v>0</v>
      </c>
      <c r="W363">
        <v>0</v>
      </c>
      <c r="X363">
        <v>1.0022394469483276E-2</v>
      </c>
      <c r="Y363">
        <v>0</v>
      </c>
      <c r="Z363">
        <v>0.13306154187663838</v>
      </c>
      <c r="AA363">
        <v>1.8896207734447685E-2</v>
      </c>
      <c r="AB363">
        <v>6.455393562330955E-2</v>
      </c>
      <c r="AC363">
        <v>0</v>
      </c>
      <c r="AD363">
        <v>0.21546092966176433</v>
      </c>
      <c r="AE363">
        <v>0</v>
      </c>
      <c r="AF363">
        <v>0.67990383618723194</v>
      </c>
      <c r="AG363">
        <v>0</v>
      </c>
      <c r="AH363">
        <v>0</v>
      </c>
      <c r="AI363">
        <v>0</v>
      </c>
      <c r="AJ363">
        <v>2.1185090793246254E-2</v>
      </c>
      <c r="AK363">
        <v>0</v>
      </c>
    </row>
    <row r="364" spans="1:37" hidden="1" x14ac:dyDescent="0.25">
      <c r="A364" t="s">
        <v>160</v>
      </c>
      <c r="B364" t="s">
        <v>217</v>
      </c>
      <c r="C364" t="s">
        <v>148</v>
      </c>
      <c r="D364" s="25">
        <v>45576</v>
      </c>
      <c r="G364">
        <v>49.588604286188307</v>
      </c>
      <c r="H364">
        <v>59.849999999999994</v>
      </c>
      <c r="K364">
        <v>59.849999999999994</v>
      </c>
      <c r="N364">
        <v>45.482454286700005</v>
      </c>
      <c r="R364">
        <v>4.5472180418119788E-3</v>
      </c>
      <c r="S364">
        <v>0</v>
      </c>
      <c r="T364">
        <v>0.15597838564818081</v>
      </c>
      <c r="U364">
        <v>0</v>
      </c>
      <c r="V364">
        <v>8.1739508894703009E-2</v>
      </c>
      <c r="W364">
        <v>0</v>
      </c>
      <c r="X364">
        <v>3.1261396317082038E-2</v>
      </c>
      <c r="Y364">
        <v>0</v>
      </c>
      <c r="Z364">
        <v>9.3613670611917082E-2</v>
      </c>
      <c r="AA364">
        <v>2.0988197108007658E-2</v>
      </c>
      <c r="AB364">
        <v>0.13467424350084412</v>
      </c>
      <c r="AC364">
        <v>0</v>
      </c>
      <c r="AD364">
        <v>6.567818647997356E-2</v>
      </c>
      <c r="AE364">
        <v>0</v>
      </c>
      <c r="AF364">
        <v>0.77865937291117471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hidden="1" x14ac:dyDescent="0.25">
      <c r="A365" t="s">
        <v>160</v>
      </c>
      <c r="B365" t="s">
        <v>170</v>
      </c>
      <c r="C365" t="s">
        <v>148</v>
      </c>
      <c r="D365" s="25">
        <v>45577</v>
      </c>
      <c r="G365">
        <v>47.203007518797001</v>
      </c>
      <c r="H365">
        <v>57.949999999999996</v>
      </c>
      <c r="K365">
        <v>57.949999999999996</v>
      </c>
      <c r="N365">
        <v>38.125638942631369</v>
      </c>
      <c r="R365">
        <v>2.3983200315503377E-3</v>
      </c>
      <c r="S365">
        <v>0</v>
      </c>
      <c r="T365">
        <v>0.15413082722735466</v>
      </c>
      <c r="U365">
        <v>0</v>
      </c>
      <c r="V365">
        <v>0</v>
      </c>
      <c r="W365">
        <v>0</v>
      </c>
      <c r="X365">
        <v>9.0698656015448364E-3</v>
      </c>
      <c r="Y365">
        <v>0</v>
      </c>
      <c r="Z365">
        <v>0.17343783324097398</v>
      </c>
      <c r="AA365">
        <v>2.5303220342305279E-2</v>
      </c>
      <c r="AB365">
        <v>8.3659294258947747E-2</v>
      </c>
      <c r="AC365">
        <v>0</v>
      </c>
      <c r="AD365">
        <v>0.12011376882397669</v>
      </c>
      <c r="AE365">
        <v>0</v>
      </c>
      <c r="AF365">
        <v>0.77092371657477032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hidden="1" x14ac:dyDescent="0.25">
      <c r="A366" t="s">
        <v>160</v>
      </c>
      <c r="B366" t="s">
        <v>217</v>
      </c>
      <c r="C366" t="s">
        <v>148</v>
      </c>
      <c r="D366" s="25">
        <v>45577</v>
      </c>
      <c r="G366">
        <v>49.5886042861883</v>
      </c>
      <c r="H366">
        <v>60.79999999999999</v>
      </c>
      <c r="K366">
        <v>60.79999999999999</v>
      </c>
      <c r="N366">
        <v>48.583556149732608</v>
      </c>
      <c r="R366">
        <v>8.524685838859394E-3</v>
      </c>
      <c r="S366">
        <v>0</v>
      </c>
      <c r="T366">
        <v>7.1446983474977688E-2</v>
      </c>
      <c r="U366">
        <v>0</v>
      </c>
      <c r="V366">
        <v>7.5308617425299235E-2</v>
      </c>
      <c r="W366">
        <v>0</v>
      </c>
      <c r="X366">
        <v>3.4791182388344957E-2</v>
      </c>
      <c r="Y366">
        <v>0</v>
      </c>
      <c r="Z366">
        <v>0.12220663004337659</v>
      </c>
      <c r="AA366">
        <v>2.5701667192849477E-4</v>
      </c>
      <c r="AB366">
        <v>7.7408248481752553E-2</v>
      </c>
      <c r="AC366">
        <v>0</v>
      </c>
      <c r="AD366">
        <v>6.1483960994057528E-2</v>
      </c>
      <c r="AE366">
        <v>0</v>
      </c>
      <c r="AF366">
        <v>0.8608507738522615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hidden="1" x14ac:dyDescent="0.25">
      <c r="A367" t="s">
        <v>160</v>
      </c>
      <c r="B367" t="s">
        <v>170</v>
      </c>
      <c r="C367" t="s">
        <v>148</v>
      </c>
      <c r="D367" s="25">
        <v>45578</v>
      </c>
      <c r="G367">
        <v>47.203007518797001</v>
      </c>
      <c r="H367">
        <v>48.45</v>
      </c>
      <c r="K367">
        <v>48.45</v>
      </c>
      <c r="N367">
        <v>35.725955268396817</v>
      </c>
      <c r="R367">
        <v>2.9683008057537234E-3</v>
      </c>
      <c r="S367">
        <v>0</v>
      </c>
      <c r="T367">
        <v>1.8900468757110975E-2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0.10284477919871345</v>
      </c>
      <c r="AA367">
        <v>3.4878050592978327E-2</v>
      </c>
      <c r="AB367">
        <v>3.926445763681885E-2</v>
      </c>
      <c r="AC367">
        <v>0</v>
      </c>
      <c r="AD367">
        <v>0.20684623713249384</v>
      </c>
      <c r="AE367">
        <v>0</v>
      </c>
      <c r="AF367">
        <v>0.69782616384446261</v>
      </c>
      <c r="AG367">
        <v>0</v>
      </c>
      <c r="AH367">
        <v>0</v>
      </c>
      <c r="AI367">
        <v>0</v>
      </c>
      <c r="AJ367">
        <v>2.1185090793246254E-2</v>
      </c>
      <c r="AK367">
        <v>0</v>
      </c>
    </row>
    <row r="368" spans="1:37" hidden="1" x14ac:dyDescent="0.25">
      <c r="A368" t="s">
        <v>160</v>
      </c>
      <c r="B368" t="s">
        <v>217</v>
      </c>
      <c r="C368" t="s">
        <v>148</v>
      </c>
      <c r="D368" s="25">
        <v>45578</v>
      </c>
      <c r="G368">
        <v>49.588604286188314</v>
      </c>
      <c r="H368">
        <v>56.999999999999986</v>
      </c>
      <c r="K368">
        <v>56.999999999999986</v>
      </c>
      <c r="N368">
        <v>49.553966131907309</v>
      </c>
      <c r="R368">
        <v>4.2862472672384411E-2</v>
      </c>
      <c r="S368">
        <v>0</v>
      </c>
      <c r="T368">
        <v>3.4443828677187795E-2</v>
      </c>
      <c r="U368">
        <v>0</v>
      </c>
      <c r="V368">
        <v>6.0022416063397616E-2</v>
      </c>
      <c r="W368">
        <v>0</v>
      </c>
      <c r="X368">
        <v>3.479118238834495E-2</v>
      </c>
      <c r="Y368">
        <v>0</v>
      </c>
      <c r="Z368">
        <v>8.2063172779233098E-2</v>
      </c>
      <c r="AA368">
        <v>2.5701667192849466E-4</v>
      </c>
      <c r="AB368">
        <v>6.1605944319062377E-2</v>
      </c>
      <c r="AC368">
        <v>0</v>
      </c>
      <c r="AD368">
        <v>7.6768637174122384E-2</v>
      </c>
      <c r="AE368">
        <v>0</v>
      </c>
      <c r="AF368">
        <v>0.86136840183488661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hidden="1" x14ac:dyDescent="0.25">
      <c r="A369" t="s">
        <v>160</v>
      </c>
      <c r="B369" t="s">
        <v>170</v>
      </c>
      <c r="C369" t="s">
        <v>148</v>
      </c>
      <c r="D369" s="25">
        <v>45579</v>
      </c>
      <c r="G369">
        <v>47.203007518797001</v>
      </c>
      <c r="H369">
        <v>53.2</v>
      </c>
      <c r="K369">
        <v>53.2</v>
      </c>
      <c r="N369">
        <v>36.262954450623916</v>
      </c>
      <c r="R369">
        <v>4.3865743910719212E-3</v>
      </c>
      <c r="S369">
        <v>0</v>
      </c>
      <c r="T369">
        <v>4.1928351461642241E-2</v>
      </c>
      <c r="U369">
        <v>0</v>
      </c>
      <c r="V369">
        <v>0</v>
      </c>
      <c r="W369">
        <v>0</v>
      </c>
      <c r="X369">
        <v>7.0700405042551963E-3</v>
      </c>
      <c r="Y369">
        <v>0</v>
      </c>
      <c r="Z369">
        <v>0.15262101973634307</v>
      </c>
      <c r="AA369">
        <v>1.832030501998776E-3</v>
      </c>
      <c r="AB369">
        <v>5.1555460206294722E-2</v>
      </c>
      <c r="AC369">
        <v>0</v>
      </c>
      <c r="AD369">
        <v>0.19166717222121124</v>
      </c>
      <c r="AE369">
        <v>0</v>
      </c>
      <c r="AF369">
        <v>0.73376024627724878</v>
      </c>
      <c r="AG369">
        <v>0</v>
      </c>
      <c r="AH369">
        <v>0</v>
      </c>
      <c r="AI369">
        <v>0</v>
      </c>
      <c r="AJ369">
        <v>2.1185090793246254E-2</v>
      </c>
      <c r="AK369">
        <v>0</v>
      </c>
    </row>
    <row r="370" spans="1:37" hidden="1" x14ac:dyDescent="0.25">
      <c r="A370" t="s">
        <v>160</v>
      </c>
      <c r="B370" t="s">
        <v>217</v>
      </c>
      <c r="C370" t="s">
        <v>148</v>
      </c>
      <c r="D370" s="25">
        <v>45579</v>
      </c>
      <c r="G370">
        <v>49.588604286188314</v>
      </c>
      <c r="H370">
        <v>57.949999999999996</v>
      </c>
      <c r="K370">
        <v>57.949999999999996</v>
      </c>
      <c r="N370">
        <v>43.168284714611495</v>
      </c>
      <c r="R370">
        <v>5.6877387392399237E-4</v>
      </c>
      <c r="S370">
        <v>0</v>
      </c>
      <c r="T370">
        <v>0.19019897340633993</v>
      </c>
      <c r="U370">
        <v>0</v>
      </c>
      <c r="V370">
        <v>6.5362334666643346E-2</v>
      </c>
      <c r="W370">
        <v>0</v>
      </c>
      <c r="X370">
        <v>3.3288250785278549E-2</v>
      </c>
      <c r="Y370">
        <v>0</v>
      </c>
      <c r="Z370">
        <v>7.2692031585471703E-2</v>
      </c>
      <c r="AA370">
        <v>2.2149393810102273E-2</v>
      </c>
      <c r="AB370">
        <v>0.17077693040117256</v>
      </c>
      <c r="AC370">
        <v>0</v>
      </c>
      <c r="AD370">
        <v>5.7914102184996229E-2</v>
      </c>
      <c r="AE370">
        <v>0</v>
      </c>
      <c r="AF370">
        <v>0.74915957360372887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hidden="1" x14ac:dyDescent="0.25">
      <c r="A371" t="s">
        <v>160</v>
      </c>
      <c r="B371" t="s">
        <v>170</v>
      </c>
      <c r="C371" t="s">
        <v>148</v>
      </c>
      <c r="D371" s="25">
        <v>45580</v>
      </c>
      <c r="G371">
        <v>47.203007518797001</v>
      </c>
      <c r="H371">
        <v>51.3</v>
      </c>
      <c r="K371">
        <v>51.3</v>
      </c>
      <c r="N371">
        <v>37.381312058284408</v>
      </c>
      <c r="R371">
        <v>6.1152406387740086E-3</v>
      </c>
      <c r="S371">
        <v>0</v>
      </c>
      <c r="T371">
        <v>2.8220619244830786E-2</v>
      </c>
      <c r="U371">
        <v>0</v>
      </c>
      <c r="V371">
        <v>0</v>
      </c>
      <c r="W371">
        <v>0</v>
      </c>
      <c r="X371">
        <v>9.6514171135163272E-3</v>
      </c>
      <c r="Y371">
        <v>0</v>
      </c>
      <c r="Z371">
        <v>0.16004927616156356</v>
      </c>
      <c r="AA371">
        <v>5.7417220325040302E-3</v>
      </c>
      <c r="AB371">
        <v>0.10538443279387376</v>
      </c>
      <c r="AC371">
        <v>0</v>
      </c>
      <c r="AD371">
        <v>0.1184557350329903</v>
      </c>
      <c r="AE371">
        <v>0</v>
      </c>
      <c r="AF371">
        <v>0.77041811014063188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hidden="1" x14ac:dyDescent="0.25">
      <c r="A372" t="s">
        <v>160</v>
      </c>
      <c r="B372" t="s">
        <v>217</v>
      </c>
      <c r="C372" t="s">
        <v>148</v>
      </c>
      <c r="D372" s="25">
        <v>45580</v>
      </c>
      <c r="G372">
        <v>49.588604286188314</v>
      </c>
      <c r="H372">
        <v>58.899999999999991</v>
      </c>
      <c r="K372">
        <v>58.899999999999991</v>
      </c>
      <c r="N372">
        <v>42.872397105922936</v>
      </c>
      <c r="R372">
        <v>2.3787522048767363E-3</v>
      </c>
      <c r="S372">
        <v>0</v>
      </c>
      <c r="T372">
        <v>8.2423172566296249E-2</v>
      </c>
      <c r="U372">
        <v>0</v>
      </c>
      <c r="V372">
        <v>7.8664212715442688E-2</v>
      </c>
      <c r="W372">
        <v>0</v>
      </c>
      <c r="X372">
        <v>3.479118238834495E-2</v>
      </c>
      <c r="Y372">
        <v>0</v>
      </c>
      <c r="Z372">
        <v>9.0083884540654163E-2</v>
      </c>
      <c r="AA372">
        <v>3.9720758388950853E-4</v>
      </c>
      <c r="AB372">
        <v>9.779235107910364E-2</v>
      </c>
      <c r="AC372">
        <v>0</v>
      </c>
      <c r="AD372">
        <v>0.15348031636826973</v>
      </c>
      <c r="AE372">
        <v>0</v>
      </c>
      <c r="AF372">
        <v>0.74833012496873719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hidden="1" x14ac:dyDescent="0.25">
      <c r="A373" t="s">
        <v>160</v>
      </c>
      <c r="B373" t="s">
        <v>170</v>
      </c>
      <c r="C373" t="s">
        <v>148</v>
      </c>
      <c r="D373" s="25">
        <v>45581</v>
      </c>
      <c r="G373">
        <v>47.203007518796994</v>
      </c>
      <c r="H373">
        <v>51.3</v>
      </c>
      <c r="K373">
        <v>51.3</v>
      </c>
      <c r="N373">
        <v>34.334908093934459</v>
      </c>
      <c r="R373">
        <v>4.3229401921043385E-3</v>
      </c>
      <c r="S373">
        <v>0</v>
      </c>
      <c r="T373">
        <v>2.7811784159347135E-2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0.17380762754289347</v>
      </c>
      <c r="AA373">
        <v>6.8835508325417131E-3</v>
      </c>
      <c r="AB373">
        <v>0.10794070317616593</v>
      </c>
      <c r="AC373">
        <v>0</v>
      </c>
      <c r="AD373">
        <v>0.1689940916681712</v>
      </c>
      <c r="AE373">
        <v>0</v>
      </c>
      <c r="AF373">
        <v>0.7161816543231212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hidden="1" x14ac:dyDescent="0.25">
      <c r="A374" t="s">
        <v>160</v>
      </c>
      <c r="B374" t="s">
        <v>217</v>
      </c>
      <c r="C374" t="s">
        <v>148</v>
      </c>
      <c r="D374" s="25">
        <v>45581</v>
      </c>
      <c r="G374">
        <v>49.588604286188307</v>
      </c>
      <c r="H374">
        <v>57.95</v>
      </c>
      <c r="K374">
        <v>57.95</v>
      </c>
      <c r="N374">
        <v>43.867601155294651</v>
      </c>
      <c r="R374">
        <v>2.5626368970231714E-2</v>
      </c>
      <c r="S374">
        <v>0</v>
      </c>
      <c r="T374">
        <v>0.12409402248701208</v>
      </c>
      <c r="U374">
        <v>0</v>
      </c>
      <c r="V374">
        <v>4.3424254264130588E-2</v>
      </c>
      <c r="W374">
        <v>0</v>
      </c>
      <c r="X374">
        <v>2.8317216065280509E-2</v>
      </c>
      <c r="Y374">
        <v>0</v>
      </c>
      <c r="Z374">
        <v>9.0126959394314823E-2</v>
      </c>
      <c r="AA374">
        <v>4.1518077773066364E-4</v>
      </c>
      <c r="AB374">
        <v>0.11693200520054871</v>
      </c>
      <c r="AC374">
        <v>0</v>
      </c>
      <c r="AD374">
        <v>9.580514552145869E-2</v>
      </c>
      <c r="AE374">
        <v>0</v>
      </c>
      <c r="AF374">
        <v>0.786847668500262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hidden="1" x14ac:dyDescent="0.25">
      <c r="A375" t="s">
        <v>160</v>
      </c>
      <c r="B375" t="s">
        <v>170</v>
      </c>
      <c r="C375" t="s">
        <v>148</v>
      </c>
      <c r="D375" s="25">
        <v>45582</v>
      </c>
      <c r="G375">
        <v>47.203007518797001</v>
      </c>
      <c r="H375">
        <v>49.400000000000006</v>
      </c>
      <c r="K375">
        <v>49.400000000000006</v>
      </c>
      <c r="N375">
        <v>41.854593476675795</v>
      </c>
      <c r="R375">
        <v>5.5091098752497571E-3</v>
      </c>
      <c r="S375">
        <v>0</v>
      </c>
      <c r="T375">
        <v>4.4496654985664214E-2</v>
      </c>
      <c r="U375">
        <v>0</v>
      </c>
      <c r="V375">
        <v>0</v>
      </c>
      <c r="W375">
        <v>0</v>
      </c>
      <c r="X375">
        <v>2.013517881917655E-2</v>
      </c>
      <c r="Y375">
        <v>0</v>
      </c>
      <c r="Z375">
        <v>0.13698757789739968</v>
      </c>
      <c r="AA375">
        <v>6.0090752946093062E-2</v>
      </c>
      <c r="AB375">
        <v>7.3800082776536186E-2</v>
      </c>
      <c r="AC375">
        <v>0</v>
      </c>
      <c r="AD375">
        <v>6.5150843000100919E-2</v>
      </c>
      <c r="AE375">
        <v>0</v>
      </c>
      <c r="AF375">
        <v>0.77977323048402369</v>
      </c>
      <c r="AG375">
        <v>0</v>
      </c>
      <c r="AH375">
        <v>0</v>
      </c>
      <c r="AI375">
        <v>0</v>
      </c>
      <c r="AJ375">
        <v>2.1185090793246254E-2</v>
      </c>
      <c r="AK375">
        <v>0</v>
      </c>
    </row>
    <row r="376" spans="1:37" hidden="1" x14ac:dyDescent="0.25">
      <c r="A376" t="s">
        <v>160</v>
      </c>
      <c r="B376" t="s">
        <v>217</v>
      </c>
      <c r="C376" t="s">
        <v>148</v>
      </c>
      <c r="D376" s="25">
        <v>45582</v>
      </c>
      <c r="G376">
        <v>49.588604286188307</v>
      </c>
      <c r="H376">
        <v>54.149999999999991</v>
      </c>
      <c r="K376">
        <v>54.149999999999991</v>
      </c>
      <c r="N376">
        <v>47.317481538069764</v>
      </c>
      <c r="R376">
        <v>4.2287330469467484E-2</v>
      </c>
      <c r="S376">
        <v>0</v>
      </c>
      <c r="T376">
        <v>6.0375027406911322E-2</v>
      </c>
      <c r="U376">
        <v>0</v>
      </c>
      <c r="V376">
        <v>5.4563058434147063E-2</v>
      </c>
      <c r="W376">
        <v>0</v>
      </c>
      <c r="X376">
        <v>3.5423838811553574E-2</v>
      </c>
      <c r="Y376">
        <v>0</v>
      </c>
      <c r="Z376">
        <v>7.6760979418241629E-2</v>
      </c>
      <c r="AA376">
        <v>2.0043705771655103E-2</v>
      </c>
      <c r="AB376">
        <v>0.11509444132788457</v>
      </c>
      <c r="AC376">
        <v>0</v>
      </c>
      <c r="AD376">
        <v>6.2979073961729484E-2</v>
      </c>
      <c r="AE376">
        <v>0</v>
      </c>
      <c r="AF376">
        <v>0.80188277893873094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hidden="1" x14ac:dyDescent="0.25">
      <c r="A377" t="s">
        <v>160</v>
      </c>
      <c r="B377" t="s">
        <v>170</v>
      </c>
      <c r="C377" t="s">
        <v>148</v>
      </c>
      <c r="D377" s="25">
        <v>45583</v>
      </c>
      <c r="G377">
        <v>47.203007518797001</v>
      </c>
      <c r="H377">
        <v>48.45</v>
      </c>
      <c r="K377">
        <v>48.45</v>
      </c>
      <c r="N377">
        <v>40.140349466351083</v>
      </c>
      <c r="R377">
        <v>6.0531113222116453E-3</v>
      </c>
      <c r="S377">
        <v>0</v>
      </c>
      <c r="T377">
        <v>4.6538175639800165E-3</v>
      </c>
      <c r="U377">
        <v>0</v>
      </c>
      <c r="V377">
        <v>0</v>
      </c>
      <c r="W377">
        <v>0</v>
      </c>
      <c r="X377">
        <v>7.0700405042551963E-3</v>
      </c>
      <c r="Y377">
        <v>0</v>
      </c>
      <c r="Z377">
        <v>0.12581994569092361</v>
      </c>
      <c r="AA377">
        <v>1.441376805580467E-2</v>
      </c>
      <c r="AB377">
        <v>7.5527295977326894E-2</v>
      </c>
      <c r="AC377">
        <v>0</v>
      </c>
      <c r="AD377">
        <v>8.7218907931858422E-2</v>
      </c>
      <c r="AE377">
        <v>0</v>
      </c>
      <c r="AF377">
        <v>0.80165493724176362</v>
      </c>
      <c r="AG377">
        <v>0</v>
      </c>
      <c r="AH377">
        <v>0</v>
      </c>
      <c r="AI377">
        <v>0</v>
      </c>
      <c r="AJ377">
        <v>2.1185090793246254E-2</v>
      </c>
      <c r="AK377">
        <v>0</v>
      </c>
    </row>
    <row r="378" spans="1:37" hidden="1" x14ac:dyDescent="0.25">
      <c r="A378" t="s">
        <v>160</v>
      </c>
      <c r="B378" t="s">
        <v>217</v>
      </c>
      <c r="C378" t="s">
        <v>148</v>
      </c>
      <c r="D378" s="25">
        <v>45583</v>
      </c>
      <c r="G378">
        <v>49.588604286188314</v>
      </c>
      <c r="H378">
        <v>60.8</v>
      </c>
      <c r="K378">
        <v>60.8</v>
      </c>
      <c r="N378">
        <v>46.754656862745087</v>
      </c>
      <c r="R378">
        <v>5.816125526997484E-3</v>
      </c>
      <c r="S378">
        <v>0</v>
      </c>
      <c r="T378">
        <v>0.15905368182744101</v>
      </c>
      <c r="U378">
        <v>0</v>
      </c>
      <c r="V378">
        <v>7.8664212715442688E-2</v>
      </c>
      <c r="W378">
        <v>0</v>
      </c>
      <c r="X378">
        <v>3.479118238834495E-2</v>
      </c>
      <c r="Y378">
        <v>0</v>
      </c>
      <c r="Z378">
        <v>9.0083884540654163E-2</v>
      </c>
      <c r="AA378">
        <v>1.9811851571104218E-2</v>
      </c>
      <c r="AB378">
        <v>0.11669296172246134</v>
      </c>
      <c r="AC378">
        <v>0</v>
      </c>
      <c r="AD378">
        <v>5.972772582352473E-2</v>
      </c>
      <c r="AE378">
        <v>0</v>
      </c>
      <c r="AF378">
        <v>0.80376746088290973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hidden="1" x14ac:dyDescent="0.25">
      <c r="A379" t="s">
        <v>160</v>
      </c>
      <c r="B379" t="s">
        <v>170</v>
      </c>
      <c r="C379" t="s">
        <v>148</v>
      </c>
      <c r="D379" s="25">
        <v>45584</v>
      </c>
      <c r="G379">
        <v>47.203007518797001</v>
      </c>
      <c r="H379">
        <v>54.150000000000006</v>
      </c>
      <c r="K379">
        <v>54.150000000000006</v>
      </c>
      <c r="N379">
        <v>40.135998004788711</v>
      </c>
      <c r="R379">
        <v>2.9683008057537234E-3</v>
      </c>
      <c r="S379">
        <v>0</v>
      </c>
      <c r="T379">
        <v>8.13634915578208E-2</v>
      </c>
      <c r="U379">
        <v>0</v>
      </c>
      <c r="V379">
        <v>0</v>
      </c>
      <c r="W379">
        <v>0</v>
      </c>
      <c r="X379">
        <v>9.6514171135163272E-3</v>
      </c>
      <c r="Y379">
        <v>0</v>
      </c>
      <c r="Z379">
        <v>0.16728391260932535</v>
      </c>
      <c r="AA379">
        <v>3.5937305132640651E-2</v>
      </c>
      <c r="AB379">
        <v>7.5188849693737167E-2</v>
      </c>
      <c r="AC379">
        <v>0</v>
      </c>
      <c r="AD379">
        <v>8.7146106416533586E-2</v>
      </c>
      <c r="AE379">
        <v>0</v>
      </c>
      <c r="AF379">
        <v>0.80172773875708858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hidden="1" x14ac:dyDescent="0.25">
      <c r="A380" t="s">
        <v>160</v>
      </c>
      <c r="B380" t="s">
        <v>217</v>
      </c>
      <c r="C380" t="s">
        <v>148</v>
      </c>
      <c r="D380" s="25">
        <v>45584</v>
      </c>
      <c r="G380">
        <v>49.588604286188314</v>
      </c>
      <c r="H380">
        <v>59.849999999999987</v>
      </c>
      <c r="K380">
        <v>59.849999999999987</v>
      </c>
      <c r="N380">
        <v>49.585338680926917</v>
      </c>
      <c r="R380">
        <v>2.5033064381959486E-2</v>
      </c>
      <c r="S380">
        <v>0</v>
      </c>
      <c r="T380">
        <v>5.4937761231228309E-2</v>
      </c>
      <c r="U380">
        <v>0</v>
      </c>
      <c r="V380">
        <v>6.0022416063397616E-2</v>
      </c>
      <c r="W380">
        <v>0</v>
      </c>
      <c r="X380">
        <v>3.5423838811553574E-2</v>
      </c>
      <c r="Y380">
        <v>0</v>
      </c>
      <c r="Z380">
        <v>0.13421176991053271</v>
      </c>
      <c r="AA380">
        <v>6.5422425581800319E-4</v>
      </c>
      <c r="AB380">
        <v>7.7011040897863009E-2</v>
      </c>
      <c r="AC380">
        <v>0</v>
      </c>
      <c r="AD380">
        <v>4.353413230489684E-2</v>
      </c>
      <c r="AE380">
        <v>0</v>
      </c>
      <c r="AF380">
        <v>0.878800602541422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hidden="1" x14ac:dyDescent="0.25">
      <c r="A381" t="s">
        <v>160</v>
      </c>
      <c r="B381" t="s">
        <v>170</v>
      </c>
      <c r="C381" t="s">
        <v>148</v>
      </c>
      <c r="D381" s="25">
        <v>45585</v>
      </c>
      <c r="G381">
        <v>47.203007518796994</v>
      </c>
      <c r="H381">
        <v>49.399999999999991</v>
      </c>
      <c r="K381">
        <v>49.399999999999991</v>
      </c>
      <c r="N381">
        <v>39.941856325900709</v>
      </c>
      <c r="R381">
        <v>0</v>
      </c>
      <c r="S381">
        <v>0</v>
      </c>
      <c r="T381">
        <v>8.0947829912469231E-3</v>
      </c>
      <c r="U381">
        <v>0</v>
      </c>
      <c r="V381">
        <v>0</v>
      </c>
      <c r="W381">
        <v>0</v>
      </c>
      <c r="X381">
        <v>5.3635873750583355E-3</v>
      </c>
      <c r="Y381">
        <v>0</v>
      </c>
      <c r="Z381">
        <v>0.13772034897106328</v>
      </c>
      <c r="AA381">
        <v>1.847891498616494E-2</v>
      </c>
      <c r="AB381">
        <v>8.6156319164838555E-2</v>
      </c>
      <c r="AC381">
        <v>0</v>
      </c>
      <c r="AD381">
        <v>7.3035415495215861E-2</v>
      </c>
      <c r="AE381">
        <v>0</v>
      </c>
      <c r="AF381">
        <v>0.82232935035378052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hidden="1" x14ac:dyDescent="0.25">
      <c r="A382" t="s">
        <v>160</v>
      </c>
      <c r="B382" t="s">
        <v>217</v>
      </c>
      <c r="C382" t="s">
        <v>148</v>
      </c>
      <c r="D382" s="25">
        <v>45585</v>
      </c>
      <c r="G382">
        <v>49.588604286188314</v>
      </c>
      <c r="H382">
        <v>62.699999999999989</v>
      </c>
      <c r="K382">
        <v>62.699999999999989</v>
      </c>
      <c r="N382">
        <v>49.585338680926917</v>
      </c>
      <c r="R382">
        <v>2.5015091188118323E-2</v>
      </c>
      <c r="S382">
        <v>0</v>
      </c>
      <c r="T382">
        <v>9.456722964698748E-2</v>
      </c>
      <c r="U382">
        <v>0</v>
      </c>
      <c r="V382">
        <v>6.0022416063397616E-2</v>
      </c>
      <c r="W382">
        <v>0</v>
      </c>
      <c r="X382">
        <v>3.5423838811553574E-2</v>
      </c>
      <c r="Y382">
        <v>0</v>
      </c>
      <c r="Z382">
        <v>0.15205518344063218</v>
      </c>
      <c r="AA382">
        <v>6.7219744965915835E-4</v>
      </c>
      <c r="AB382">
        <v>7.6993067704021853E-2</v>
      </c>
      <c r="AC382">
        <v>0</v>
      </c>
      <c r="AD382">
        <v>4.3534132304896785E-2</v>
      </c>
      <c r="AE382">
        <v>0</v>
      </c>
      <c r="AF382">
        <v>0.878800602541422</v>
      </c>
      <c r="AG382">
        <v>0</v>
      </c>
      <c r="AH382">
        <v>0</v>
      </c>
      <c r="AI382">
        <v>0</v>
      </c>
      <c r="AJ382">
        <v>0</v>
      </c>
      <c r="AK382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FB8567-E2E9-4E5C-B959-B88845DE487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2D873C3-496A-477F-AD4B-9DC38D27D0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B855F1-6C4A-4663-8290-C4BD34ADCB0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54EED12-CB36-4BB3-B8F8-6E242C6D3F6B}">
  <ds:schemaRefs>
    <ds:schemaRef ds:uri="cb0fa578-f870-47d6-b0d9-5a423e2a9cfb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568fc2f-4d2a-4f1a-a92d-be6ea9d479bf"/>
    <ds:schemaRef ds:uri="http://purl.org/dc/dcmitype/"/>
    <ds:schemaRef ds:uri="3be0b85a-8471-4f10-b038-505fde09e598"/>
    <ds:schemaRef ds:uri="f82d1b6b-c0e6-44b0-99a2-d357b2d50896"/>
    <ds:schemaRef ds:uri="a6ef9c2c-1ad1-4c09-9d1c-8c71a768c11f"/>
    <ds:schemaRef ds:uri="f574b478-68e4-495d-9b17-0f93d51a8e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Unit1Path</vt:lpstr>
      <vt:lpstr>FILEPATH</vt:lpstr>
      <vt:lpstr>CAP+GOAL</vt:lpstr>
      <vt:lpstr>EffortOutcomesAG1_1DayShiftIMP</vt:lpstr>
      <vt:lpstr>InefficienciesAG1_1DayShiftALL </vt:lpstr>
      <vt:lpstr>InefficienciesAG1_1DayShiftAB</vt:lpstr>
      <vt:lpstr>EffortOutcomesAG1_1DayShiftAB (</vt:lpstr>
      <vt:lpstr>3Pool-AB-AG1.1</vt:lpstr>
      <vt:lpstr>3Pool-EF-AG1.1</vt:lpstr>
      <vt:lpstr>3Pool-IN-AG1.1</vt:lpstr>
      <vt:lpstr>InefficienciesAG1_1Level3210</vt:lpstr>
      <vt:lpstr>ABCap</vt:lpstr>
      <vt:lpstr>ABGoal</vt:lpstr>
      <vt:lpstr>FILEPATH!Client</vt:lpstr>
      <vt:lpstr>Unit1Path!Client</vt:lpstr>
      <vt:lpstr>EFCap</vt:lpstr>
      <vt:lpstr>EFGoal</vt:lpstr>
      <vt:lpstr>FilePathUrl</vt:lpstr>
      <vt:lpstr>INCap</vt:lpstr>
      <vt:lpstr>INGoal</vt:lpstr>
      <vt:lpstr>FILEPATH!Location</vt:lpstr>
      <vt:lpstr>Unit1Path!Role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 James</cp:lastModifiedBy>
  <dcterms:created xsi:type="dcterms:W3CDTF">2023-01-05T06:01:27Z</dcterms:created>
  <dcterms:modified xsi:type="dcterms:W3CDTF">2026-09-08T04:39:27Z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