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ortafolio data analyst\"/>
    </mc:Choice>
  </mc:AlternateContent>
  <xr:revisionPtr revIDLastSave="0" documentId="13_ncr:1_{37EAAC6B-2357-4898-8945-FDF677713455}" xr6:coauthVersionLast="47" xr6:coauthVersionMax="47" xr10:uidLastSave="{00000000-0000-0000-0000-000000000000}"/>
  <bookViews>
    <workbookView xWindow="-120" yWindow="-120" windowWidth="24240" windowHeight="13140" firstSheet="8" activeTab="10" xr2:uid="{26D4546B-D2A1-4444-8EAF-A6228F96F0C1}"/>
  </bookViews>
  <sheets>
    <sheet name="average profits" sheetId="11" r:id="rId1"/>
    <sheet name="Data" sheetId="1" r:id="rId2"/>
    <sheet name="Sheet11" sheetId="12" r:id="rId3"/>
    <sheet name="0.to table" sheetId="2" r:id="rId4"/>
    <sheet name="1.Quic statsitics" sheetId="3" r:id="rId5"/>
    <sheet name="2.Conditional Formatting" sheetId="4" r:id="rId6"/>
    <sheet name="Sales by country (with formulas" sheetId="5" r:id="rId7"/>
    <sheet name="Sales by country (with pivots)" sheetId="6" r:id="rId8"/>
    <sheet name="Top 5 products by $ per unit" sheetId="7" r:id="rId9"/>
    <sheet name="best peformance" sheetId="8" r:id="rId10"/>
    <sheet name="sales report" sheetId="10" r:id="rId11"/>
  </sheets>
  <definedNames>
    <definedName name="_xlnm._FilterDatabase" localSheetId="1" hidden="1">Data!$C$11:$G$311</definedName>
    <definedName name="_xlcn.WorksheetConnection_DA1.xlsxsales1" hidden="1">sales[]</definedName>
    <definedName name="_xlcn.WorksheetConnection_DA1.xlsxventas1" hidden="1">ventas[]</definedName>
    <definedName name="Amount">'0.to table'!$F$4:$F$303</definedName>
    <definedName name="Geography">'0.to table'!$D$4:$D$303</definedName>
    <definedName name="Product">'0.to table'!$E$4:$E$303</definedName>
    <definedName name="Sales_Person">'0.to table'!$C$4:$C$303</definedName>
    <definedName name="Units">'0.to table'!$G$4:$G$303</definedName>
  </definedNames>
  <calcPr calcId="191029"/>
  <pivotCaches>
    <pivotCache cacheId="39" r:id="rId12"/>
    <pivotCache cacheId="52" r:id="rId13"/>
    <pivotCache cacheId="57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DA-1.xlsx!sales"/>
          <x15:modelTable id="ventas" name="ventas" connection="WorksheetConnection_DA-1.xlsx!vent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0" l="1"/>
  <c r="D10" i="10"/>
  <c r="D12" i="10"/>
  <c r="D9" i="10"/>
  <c r="D6" i="10"/>
  <c r="N4" i="10" a="1"/>
  <c r="N4" i="10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12" i="1"/>
  <c r="N5" i="1"/>
  <c r="J7" i="7"/>
  <c r="I7" i="7" a="1"/>
  <c r="I7" i="7" s="1"/>
  <c r="H7" i="7" a="1"/>
  <c r="H7" i="7" s="1"/>
  <c r="D6" i="5"/>
  <c r="M3" i="5" a="1"/>
  <c r="M3" i="5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/>
  <c r="I179" i="4" a="1"/>
  <c r="I179" i="4" s="1"/>
  <c r="I180" i="4" a="1"/>
  <c r="I180" i="4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/>
  <c r="I187" i="4" a="1"/>
  <c r="I187" i="4" s="1"/>
  <c r="I188" i="4" a="1"/>
  <c r="I188" i="4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/>
  <c r="I195" i="4" a="1"/>
  <c r="I195" i="4" s="1"/>
  <c r="I196" i="4" a="1"/>
  <c r="I196" i="4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/>
  <c r="I203" i="4" a="1"/>
  <c r="I203" i="4" s="1"/>
  <c r="I204" i="4" a="1"/>
  <c r="I204" i="4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/>
  <c r="I211" i="4" a="1"/>
  <c r="I211" i="4" s="1"/>
  <c r="I212" i="4" a="1"/>
  <c r="I212" i="4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/>
  <c r="I219" i="4" a="1"/>
  <c r="I219" i="4" s="1"/>
  <c r="I220" i="4" a="1"/>
  <c r="I220" i="4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/>
  <c r="I227" i="4" a="1"/>
  <c r="I227" i="4" s="1"/>
  <c r="I228" i="4" a="1"/>
  <c r="I228" i="4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/>
  <c r="I235" i="4" a="1"/>
  <c r="I235" i="4" s="1"/>
  <c r="I236" i="4" a="1"/>
  <c r="I236" i="4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/>
  <c r="I243" i="4" a="1"/>
  <c r="I243" i="4" s="1"/>
  <c r="I244" i="4" a="1"/>
  <c r="I244" i="4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/>
  <c r="I251" i="4" a="1"/>
  <c r="I251" i="4" s="1"/>
  <c r="I252" i="4" a="1"/>
  <c r="I252" i="4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/>
  <c r="I259" i="4" a="1"/>
  <c r="I259" i="4" s="1"/>
  <c r="I260" i="4" a="1"/>
  <c r="I260" i="4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/>
  <c r="I267" i="4" a="1"/>
  <c r="I267" i="4" s="1"/>
  <c r="I268" i="4" a="1"/>
  <c r="I268" i="4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/>
  <c r="I275" i="4" a="1"/>
  <c r="I275" i="4" s="1"/>
  <c r="I276" i="4" a="1"/>
  <c r="I276" i="4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/>
  <c r="I283" i="4" a="1"/>
  <c r="I283" i="4" s="1"/>
  <c r="I284" i="4" a="1"/>
  <c r="I284" i="4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/>
  <c r="I291" i="4" a="1"/>
  <c r="I291" i="4" s="1"/>
  <c r="I292" i="4" a="1"/>
  <c r="I292" i="4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/>
  <c r="I299" i="4" a="1"/>
  <c r="I299" i="4" s="1"/>
  <c r="I300" i="4" a="1"/>
  <c r="I300" i="4"/>
  <c r="I301" i="4" a="1"/>
  <c r="I301" i="4" s="1"/>
  <c r="I302" i="4" a="1"/>
  <c r="I302" i="4" s="1"/>
  <c r="I303" i="4" a="1"/>
  <c r="I303" i="4" s="1"/>
  <c r="K13" i="3"/>
  <c r="K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E9" i="3"/>
  <c r="E10" i="3"/>
  <c r="E8" i="3"/>
  <c r="E7" i="3"/>
  <c r="E6" i="3"/>
  <c r="E5" i="3"/>
  <c r="D10" i="3"/>
  <c r="D9" i="3"/>
  <c r="D8" i="3"/>
  <c r="D7" i="3"/>
  <c r="D6" i="3"/>
  <c r="D5" i="3"/>
  <c r="E4" i="3"/>
  <c r="D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A30D2-3125-4445-AFBA-4B2054ABE54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821B65-A317-4353-B0A2-55437D2686AB}" name="WorksheetConnection_DA-1.xlsx!sales" type="102" refreshedVersion="8" minRefreshableVersion="5">
    <extLst>
      <ext xmlns:x15="http://schemas.microsoft.com/office/spreadsheetml/2010/11/main" uri="{DE250136-89BD-433C-8126-D09CA5730AF9}">
        <x15:connection id="sales" autoDelete="1">
          <x15:rangePr sourceName="_xlcn.WorksheetConnection_DA1.xlsxsales1"/>
        </x15:connection>
      </ext>
    </extLst>
  </connection>
  <connection id="3" xr16:uid="{E2B16E7A-2641-4E34-BBFA-18B0C200317E}" name="WorksheetConnection_DA-1.xlsx!ventas" type="102" refreshedVersion="8" minRefreshableVersion="5">
    <extLst>
      <ext xmlns:x15="http://schemas.microsoft.com/office/spreadsheetml/2010/11/main" uri="{DE250136-89BD-433C-8126-D09CA5730AF9}">
        <x15:connection id="ventas" autoDelete="1">
          <x15:rangePr sourceName="_xlcn.WorksheetConnection_DA1.xlsxventa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<sst xmlns="http://schemas.openxmlformats.org/spreadsheetml/2006/main" count="2929" uniqueCount="87">
  <si>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</si>
  <si>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</si>
  <si>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</si>
  <si>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</si>
  <si>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</si>
  <si>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</si>
  <si>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</si>
  <si>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</si>
  <si>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</si>
  <si>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</si>
  <si>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</si>
  <si>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</si>
  <si>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</si>
  <si>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</si>
  <si>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</si>
  <si>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</si>
  <si>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</si>
  <si>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</si>
  <si>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</si>
  <si>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</si>
  <si>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</si>
  <si>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</si>
  <si>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</si>
  <si>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</si>
  <si>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</si>
  <si>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</si>
  <si>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</si>
  <si>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</si>
  <si>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</si>
  <si>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</si>
  <si>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</si>
  <si>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</si>
  <si>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</si>
  <si>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</si>
  <si>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</si>
  <si>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</si>
  <si>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</si>
  <si>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</si>
  <si>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</si>
  <si>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</si>
  <si>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</si>
  <si>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</si>
  <si>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</si>
  <si>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</si>
  <si>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</si>
  <si>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</si>
  <si>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</si>
  <si>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</si>
  <si>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</si>
  <si>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</si>
  <si>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</si>
  <si>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</si>
  <si>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</si>
  <si>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</si>
  <si>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</si>
  <si>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</si>
  <si>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median</t>
  </si>
  <si>
    <t>amount</t>
  </si>
  <si>
    <t>units</t>
  </si>
  <si>
    <t>average</t>
  </si>
  <si>
    <t>sum total</t>
  </si>
  <si>
    <t>max</t>
  </si>
  <si>
    <t>min</t>
  </si>
  <si>
    <t>quartile1</t>
  </si>
  <si>
    <t>quartile2</t>
  </si>
  <si>
    <t>products</t>
  </si>
  <si>
    <t>Column1</t>
  </si>
  <si>
    <t>Products</t>
  </si>
  <si>
    <t>counts</t>
  </si>
  <si>
    <t>Column2</t>
  </si>
  <si>
    <t>country</t>
  </si>
  <si>
    <t>sales</t>
  </si>
  <si>
    <t>Row Labels</t>
  </si>
  <si>
    <t>Grand Total</t>
  </si>
  <si>
    <t>Sum of Amount</t>
  </si>
  <si>
    <t>Sum of Units</t>
  </si>
  <si>
    <t>Sum of Amount2</t>
  </si>
  <si>
    <t>profits</t>
  </si>
  <si>
    <t>Average of profits</t>
  </si>
  <si>
    <t>pick a country</t>
  </si>
  <si>
    <t xml:space="preserve">number of transactions </t>
  </si>
  <si>
    <t>total</t>
  </si>
  <si>
    <t>Average</t>
  </si>
  <si>
    <t>profit</t>
  </si>
  <si>
    <t>quantity</t>
  </si>
  <si>
    <t>cost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</si>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</sst>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&quot;$&quot;#,##0_);[Red]\(&quot;$&quot;#,##0\)"/>
    <numFmt numFmtId="165" formatCode="&quot;$&quot;#,##0.00_);[Red]\(&quot;$&quot;#,##0.00\)"/>
    <numFmt numFmtId="168" formatCode="&quot;$&quot;\ #,##0.00"/>
    <numFmt numFmtId="169" formatCode="&quot;$&quot;\ #,##0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4" fillId="3" borderId="2" xfId="0" applyFont="1" applyFill="1" applyBorder="1"/>
    <xf numFmtId="0" fontId="2" fillId="0" borderId="4" xfId="0" applyFont="1" applyBorder="1"/>
    <xf numFmtId="0" fontId="3" fillId="3" borderId="3" xfId="0" applyFont="1" applyFill="1" applyBorder="1"/>
    <xf numFmtId="168" fontId="0" fillId="0" borderId="5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169" fontId="0" fillId="0" borderId="0" xfId="0" applyNumberFormat="1"/>
    <xf numFmtId="10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_);[Red]\(&quot;$&quot;#,##0\)"/>
    </dxf>
    <dxf>
      <numFmt numFmtId="3" formatCode="#,##0"/>
    </dxf>
    <dxf>
      <numFmt numFmtId="164" formatCode="&quot;$&quot;#,##0_);[Red]\(&quot;$&quot;#,##0\)"/>
    </dxf>
    <dxf>
      <numFmt numFmtId="0" formatCode="General"/>
    </dxf>
    <dxf>
      <numFmt numFmtId="34" formatCode="_-&quot;$&quot;\ * #,##0.00_-;\-&quot;$&quot;\ * #,##0.00_-;_-&quot;$&quot;\ * &quot;-&quot;??_-;_-@_-"/>
    </dxf>
    <dxf>
      <numFmt numFmtId="0" formatCode="General"/>
    </dxf>
    <dxf>
      <numFmt numFmtId="164" formatCode="&quot;$&quot;#,##0_);[Red]\(&quot;$&quot;#,##0\)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954.595084259257" createdVersion="8" refreshedVersion="8" minRefreshableVersion="3" recordCount="300" xr:uid="{D5EE8F05-AC55-4D40-B7E7-F4CB765BBC78}">
  <cacheSource type="worksheet">
    <worksheetSource name="SALES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/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dor" refreshedDate="44954.607723379631" backgroundQuery="1" createdVersion="8" refreshedVersion="8" minRefreshableVersion="3" recordCount="0" supportSubquery="1" supportAdvancedDrill="1" xr:uid="{F2996BC6-1484-4797-B3CB-D3EAF5A416B6}">
  <cacheSource type="external" connectionId="1"/>
  <cacheFields count="1">
    <cacheField name="[sales].[Product].[Product]" caption="Product" numFmtId="0" hierarchy="2" level="1">
      <sharedItems count="22">
        <s v="50% Dark Bites"/>
        <s v="70% Dark Bites"/>
        <s v="85% Dark Bars"/>
        <s v="99% Dark &amp; Pure"/>
        <s v="After Nines"/>
        <s v="Almond Choco"/>
        <s v="Baker's Choco Chips"/>
        <s v="Caramel Stuffed Bars"/>
        <s v="Choco Coated Almonds"/>
        <s v="Drinking Coco"/>
        <s v="Eclairs"/>
        <s v="Fruit &amp; Nut Bars"/>
        <s v="Manuka Honey Choco"/>
        <s v="Milk Bars"/>
        <s v="Mint Chip Choco"/>
        <s v="Orange Choco"/>
        <s v="Organic Choco Syrup"/>
        <s v="Peanut Butter Cubes"/>
        <s v="Raspberry Choco"/>
        <s v="Smooth Sliky Salty"/>
        <s v="Spicy Special Slims"/>
        <s v="White Choc"/>
      </sharedItems>
    </cacheField>
  </cacheFields>
  <cacheHierarchies count="18"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2" memberValueDatatype="130" unbalanced="0">
      <fieldsUsage count="2">
        <fieldUsage x="-1"/>
        <fieldUsage x="0"/>
      </fieldsUsage>
    </cacheHierarchy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Units]" caption="Units" attribute="1" defaultMemberUniqueName="[sales].[Units].[All]" allUniqueName="[sales].[Units].[All]" dimensionUniqueName="[sales]" displayFolder="" count="0" memberValueDatatype="20" unbalanced="0"/>
    <cacheHierarchy uniqueName="[ventas].[Sales Person]" caption="Sales Person" attribute="1" defaultMemberUniqueName="[ventas].[Sales Person].[All]" allUniqueName="[ventas].[Sales Person].[All]" dimensionUniqueName="[ventas]" displayFolder="" count="0" memberValueDatatype="130" unbalanced="0"/>
    <cacheHierarchy uniqueName="[ventas].[Geography]" caption="Geography" attribute="1" defaultMemberUniqueName="[ventas].[Geography].[All]" allUniqueName="[ventas].[Geography].[All]" dimensionUniqueName="[ventas]" displayFolder="" count="0" memberValueDatatype="130" unbalanced="0"/>
    <cacheHierarchy uniqueName="[ventas].[Product]" caption="Product" attribute="1" defaultMemberUniqueName="[ventas].[Product].[All]" allUniqueName="[ventas].[Product].[All]" dimensionUniqueName="[ventas]" displayFolder="" count="0" memberValueDatatype="130" unbalanced="0"/>
    <cacheHierarchy uniqueName="[ventas].[Amount]" caption="Amount" attribute="1" defaultMemberUniqueName="[ventas].[Amount].[All]" allUniqueName="[ventas].[Amount].[All]" dimensionUniqueName="[ventas]" displayFolder="" count="0" memberValueDatatype="20" unbalanced="0"/>
    <cacheHierarchy uniqueName="[ventas].[Units]" caption="Units" attribute="1" defaultMemberUniqueName="[ventas].[Units].[All]" allUniqueName="[ventas].[Units].[All]" dimensionUniqueName="[ventas]" displayFolder="" count="0" memberValueDatatype="20" unbalanced="0"/>
    <cacheHierarchy uniqueName="[ventas].[profits]" caption="profits" attribute="1" defaultMemberUniqueName="[ventas].[profits].[All]" allUniqueName="[ventas].[profits].[All]" dimensionUniqueName="[ventas]" displayFolder="" count="0" memberValueDatatype="5" unbalanced="0"/>
    <cacheHierarchy uniqueName="[Measures].[w]" caption="w" measure="1" displayFolder="" measureGroup="sales" count="0"/>
    <cacheHierarchy uniqueName="[Measures].[__XL_Count sales]" caption="__XL_Count sales" measure="1" displayFolder="" measureGroup="sales" count="0" hidden="1"/>
    <cacheHierarchy uniqueName="[Measures].[__XL_Count ventas]" caption="__XL_Count ventas" measure="1" displayFolder="" measureGroup="ventas" count="0" hidden="1"/>
    <cacheHierarchy uniqueName="[Measures].[__No measures defined]" caption="__No measures defined" measure="1" displayFolder="" count="0" hidden="1"/>
    <cacheHierarchy uniqueName="[Measures].[Sum of Units]" caption="Sum of Units" measure="1" displayFolder="" measureGroup="sal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profits]" caption="Sum of profits" measure="1" displayFolder="" measureGroup="vent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profits]" caption="Average of profits" measure="1" displayFolder="" measureGroup="vent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sales" uniqueName="[sales]" caption="sales"/>
    <dimension name="ventas" uniqueName="[ventas]" caption="ventas"/>
  </dimensions>
  <measureGroups count="2">
    <measureGroup name="sales" caption="sales"/>
    <measureGroup name="ventas" caption="ventas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dor" refreshedDate="44954.615068055558" backgroundQuery="1" createdVersion="8" refreshedVersion="8" minRefreshableVersion="3" recordCount="0" supportSubquery="1" supportAdvancedDrill="1" xr:uid="{D37BF29A-2AE6-48D0-8C78-0BD39DADABC3}">
  <cacheSource type="external" connectionId="1"/>
  <cacheFields count="2">
    <cacheField name="[ventas].[Product].[Product]" caption="Product" numFmtId="0" hierarchy="7" level="1">
      <sharedItems count="22">
        <s v="50% Dark Bites"/>
        <s v="70% Dark Bites"/>
        <s v="85% Dark Bars"/>
        <s v="99% Dark &amp; Pure"/>
        <s v="After Nines"/>
        <s v="Almond Choco"/>
        <s v="Baker's Choco Chips"/>
        <s v="Caramel Stuffed Bars"/>
        <s v="Choco Coated Almonds"/>
        <s v="Drinking Coco"/>
        <s v="Eclairs"/>
        <s v="Fruit &amp; Nut Bars"/>
        <s v="Manuka Honey Choco"/>
        <s v="Milk Bars"/>
        <s v="Mint Chip Choco"/>
        <s v="Orange Choco"/>
        <s v="Organic Choco Syrup"/>
        <s v="Peanut Butter Cubes"/>
        <s v="Raspberry Choco"/>
        <s v="Smooth Sliky Salty"/>
        <s v="Spicy Special Slims"/>
        <s v="White Choc"/>
      </sharedItems>
    </cacheField>
    <cacheField name="[Measures].[Average of profits]" caption="Average of profits" numFmtId="0" hierarchy="17" level="32767"/>
  </cacheFields>
  <cacheHierarchies count="18">
    <cacheHierarchy uniqueName="[sales].[Sales Person]" caption="Sales Person" attribute="1" defaultMemberUniqueName="[sales].[Sales Person].[All]" allUniqueName="[sales].[Sales Person].[All]" dimensionUniqueName="[sales]" displayFolder="" count="0" memberValueDatatype="130" unbalanced="0"/>
    <cacheHierarchy uniqueName="[sales].[Geography]" caption="Geography" attribute="1" defaultMemberUniqueName="[sales].[Geography].[All]" allUniqueName="[sales].[Geography].[All]" dimensionUniqueName="[sales]" displayFolder="" count="0" memberValueDatatype="130" unbalanced="0"/>
    <cacheHierarchy uniqueName="[sales].[Product]" caption="Product" attribute="1" defaultMemberUniqueName="[sales].[Product].[All]" allUniqueName="[sales].[Product].[All]" dimensionUniqueName="[sales]" displayFolder="" count="0" memberValueDatatype="130" unbalanced="0"/>
    <cacheHierarchy uniqueName="[sales].[Amount]" caption="Amount" attribute="1" defaultMemberUniqueName="[sales].[Amount].[All]" allUniqueName="[sales].[Amount].[All]" dimensionUniqueName="[sales]" displayFolder="" count="0" memberValueDatatype="20" unbalanced="0"/>
    <cacheHierarchy uniqueName="[sales].[Units]" caption="Units" attribute="1" defaultMemberUniqueName="[sales].[Units].[All]" allUniqueName="[sales].[Units].[All]" dimensionUniqueName="[sales]" displayFolder="" count="0" memberValueDatatype="20" unbalanced="0"/>
    <cacheHierarchy uniqueName="[ventas].[Sales Person]" caption="Sales Person" attribute="1" defaultMemberUniqueName="[ventas].[Sales Person].[All]" allUniqueName="[ventas].[Sales Person].[All]" dimensionUniqueName="[ventas]" displayFolder="" count="0" memberValueDatatype="130" unbalanced="0"/>
    <cacheHierarchy uniqueName="[ventas].[Geography]" caption="Geography" attribute="1" defaultMemberUniqueName="[ventas].[Geography].[All]" allUniqueName="[ventas].[Geography].[All]" dimensionUniqueName="[ventas]" displayFolder="" count="0" memberValueDatatype="130" unbalanced="0"/>
    <cacheHierarchy uniqueName="[ventas].[Product]" caption="Product" attribute="1" defaultMemberUniqueName="[ventas].[Product].[All]" allUniqueName="[ventas].[Product].[All]" dimensionUniqueName="[ventas]" displayFolder="" count="2" memberValueDatatype="130" unbalanced="0">
      <fieldsUsage count="2">
        <fieldUsage x="-1"/>
        <fieldUsage x="0"/>
      </fieldsUsage>
    </cacheHierarchy>
    <cacheHierarchy uniqueName="[ventas].[Amount]" caption="Amount" attribute="1" defaultMemberUniqueName="[ventas].[Amount].[All]" allUniqueName="[ventas].[Amount].[All]" dimensionUniqueName="[ventas]" displayFolder="" count="0" memberValueDatatype="20" unbalanced="0"/>
    <cacheHierarchy uniqueName="[ventas].[Units]" caption="Units" attribute="1" defaultMemberUniqueName="[ventas].[Units].[All]" allUniqueName="[ventas].[Units].[All]" dimensionUniqueName="[ventas]" displayFolder="" count="0" memberValueDatatype="20" unbalanced="0"/>
    <cacheHierarchy uniqueName="[ventas].[profits]" caption="profits" attribute="1" defaultMemberUniqueName="[ventas].[profits].[All]" allUniqueName="[ventas].[profits].[All]" dimensionUniqueName="[ventas]" displayFolder="" count="0" memberValueDatatype="5" unbalanced="0"/>
    <cacheHierarchy uniqueName="[Measures].[w]" caption="w" measure="1" displayFolder="" measureGroup="sales" count="0"/>
    <cacheHierarchy uniqueName="[Measures].[__XL_Count sales]" caption="__XL_Count sales" measure="1" displayFolder="" measureGroup="sales" count="0" hidden="1"/>
    <cacheHierarchy uniqueName="[Measures].[__XL_Count ventas]" caption="__XL_Count ventas" measure="1" displayFolder="" measureGroup="ventas" count="0" hidden="1"/>
    <cacheHierarchy uniqueName="[Measures].[__No measures defined]" caption="__No measures defined" measure="1" displayFolder="" count="0" hidden="1"/>
    <cacheHierarchy uniqueName="[Measures].[Sum of Units]" caption="Sum of Units" measure="1" displayFolder="" measureGroup="sal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profits]" caption="Sum of profits" measure="1" displayFolder="" measureGroup="vent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profits]" caption="Average of profits" measure="1" displayFolder="" measureGroup="vent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sales" uniqueName="[sales]" caption="sales"/>
    <dimension name="ventas" uniqueName="[ventas]" caption="ventas"/>
  </dimensions>
  <measureGroups count="2">
    <measureGroup name="sales" caption="sales"/>
    <measureGroup name="ventas" caption="ventas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70% Dark Bites"/>
    <n v="1624"/>
    <n v="114"/>
  </r>
  <r>
    <x v="1"/>
    <x v="1"/>
    <s v="Choco Coated Almonds"/>
    <n v="6706"/>
    <n v="459"/>
  </r>
  <r>
    <x v="2"/>
    <x v="1"/>
    <s v="Almond Choco"/>
    <n v="959"/>
    <n v="147"/>
  </r>
  <r>
    <x v="3"/>
    <x v="2"/>
    <s v="Drinking Coco"/>
    <n v="9632"/>
    <n v="288"/>
  </r>
  <r>
    <x v="4"/>
    <x v="3"/>
    <s v="White Choc"/>
    <n v="2100"/>
    <n v="414"/>
  </r>
  <r>
    <x v="0"/>
    <x v="1"/>
    <s v="Peanut Butter Cubes"/>
    <n v="8869"/>
    <n v="432"/>
  </r>
  <r>
    <x v="4"/>
    <x v="4"/>
    <s v="Smooth Sliky Salty"/>
    <n v="2681"/>
    <n v="54"/>
  </r>
  <r>
    <x v="1"/>
    <x v="1"/>
    <s v="After Nines"/>
    <n v="5012"/>
    <n v="210"/>
  </r>
  <r>
    <x v="5"/>
    <x v="4"/>
    <s v="50% Dark Bites"/>
    <n v="1281"/>
    <n v="75"/>
  </r>
  <r>
    <x v="6"/>
    <x v="0"/>
    <s v="50% Dark Bites"/>
    <n v="4991"/>
    <n v="12"/>
  </r>
  <r>
    <x v="7"/>
    <x v="3"/>
    <s v="White Choc"/>
    <n v="1785"/>
    <n v="462"/>
  </r>
  <r>
    <x v="8"/>
    <x v="0"/>
    <s v="Eclairs"/>
    <n v="3983"/>
    <n v="144"/>
  </r>
  <r>
    <x v="2"/>
    <x v="4"/>
    <s v="Mint Chip Choco"/>
    <n v="2646"/>
    <n v="120"/>
  </r>
  <r>
    <x v="7"/>
    <x v="5"/>
    <s v="Milk Bars"/>
    <n v="252"/>
    <n v="54"/>
  </r>
  <r>
    <x v="8"/>
    <x v="1"/>
    <s v="White Choc"/>
    <n v="2464"/>
    <n v="234"/>
  </r>
  <r>
    <x v="8"/>
    <x v="1"/>
    <s v="Manuka Honey Choco"/>
    <n v="2114"/>
    <n v="66"/>
  </r>
  <r>
    <x v="4"/>
    <x v="0"/>
    <s v="Smooth Sliky Salty"/>
    <n v="7693"/>
    <n v="87"/>
  </r>
  <r>
    <x v="6"/>
    <x v="5"/>
    <s v="Orange Choco"/>
    <n v="15610"/>
    <n v="339"/>
  </r>
  <r>
    <x v="3"/>
    <x v="5"/>
    <s v="After Nines"/>
    <n v="336"/>
    <n v="144"/>
  </r>
  <r>
    <x v="7"/>
    <x v="3"/>
    <s v="Orange Choco"/>
    <n v="9443"/>
    <n v="162"/>
  </r>
  <r>
    <x v="2"/>
    <x v="5"/>
    <s v="Fruit &amp; Nut Bars"/>
    <n v="8155"/>
    <n v="90"/>
  </r>
  <r>
    <x v="1"/>
    <x v="4"/>
    <s v="Fruit &amp; Nut Bars"/>
    <n v="1701"/>
    <n v="234"/>
  </r>
  <r>
    <x v="9"/>
    <x v="4"/>
    <s v="After Nines"/>
    <n v="2205"/>
    <n v="141"/>
  </r>
  <r>
    <x v="1"/>
    <x v="0"/>
    <s v="99% Dark &amp; Pure"/>
    <n v="1771"/>
    <n v="204"/>
  </r>
  <r>
    <x v="3"/>
    <x v="1"/>
    <s v="Raspberry Choco"/>
    <n v="2114"/>
    <n v="186"/>
  </r>
  <r>
    <x v="3"/>
    <x v="2"/>
    <s v="Milk Bars"/>
    <n v="10311"/>
    <n v="231"/>
  </r>
  <r>
    <x v="8"/>
    <x v="3"/>
    <s v="Mint Chip Choco"/>
    <n v="21"/>
    <n v="168"/>
  </r>
  <r>
    <x v="9"/>
    <x v="1"/>
    <s v="Orange Choco"/>
    <n v="1974"/>
    <n v="195"/>
  </r>
  <r>
    <x v="6"/>
    <x v="2"/>
    <s v="Fruit &amp; Nut Bars"/>
    <n v="6314"/>
    <n v="15"/>
  </r>
  <r>
    <x v="9"/>
    <x v="0"/>
    <s v="Fruit &amp; Nut Bars"/>
    <n v="4683"/>
    <n v="30"/>
  </r>
  <r>
    <x v="3"/>
    <x v="0"/>
    <s v="85% Dark Bars"/>
    <n v="6398"/>
    <n v="102"/>
  </r>
  <r>
    <x v="7"/>
    <x v="1"/>
    <s v="99% Dark &amp; Pure"/>
    <n v="553"/>
    <n v="15"/>
  </r>
  <r>
    <x v="1"/>
    <x v="3"/>
    <s v="70% Dark Bites"/>
    <n v="7021"/>
    <n v="183"/>
  </r>
  <r>
    <x v="0"/>
    <x v="3"/>
    <s v="After Nines"/>
    <n v="5817"/>
    <n v="12"/>
  </r>
  <r>
    <x v="3"/>
    <x v="3"/>
    <s v="50% Dark Bites"/>
    <n v="3976"/>
    <n v="72"/>
  </r>
  <r>
    <x v="4"/>
    <x v="4"/>
    <s v="Organic Choco Syrup"/>
    <n v="1134"/>
    <n v="282"/>
  </r>
  <r>
    <x v="7"/>
    <x v="3"/>
    <s v="Caramel Stuffed Bars"/>
    <n v="6027"/>
    <n v="144"/>
  </r>
  <r>
    <x v="4"/>
    <x v="0"/>
    <s v="Mint Chip Choco"/>
    <n v="1904"/>
    <n v="405"/>
  </r>
  <r>
    <x v="5"/>
    <x v="5"/>
    <s v="Choco Coated Almonds"/>
    <n v="3262"/>
    <n v="75"/>
  </r>
  <r>
    <x v="0"/>
    <x v="5"/>
    <s v="Organic Choco Syrup"/>
    <n v="2289"/>
    <n v="135"/>
  </r>
  <r>
    <x v="6"/>
    <x v="5"/>
    <s v="Organic Choco Syrup"/>
    <n v="6986"/>
    <n v="21"/>
  </r>
  <r>
    <x v="7"/>
    <x v="4"/>
    <s v="Fruit &amp; Nut Bars"/>
    <n v="4417"/>
    <n v="153"/>
  </r>
  <r>
    <x v="4"/>
    <x v="5"/>
    <s v="Raspberry Choco"/>
    <n v="1442"/>
    <n v="15"/>
  </r>
  <r>
    <x v="8"/>
    <x v="1"/>
    <s v="50% Dark Bites"/>
    <n v="2415"/>
    <n v="255"/>
  </r>
  <r>
    <x v="7"/>
    <x v="0"/>
    <s v="99% Dark &amp; Pure"/>
    <n v="238"/>
    <n v="18"/>
  </r>
  <r>
    <x v="4"/>
    <x v="0"/>
    <s v="Fruit &amp; Nut Bars"/>
    <n v="4949"/>
    <n v="189"/>
  </r>
  <r>
    <x v="6"/>
    <x v="4"/>
    <s v="Choco Coated Almonds"/>
    <n v="5075"/>
    <n v="21"/>
  </r>
  <r>
    <x v="8"/>
    <x v="2"/>
    <s v="Mint Chip Choco"/>
    <n v="9198"/>
    <n v="36"/>
  </r>
  <r>
    <x v="4"/>
    <x v="5"/>
    <s v="Manuka Honey Choco"/>
    <n v="3339"/>
    <n v="75"/>
  </r>
  <r>
    <x v="0"/>
    <x v="5"/>
    <s v="Eclairs"/>
    <n v="5019"/>
    <n v="156"/>
  </r>
  <r>
    <x v="6"/>
    <x v="2"/>
    <s v="Mint Chip Choco"/>
    <n v="16184"/>
    <n v="39"/>
  </r>
  <r>
    <x v="4"/>
    <x v="2"/>
    <s v="Spicy Special Slims"/>
    <n v="497"/>
    <n v="63"/>
  </r>
  <r>
    <x v="7"/>
    <x v="2"/>
    <s v="Manuka Honey Choco"/>
    <n v="8211"/>
    <n v="75"/>
  </r>
  <r>
    <x v="7"/>
    <x v="4"/>
    <s v="Caramel Stuffed Bars"/>
    <n v="6580"/>
    <n v="183"/>
  </r>
  <r>
    <x v="3"/>
    <x v="1"/>
    <s v="Milk Bars"/>
    <n v="4760"/>
    <n v="69"/>
  </r>
  <r>
    <x v="0"/>
    <x v="2"/>
    <s v="White Choc"/>
    <n v="5439"/>
    <n v="30"/>
  </r>
  <r>
    <x v="3"/>
    <x v="5"/>
    <s v="Eclairs"/>
    <n v="1463"/>
    <n v="39"/>
  </r>
  <r>
    <x v="8"/>
    <x v="5"/>
    <s v="Choco Coated Almonds"/>
    <n v="7777"/>
    <n v="504"/>
  </r>
  <r>
    <x v="2"/>
    <x v="0"/>
    <s v="Manuka Honey Choco"/>
    <n v="1085"/>
    <n v="273"/>
  </r>
  <r>
    <x v="6"/>
    <x v="0"/>
    <s v="Smooth Sliky Salty"/>
    <n v="182"/>
    <n v="48"/>
  </r>
  <r>
    <x v="4"/>
    <x v="5"/>
    <s v="Organic Choco Syrup"/>
    <n v="4242"/>
    <n v="207"/>
  </r>
  <r>
    <x v="4"/>
    <x v="2"/>
    <s v="Choco Coated Almonds"/>
    <n v="6118"/>
    <n v="9"/>
  </r>
  <r>
    <x v="9"/>
    <x v="2"/>
    <s v="Fruit &amp; Nut Bars"/>
    <n v="2317"/>
    <n v="261"/>
  </r>
  <r>
    <x v="4"/>
    <x v="4"/>
    <s v="Mint Chip Choco"/>
    <n v="938"/>
    <n v="6"/>
  </r>
  <r>
    <x v="1"/>
    <x v="0"/>
    <s v="Raspberry Choco"/>
    <n v="9709"/>
    <n v="30"/>
  </r>
  <r>
    <x v="5"/>
    <x v="5"/>
    <s v="Orange Choco"/>
    <n v="2205"/>
    <n v="138"/>
  </r>
  <r>
    <x v="5"/>
    <x v="0"/>
    <s v="Eclairs"/>
    <n v="4487"/>
    <n v="111"/>
  </r>
  <r>
    <x v="6"/>
    <x v="1"/>
    <s v="Drinking Coco"/>
    <n v="2415"/>
    <n v="15"/>
  </r>
  <r>
    <x v="0"/>
    <x v="5"/>
    <s v="99% Dark &amp; Pure"/>
    <n v="4018"/>
    <n v="162"/>
  </r>
  <r>
    <x v="6"/>
    <x v="5"/>
    <s v="99% Dark &amp; Pure"/>
    <n v="861"/>
    <n v="195"/>
  </r>
  <r>
    <x v="9"/>
    <x v="4"/>
    <s v="50% Dark Bites"/>
    <n v="5586"/>
    <n v="525"/>
  </r>
  <r>
    <x v="5"/>
    <x v="5"/>
    <s v="Peanut Butter Cubes"/>
    <n v="2226"/>
    <n v="48"/>
  </r>
  <r>
    <x v="2"/>
    <x v="5"/>
    <s v="Caramel Stuffed Bars"/>
    <n v="14329"/>
    <n v="150"/>
  </r>
  <r>
    <x v="2"/>
    <x v="5"/>
    <s v="Orange Choco"/>
    <n v="8463"/>
    <n v="492"/>
  </r>
  <r>
    <x v="6"/>
    <x v="5"/>
    <s v="Manuka Honey Choco"/>
    <n v="2891"/>
    <n v="102"/>
  </r>
  <r>
    <x v="8"/>
    <x v="2"/>
    <s v="Fruit &amp; Nut Bars"/>
    <n v="3773"/>
    <n v="165"/>
  </r>
  <r>
    <x v="3"/>
    <x v="2"/>
    <s v="Caramel Stuffed Bars"/>
    <n v="854"/>
    <n v="309"/>
  </r>
  <r>
    <x v="4"/>
    <x v="2"/>
    <s v="Eclairs"/>
    <n v="4970"/>
    <n v="156"/>
  </r>
  <r>
    <x v="2"/>
    <x v="1"/>
    <s v="Baker's Choco Chips"/>
    <n v="98"/>
    <n v="159"/>
  </r>
  <r>
    <x v="6"/>
    <x v="1"/>
    <s v="Raspberry Choco"/>
    <n v="13391"/>
    <n v="201"/>
  </r>
  <r>
    <x v="1"/>
    <x v="3"/>
    <s v="Smooth Sliky Salty"/>
    <n v="8890"/>
    <n v="210"/>
  </r>
  <r>
    <x v="7"/>
    <x v="4"/>
    <s v="Milk Bars"/>
    <n v="56"/>
    <n v="51"/>
  </r>
  <r>
    <x v="8"/>
    <x v="2"/>
    <s v="White Choc"/>
    <n v="3339"/>
    <n v="39"/>
  </r>
  <r>
    <x v="9"/>
    <x v="1"/>
    <s v="Drinking Coco"/>
    <n v="3808"/>
    <n v="279"/>
  </r>
  <r>
    <x v="9"/>
    <x v="4"/>
    <s v="Milk Bars"/>
    <n v="63"/>
    <n v="123"/>
  </r>
  <r>
    <x v="7"/>
    <x v="3"/>
    <s v="Organic Choco Syrup"/>
    <n v="7812"/>
    <n v="81"/>
  </r>
  <r>
    <x v="0"/>
    <x v="0"/>
    <s v="99% Dark &amp; Pure"/>
    <n v="7693"/>
    <n v="21"/>
  </r>
  <r>
    <x v="8"/>
    <x v="2"/>
    <s v="Caramel Stuffed Bars"/>
    <n v="973"/>
    <n v="162"/>
  </r>
  <r>
    <x v="9"/>
    <x v="1"/>
    <s v="Spicy Special Slims"/>
    <n v="567"/>
    <n v="228"/>
  </r>
  <r>
    <x v="9"/>
    <x v="2"/>
    <s v="Manuka Honey Choco"/>
    <n v="2471"/>
    <n v="342"/>
  </r>
  <r>
    <x v="6"/>
    <x v="4"/>
    <s v="Milk Bars"/>
    <n v="7189"/>
    <n v="54"/>
  </r>
  <r>
    <x v="3"/>
    <x v="1"/>
    <s v="Caramel Stuffed Bars"/>
    <n v="7455"/>
    <n v="216"/>
  </r>
  <r>
    <x v="8"/>
    <x v="5"/>
    <s v="Baker's Choco Chips"/>
    <n v="3108"/>
    <n v="54"/>
  </r>
  <r>
    <x v="4"/>
    <x v="4"/>
    <s v="White Choc"/>
    <n v="469"/>
    <n v="75"/>
  </r>
  <r>
    <x v="2"/>
    <x v="0"/>
    <s v="Fruit &amp; Nut Bars"/>
    <n v="2737"/>
    <n v="93"/>
  </r>
  <r>
    <x v="2"/>
    <x v="0"/>
    <s v="White Choc"/>
    <n v="4305"/>
    <n v="156"/>
  </r>
  <r>
    <x v="2"/>
    <x v="4"/>
    <s v="Eclairs"/>
    <n v="2408"/>
    <n v="9"/>
  </r>
  <r>
    <x v="8"/>
    <x v="2"/>
    <s v="99% Dark &amp; Pure"/>
    <n v="1281"/>
    <n v="18"/>
  </r>
  <r>
    <x v="0"/>
    <x v="1"/>
    <s v="Choco Coated Almonds"/>
    <n v="12348"/>
    <n v="234"/>
  </r>
  <r>
    <x v="8"/>
    <x v="5"/>
    <s v="Caramel Stuffed Bars"/>
    <n v="3689"/>
    <n v="312"/>
  </r>
  <r>
    <x v="5"/>
    <x v="2"/>
    <s v="99% Dark &amp; Pure"/>
    <n v="2870"/>
    <n v="300"/>
  </r>
  <r>
    <x v="7"/>
    <x v="2"/>
    <s v="Organic Choco Syrup"/>
    <n v="798"/>
    <n v="519"/>
  </r>
  <r>
    <x v="3"/>
    <x v="0"/>
    <s v="Spicy Special Slims"/>
    <n v="2933"/>
    <n v="9"/>
  </r>
  <r>
    <x v="6"/>
    <x v="1"/>
    <s v="Almond Choco"/>
    <n v="2744"/>
    <n v="9"/>
  </r>
  <r>
    <x v="0"/>
    <x v="2"/>
    <s v="Peanut Butter Cubes"/>
    <n v="9772"/>
    <n v="90"/>
  </r>
  <r>
    <x v="5"/>
    <x v="5"/>
    <s v="White Choc"/>
    <n v="1568"/>
    <n v="96"/>
  </r>
  <r>
    <x v="7"/>
    <x v="2"/>
    <s v="Mint Chip Choco"/>
    <n v="11417"/>
    <n v="21"/>
  </r>
  <r>
    <x v="0"/>
    <x v="5"/>
    <s v="Baker's Choco Chips"/>
    <n v="6748"/>
    <n v="48"/>
  </r>
  <r>
    <x v="9"/>
    <x v="2"/>
    <s v="Organic Choco Syrup"/>
    <n v="1407"/>
    <n v="72"/>
  </r>
  <r>
    <x v="1"/>
    <x v="1"/>
    <s v="Manuka Honey Choco"/>
    <n v="2023"/>
    <n v="168"/>
  </r>
  <r>
    <x v="6"/>
    <x v="3"/>
    <s v="Baker's Choco Chips"/>
    <n v="5236"/>
    <n v="51"/>
  </r>
  <r>
    <x v="3"/>
    <x v="2"/>
    <s v="99% Dark &amp; Pure"/>
    <n v="1925"/>
    <n v="192"/>
  </r>
  <r>
    <x v="5"/>
    <x v="0"/>
    <s v="50% Dark Bites"/>
    <n v="6608"/>
    <n v="225"/>
  </r>
  <r>
    <x v="4"/>
    <x v="5"/>
    <s v="Baker's Choco Chips"/>
    <n v="8008"/>
    <n v="456"/>
  </r>
  <r>
    <x v="9"/>
    <x v="5"/>
    <s v="White Choc"/>
    <n v="1428"/>
    <n v="93"/>
  </r>
  <r>
    <x v="4"/>
    <x v="5"/>
    <s v="Almond Choco"/>
    <n v="525"/>
    <n v="48"/>
  </r>
  <r>
    <x v="4"/>
    <x v="0"/>
    <s v="Drinking Coco"/>
    <n v="1505"/>
    <n v="102"/>
  </r>
  <r>
    <x v="5"/>
    <x v="1"/>
    <s v="70% Dark Bites"/>
    <n v="6755"/>
    <n v="252"/>
  </r>
  <r>
    <x v="7"/>
    <x v="0"/>
    <s v="Drinking Coco"/>
    <n v="11571"/>
    <n v="138"/>
  </r>
  <r>
    <x v="0"/>
    <x v="4"/>
    <s v="White Choc"/>
    <n v="2541"/>
    <n v="90"/>
  </r>
  <r>
    <x v="3"/>
    <x v="0"/>
    <s v="70% Dark Bites"/>
    <n v="1526"/>
    <n v="240"/>
  </r>
  <r>
    <x v="0"/>
    <x v="4"/>
    <s v="Almond Choco"/>
    <n v="6125"/>
    <n v="102"/>
  </r>
  <r>
    <x v="3"/>
    <x v="1"/>
    <s v="Organic Choco Syrup"/>
    <n v="847"/>
    <n v="129"/>
  </r>
  <r>
    <x v="1"/>
    <x v="1"/>
    <s v="Organic Choco Syrup"/>
    <n v="4753"/>
    <n v="300"/>
  </r>
  <r>
    <x v="4"/>
    <x v="4"/>
    <s v="Peanut Butter Cubes"/>
    <n v="959"/>
    <n v="135"/>
  </r>
  <r>
    <x v="5"/>
    <x v="1"/>
    <s v="85% Dark Bars"/>
    <n v="2793"/>
    <n v="114"/>
  </r>
  <r>
    <x v="5"/>
    <x v="1"/>
    <s v="50% Dark Bites"/>
    <n v="4606"/>
    <n v="63"/>
  </r>
  <r>
    <x v="5"/>
    <x v="2"/>
    <s v="Manuka Honey Choco"/>
    <n v="5551"/>
    <n v="252"/>
  </r>
  <r>
    <x v="9"/>
    <x v="2"/>
    <s v="Choco Coated Almonds"/>
    <n v="6657"/>
    <n v="303"/>
  </r>
  <r>
    <x v="5"/>
    <x v="3"/>
    <s v="Eclairs"/>
    <n v="4438"/>
    <n v="246"/>
  </r>
  <r>
    <x v="1"/>
    <x v="4"/>
    <s v="After Nines"/>
    <n v="168"/>
    <n v="84"/>
  </r>
  <r>
    <x v="5"/>
    <x v="5"/>
    <s v="Eclairs"/>
    <n v="7777"/>
    <n v="39"/>
  </r>
  <r>
    <x v="6"/>
    <x v="2"/>
    <s v="Eclairs"/>
    <n v="3339"/>
    <n v="348"/>
  </r>
  <r>
    <x v="5"/>
    <x v="0"/>
    <s v="Peanut Butter Cubes"/>
    <n v="6391"/>
    <n v="48"/>
  </r>
  <r>
    <x v="6"/>
    <x v="0"/>
    <s v="After Nines"/>
    <n v="518"/>
    <n v="75"/>
  </r>
  <r>
    <x v="5"/>
    <x v="4"/>
    <s v="Caramel Stuffed Bars"/>
    <n v="5677"/>
    <n v="258"/>
  </r>
  <r>
    <x v="4"/>
    <x v="3"/>
    <s v="Eclairs"/>
    <n v="6048"/>
    <n v="27"/>
  </r>
  <r>
    <x v="1"/>
    <x v="4"/>
    <s v="Choco Coated Almonds"/>
    <n v="3752"/>
    <n v="213"/>
  </r>
  <r>
    <x v="6"/>
    <x v="1"/>
    <s v="Manuka Honey Choco"/>
    <n v="4480"/>
    <n v="357"/>
  </r>
  <r>
    <x v="2"/>
    <x v="0"/>
    <s v="Almond Choco"/>
    <n v="259"/>
    <n v="207"/>
  </r>
  <r>
    <x v="1"/>
    <x v="0"/>
    <s v="70% Dark Bites"/>
    <n v="42"/>
    <n v="150"/>
  </r>
  <r>
    <x v="3"/>
    <x v="2"/>
    <s v="Baker's Choco Chips"/>
    <n v="98"/>
    <n v="204"/>
  </r>
  <r>
    <x v="5"/>
    <x v="1"/>
    <s v="Organic Choco Syrup"/>
    <n v="2478"/>
    <n v="21"/>
  </r>
  <r>
    <x v="3"/>
    <x v="5"/>
    <s v="Peanut Butter Cubes"/>
    <n v="7847"/>
    <n v="174"/>
  </r>
  <r>
    <x v="7"/>
    <x v="0"/>
    <s v="Eclairs"/>
    <n v="9926"/>
    <n v="201"/>
  </r>
  <r>
    <x v="1"/>
    <x v="4"/>
    <s v="Milk Bars"/>
    <n v="819"/>
    <n v="510"/>
  </r>
  <r>
    <x v="4"/>
    <x v="3"/>
    <s v="Manuka Honey Choco"/>
    <n v="3052"/>
    <n v="378"/>
  </r>
  <r>
    <x v="2"/>
    <x v="5"/>
    <s v="Spicy Special Slims"/>
    <n v="6832"/>
    <n v="27"/>
  </r>
  <r>
    <x v="7"/>
    <x v="3"/>
    <s v="Mint Chip Choco"/>
    <n v="2016"/>
    <n v="117"/>
  </r>
  <r>
    <x v="4"/>
    <x v="4"/>
    <s v="Spicy Special Slims"/>
    <n v="7322"/>
    <n v="36"/>
  </r>
  <r>
    <x v="1"/>
    <x v="1"/>
    <s v="Peanut Butter Cubes"/>
    <n v="357"/>
    <n v="126"/>
  </r>
  <r>
    <x v="2"/>
    <x v="3"/>
    <s v="White Choc"/>
    <n v="3192"/>
    <n v="72"/>
  </r>
  <r>
    <x v="5"/>
    <x v="2"/>
    <s v="After Nines"/>
    <n v="8435"/>
    <n v="42"/>
  </r>
  <r>
    <x v="0"/>
    <x v="3"/>
    <s v="Manuka Honey Choco"/>
    <n v="0"/>
    <n v="135"/>
  </r>
  <r>
    <x v="5"/>
    <x v="5"/>
    <s v="85% Dark Bars"/>
    <n v="8862"/>
    <n v="189"/>
  </r>
  <r>
    <x v="4"/>
    <x v="0"/>
    <s v="Caramel Stuffed Bars"/>
    <n v="3556"/>
    <n v="459"/>
  </r>
  <r>
    <x v="6"/>
    <x v="5"/>
    <s v="Raspberry Choco"/>
    <n v="7280"/>
    <n v="201"/>
  </r>
  <r>
    <x v="4"/>
    <x v="5"/>
    <s v="70% Dark Bites"/>
    <n v="3402"/>
    <n v="366"/>
  </r>
  <r>
    <x v="8"/>
    <x v="0"/>
    <s v="Manuka Honey Choco"/>
    <n v="4592"/>
    <n v="324"/>
  </r>
  <r>
    <x v="2"/>
    <x v="1"/>
    <s v="Raspberry Choco"/>
    <n v="7833"/>
    <n v="243"/>
  </r>
  <r>
    <x v="7"/>
    <x v="3"/>
    <s v="Spicy Special Slims"/>
    <n v="7651"/>
    <n v="213"/>
  </r>
  <r>
    <x v="0"/>
    <x v="1"/>
    <s v="70% Dark Bites"/>
    <n v="2275"/>
    <n v="447"/>
  </r>
  <r>
    <x v="0"/>
    <x v="4"/>
    <s v="Milk Bars"/>
    <n v="5670"/>
    <n v="297"/>
  </r>
  <r>
    <x v="5"/>
    <x v="1"/>
    <s v="Mint Chip Choco"/>
    <n v="2135"/>
    <n v="27"/>
  </r>
  <r>
    <x v="0"/>
    <x v="5"/>
    <s v="Fruit &amp; Nut Bars"/>
    <n v="2779"/>
    <n v="75"/>
  </r>
  <r>
    <x v="9"/>
    <x v="3"/>
    <s v="Peanut Butter Cubes"/>
    <n v="12950"/>
    <n v="30"/>
  </r>
  <r>
    <x v="5"/>
    <x v="2"/>
    <s v="Drinking Coco"/>
    <n v="2646"/>
    <n v="177"/>
  </r>
  <r>
    <x v="0"/>
    <x v="5"/>
    <s v="Peanut Butter Cubes"/>
    <n v="3794"/>
    <n v="159"/>
  </r>
  <r>
    <x v="8"/>
    <x v="1"/>
    <s v="Peanut Butter Cubes"/>
    <n v="819"/>
    <n v="306"/>
  </r>
  <r>
    <x v="8"/>
    <x v="5"/>
    <s v="Orange Choco"/>
    <n v="2583"/>
    <n v="18"/>
  </r>
  <r>
    <x v="5"/>
    <x v="1"/>
    <s v="99% Dark &amp; Pure"/>
    <n v="4585"/>
    <n v="240"/>
  </r>
  <r>
    <x v="6"/>
    <x v="5"/>
    <s v="Peanut Butter Cubes"/>
    <n v="1652"/>
    <n v="93"/>
  </r>
  <r>
    <x v="9"/>
    <x v="5"/>
    <s v="Baker's Choco Chips"/>
    <n v="4991"/>
    <n v="9"/>
  </r>
  <r>
    <x v="1"/>
    <x v="5"/>
    <s v="Mint Chip Choco"/>
    <n v="2009"/>
    <n v="219"/>
  </r>
  <r>
    <x v="7"/>
    <x v="3"/>
    <s v="After Nines"/>
    <n v="1568"/>
    <n v="141"/>
  </r>
  <r>
    <x v="3"/>
    <x v="0"/>
    <s v="Orange Choco"/>
    <n v="3388"/>
    <n v="123"/>
  </r>
  <r>
    <x v="0"/>
    <x v="4"/>
    <s v="85% Dark Bars"/>
    <n v="623"/>
    <n v="51"/>
  </r>
  <r>
    <x v="4"/>
    <x v="2"/>
    <s v="Almond Choco"/>
    <n v="10073"/>
    <n v="120"/>
  </r>
  <r>
    <x v="1"/>
    <x v="3"/>
    <s v="Baker's Choco Chips"/>
    <n v="1561"/>
    <n v="27"/>
  </r>
  <r>
    <x v="2"/>
    <x v="2"/>
    <s v="Organic Choco Syrup"/>
    <n v="11522"/>
    <n v="204"/>
  </r>
  <r>
    <x v="4"/>
    <x v="4"/>
    <s v="Milk Bars"/>
    <n v="2317"/>
    <n v="123"/>
  </r>
  <r>
    <x v="9"/>
    <x v="0"/>
    <s v="Caramel Stuffed Bars"/>
    <n v="3059"/>
    <n v="27"/>
  </r>
  <r>
    <x v="3"/>
    <x v="0"/>
    <s v="Baker's Choco Chips"/>
    <n v="2324"/>
    <n v="177"/>
  </r>
  <r>
    <x v="8"/>
    <x v="3"/>
    <s v="Baker's Choco Chips"/>
    <n v="4956"/>
    <n v="171"/>
  </r>
  <r>
    <x v="9"/>
    <x v="5"/>
    <s v="99% Dark &amp; Pure"/>
    <n v="5355"/>
    <n v="204"/>
  </r>
  <r>
    <x v="8"/>
    <x v="5"/>
    <s v="50% Dark Bites"/>
    <n v="7259"/>
    <n v="276"/>
  </r>
  <r>
    <x v="1"/>
    <x v="0"/>
    <s v="Baker's Choco Chips"/>
    <n v="6279"/>
    <n v="45"/>
  </r>
  <r>
    <x v="0"/>
    <x v="4"/>
    <s v="Manuka Honey Choco"/>
    <n v="2541"/>
    <n v="45"/>
  </r>
  <r>
    <x v="4"/>
    <x v="1"/>
    <s v="Organic Choco Syrup"/>
    <n v="3864"/>
    <n v="177"/>
  </r>
  <r>
    <x v="6"/>
    <x v="2"/>
    <s v="Milk Bars"/>
    <n v="6146"/>
    <n v="63"/>
  </r>
  <r>
    <x v="2"/>
    <x v="3"/>
    <s v="Drinking Coco"/>
    <n v="2639"/>
    <n v="204"/>
  </r>
  <r>
    <x v="1"/>
    <x v="0"/>
    <s v="After Nines"/>
    <n v="1890"/>
    <n v="195"/>
  </r>
  <r>
    <x v="5"/>
    <x v="5"/>
    <s v="50% Dark Bites"/>
    <n v="1932"/>
    <n v="369"/>
  </r>
  <r>
    <x v="8"/>
    <x v="5"/>
    <s v="White Choc"/>
    <n v="6300"/>
    <n v="42"/>
  </r>
  <r>
    <x v="4"/>
    <x v="0"/>
    <s v="70% Dark Bites"/>
    <n v="560"/>
    <n v="81"/>
  </r>
  <r>
    <x v="2"/>
    <x v="0"/>
    <s v="Baker's Choco Chips"/>
    <n v="2856"/>
    <n v="246"/>
  </r>
  <r>
    <x v="2"/>
    <x v="5"/>
    <s v="Eclairs"/>
    <n v="707"/>
    <n v="174"/>
  </r>
  <r>
    <x v="1"/>
    <x v="1"/>
    <s v="70% Dark Bites"/>
    <n v="3598"/>
    <n v="81"/>
  </r>
  <r>
    <x v="0"/>
    <x v="1"/>
    <s v="After Nines"/>
    <n v="6853"/>
    <n v="372"/>
  </r>
  <r>
    <x v="0"/>
    <x v="1"/>
    <s v="Mint Chip Choco"/>
    <n v="4725"/>
    <n v="174"/>
  </r>
  <r>
    <x v="3"/>
    <x v="2"/>
    <s v="Choco Coated Almonds"/>
    <n v="10304"/>
    <n v="84"/>
  </r>
  <r>
    <x v="3"/>
    <x v="5"/>
    <s v="Mint Chip Choco"/>
    <n v="1274"/>
    <n v="225"/>
  </r>
  <r>
    <x v="6"/>
    <x v="2"/>
    <s v="70% Dark Bites"/>
    <n v="1526"/>
    <n v="105"/>
  </r>
  <r>
    <x v="0"/>
    <x v="3"/>
    <s v="Caramel Stuffed Bars"/>
    <n v="3101"/>
    <n v="225"/>
  </r>
  <r>
    <x v="7"/>
    <x v="0"/>
    <s v="50% Dark Bites"/>
    <n v="1057"/>
    <n v="54"/>
  </r>
  <r>
    <x v="5"/>
    <x v="0"/>
    <s v="Baker's Choco Chips"/>
    <n v="5306"/>
    <n v="0"/>
  </r>
  <r>
    <x v="6"/>
    <x v="3"/>
    <s v="85% Dark Bars"/>
    <n v="4018"/>
    <n v="171"/>
  </r>
  <r>
    <x v="2"/>
    <x v="5"/>
    <s v="Mint Chip Choco"/>
    <n v="938"/>
    <n v="189"/>
  </r>
  <r>
    <x v="5"/>
    <x v="4"/>
    <s v="Drinking Coco"/>
    <n v="1778"/>
    <n v="270"/>
  </r>
  <r>
    <x v="4"/>
    <x v="3"/>
    <s v="70% Dark Bites"/>
    <n v="1638"/>
    <n v="63"/>
  </r>
  <r>
    <x v="3"/>
    <x v="4"/>
    <s v="White Choc"/>
    <n v="154"/>
    <n v="21"/>
  </r>
  <r>
    <x v="5"/>
    <x v="0"/>
    <s v="After Nines"/>
    <n v="9835"/>
    <n v="207"/>
  </r>
  <r>
    <x v="2"/>
    <x v="0"/>
    <s v="Orange Choco"/>
    <n v="7273"/>
    <n v="96"/>
  </r>
  <r>
    <x v="6"/>
    <x v="3"/>
    <s v="After Nines"/>
    <n v="6909"/>
    <n v="81"/>
  </r>
  <r>
    <x v="2"/>
    <x v="3"/>
    <s v="85% Dark Bars"/>
    <n v="3920"/>
    <n v="306"/>
  </r>
  <r>
    <x v="9"/>
    <x v="3"/>
    <s v="Spicy Special Slims"/>
    <n v="4858"/>
    <n v="279"/>
  </r>
  <r>
    <x v="7"/>
    <x v="4"/>
    <s v="Almond Choco"/>
    <n v="3549"/>
    <n v="3"/>
  </r>
  <r>
    <x v="5"/>
    <x v="3"/>
    <s v="Organic Choco Syrup"/>
    <n v="966"/>
    <n v="198"/>
  </r>
  <r>
    <x v="6"/>
    <x v="3"/>
    <s v="Drinking Coco"/>
    <n v="385"/>
    <n v="249"/>
  </r>
  <r>
    <x v="4"/>
    <x v="5"/>
    <s v="Mint Chip Choco"/>
    <n v="2219"/>
    <n v="75"/>
  </r>
  <r>
    <x v="2"/>
    <x v="2"/>
    <s v="Choco Coated Almonds"/>
    <n v="2954"/>
    <n v="189"/>
  </r>
  <r>
    <x v="5"/>
    <x v="2"/>
    <s v="Choco Coated Almonds"/>
    <n v="280"/>
    <n v="87"/>
  </r>
  <r>
    <x v="3"/>
    <x v="2"/>
    <s v="70% Dark Bites"/>
    <n v="6118"/>
    <n v="174"/>
  </r>
  <r>
    <x v="7"/>
    <x v="3"/>
    <s v="Raspberry Choco"/>
    <n v="4802"/>
    <n v="36"/>
  </r>
  <r>
    <x v="2"/>
    <x v="4"/>
    <s v="85% Dark Bars"/>
    <n v="4137"/>
    <n v="60"/>
  </r>
  <r>
    <x v="8"/>
    <x v="1"/>
    <s v="Fruit &amp; Nut Bars"/>
    <n v="2023"/>
    <n v="78"/>
  </r>
  <r>
    <x v="2"/>
    <x v="2"/>
    <s v="70% Dark Bites"/>
    <n v="9051"/>
    <n v="57"/>
  </r>
  <r>
    <x v="2"/>
    <x v="0"/>
    <s v="Caramel Stuffed Bars"/>
    <n v="2919"/>
    <n v="45"/>
  </r>
  <r>
    <x v="3"/>
    <x v="4"/>
    <s v="After Nines"/>
    <n v="5915"/>
    <n v="3"/>
  </r>
  <r>
    <x v="9"/>
    <x v="1"/>
    <s v="Raspberry Choco"/>
    <n v="2562"/>
    <n v="6"/>
  </r>
  <r>
    <x v="6"/>
    <x v="0"/>
    <s v="White Choc"/>
    <n v="8813"/>
    <n v="21"/>
  </r>
  <r>
    <x v="6"/>
    <x v="2"/>
    <s v="Drinking Coco"/>
    <n v="6111"/>
    <n v="3"/>
  </r>
  <r>
    <x v="1"/>
    <x v="5"/>
    <s v="Smooth Sliky Salty"/>
    <n v="3507"/>
    <n v="288"/>
  </r>
  <r>
    <x v="4"/>
    <x v="2"/>
    <s v="Milk Bars"/>
    <n v="4319"/>
    <n v="30"/>
  </r>
  <r>
    <x v="0"/>
    <x v="4"/>
    <s v="Baker's Choco Chips"/>
    <n v="609"/>
    <n v="87"/>
  </r>
  <r>
    <x v="0"/>
    <x v="3"/>
    <s v="Organic Choco Syrup"/>
    <n v="6370"/>
    <n v="30"/>
  </r>
  <r>
    <x v="6"/>
    <x v="4"/>
    <s v="99% Dark &amp; Pure"/>
    <n v="5474"/>
    <n v="168"/>
  </r>
  <r>
    <x v="0"/>
    <x v="2"/>
    <s v="Organic Choco Syrup"/>
    <n v="3164"/>
    <n v="306"/>
  </r>
  <r>
    <x v="4"/>
    <x v="1"/>
    <s v="Almond Choco"/>
    <n v="1302"/>
    <n v="402"/>
  </r>
  <r>
    <x v="8"/>
    <x v="0"/>
    <s v="Caramel Stuffed Bars"/>
    <n v="7308"/>
    <n v="327"/>
  </r>
  <r>
    <x v="0"/>
    <x v="0"/>
    <s v="Organic Choco Syrup"/>
    <n v="6132"/>
    <n v="93"/>
  </r>
  <r>
    <x v="9"/>
    <x v="1"/>
    <s v="50% Dark Bites"/>
    <n v="3472"/>
    <n v="96"/>
  </r>
  <r>
    <x v="1"/>
    <x v="3"/>
    <s v="Drinking Coco"/>
    <n v="9660"/>
    <n v="27"/>
  </r>
  <r>
    <x v="2"/>
    <x v="4"/>
    <s v="Baker's Choco Chips"/>
    <n v="2436"/>
    <n v="99"/>
  </r>
  <r>
    <x v="2"/>
    <x v="4"/>
    <s v="Peanut Butter Cubes"/>
    <n v="9506"/>
    <n v="87"/>
  </r>
  <r>
    <x v="9"/>
    <x v="0"/>
    <s v="Spicy Special Slims"/>
    <n v="245"/>
    <n v="288"/>
  </r>
  <r>
    <x v="1"/>
    <x v="1"/>
    <s v="Orange Choco"/>
    <n v="2702"/>
    <n v="363"/>
  </r>
  <r>
    <x v="9"/>
    <x v="5"/>
    <s v="Eclairs"/>
    <n v="700"/>
    <n v="87"/>
  </r>
  <r>
    <x v="4"/>
    <x v="5"/>
    <s v="Eclairs"/>
    <n v="3759"/>
    <n v="150"/>
  </r>
  <r>
    <x v="7"/>
    <x v="1"/>
    <s v="Eclairs"/>
    <n v="1589"/>
    <n v="303"/>
  </r>
  <r>
    <x v="5"/>
    <x v="1"/>
    <s v="Caramel Stuffed Bars"/>
    <n v="5194"/>
    <n v="288"/>
  </r>
  <r>
    <x v="9"/>
    <x v="2"/>
    <s v="Milk Bars"/>
    <n v="945"/>
    <n v="75"/>
  </r>
  <r>
    <x v="0"/>
    <x v="4"/>
    <s v="Smooth Sliky Salty"/>
    <n v="1988"/>
    <n v="39"/>
  </r>
  <r>
    <x v="4"/>
    <x v="5"/>
    <s v="Choco Coated Almonds"/>
    <n v="6734"/>
    <n v="123"/>
  </r>
  <r>
    <x v="0"/>
    <x v="2"/>
    <s v="Almond Choco"/>
    <n v="217"/>
    <n v="36"/>
  </r>
  <r>
    <x v="6"/>
    <x v="5"/>
    <s v="After Nines"/>
    <n v="6279"/>
    <n v="237"/>
  </r>
  <r>
    <x v="0"/>
    <x v="2"/>
    <s v="Milk Bars"/>
    <n v="4424"/>
    <n v="201"/>
  </r>
  <r>
    <x v="7"/>
    <x v="2"/>
    <s v="Eclairs"/>
    <n v="189"/>
    <n v="48"/>
  </r>
  <r>
    <x v="6"/>
    <x v="1"/>
    <s v="After Nines"/>
    <n v="490"/>
    <n v="84"/>
  </r>
  <r>
    <x v="1"/>
    <x v="0"/>
    <s v="Spicy Special Slims"/>
    <n v="434"/>
    <n v="87"/>
  </r>
  <r>
    <x v="5"/>
    <x v="4"/>
    <s v="70% Dark Bites"/>
    <n v="10129"/>
    <n v="312"/>
  </r>
  <r>
    <x v="8"/>
    <x v="3"/>
    <s v="Caramel Stuffed Bars"/>
    <n v="1652"/>
    <n v="102"/>
  </r>
  <r>
    <x v="1"/>
    <x v="4"/>
    <s v="Spicy Special Slims"/>
    <n v="6433"/>
    <n v="78"/>
  </r>
  <r>
    <x v="8"/>
    <x v="5"/>
    <s v="Fruit &amp; Nut Bars"/>
    <n v="2212"/>
    <n v="117"/>
  </r>
  <r>
    <x v="3"/>
    <x v="1"/>
    <s v="99% Dark &amp; Pure"/>
    <n v="609"/>
    <n v="99"/>
  </r>
  <r>
    <x v="0"/>
    <x v="1"/>
    <s v="85% Dark Bars"/>
    <n v="1638"/>
    <n v="48"/>
  </r>
  <r>
    <x v="5"/>
    <x v="5"/>
    <s v="Raspberry Choco"/>
    <n v="3829"/>
    <n v="24"/>
  </r>
  <r>
    <x v="0"/>
    <x v="3"/>
    <s v="Raspberry Choco"/>
    <n v="5775"/>
    <n v="42"/>
  </r>
  <r>
    <x v="4"/>
    <x v="1"/>
    <s v="Orange Choco"/>
    <n v="1071"/>
    <n v="270"/>
  </r>
  <r>
    <x v="1"/>
    <x v="2"/>
    <s v="Fruit &amp; Nut Bars"/>
    <n v="5019"/>
    <n v="150"/>
  </r>
  <r>
    <x v="7"/>
    <x v="0"/>
    <s v="Raspberry Choco"/>
    <n v="2863"/>
    <n v="42"/>
  </r>
  <r>
    <x v="0"/>
    <x v="1"/>
    <s v="Manuka Honey Choco"/>
    <n v="1617"/>
    <n v="126"/>
  </r>
  <r>
    <x v="4"/>
    <x v="0"/>
    <s v="Baker's Choco Chips"/>
    <n v="6818"/>
    <n v="6"/>
  </r>
  <r>
    <x v="8"/>
    <x v="1"/>
    <s v="Raspberry Choco"/>
    <n v="6657"/>
    <n v="276"/>
  </r>
  <r>
    <x v="8"/>
    <x v="5"/>
    <s v="Eclairs"/>
    <n v="2919"/>
    <n v="93"/>
  </r>
  <r>
    <x v="7"/>
    <x v="2"/>
    <s v="Smooth Sliky Salty"/>
    <n v="3094"/>
    <n v="246"/>
  </r>
  <r>
    <x v="4"/>
    <x v="3"/>
    <s v="85% Dark Bars"/>
    <n v="2989"/>
    <n v="3"/>
  </r>
  <r>
    <x v="1"/>
    <x v="4"/>
    <s v="Organic Choco Syrup"/>
    <n v="2268"/>
    <n v="63"/>
  </r>
  <r>
    <x v="6"/>
    <x v="1"/>
    <s v="Smooth Sliky Salty"/>
    <n v="4753"/>
    <n v="246"/>
  </r>
  <r>
    <x v="7"/>
    <x v="5"/>
    <s v="99% Dark &amp; Pure"/>
    <n v="7511"/>
    <n v="120"/>
  </r>
  <r>
    <x v="7"/>
    <x v="4"/>
    <s v="Smooth Sliky Salty"/>
    <n v="4326"/>
    <n v="348"/>
  </r>
  <r>
    <x v="3"/>
    <x v="5"/>
    <s v="Fruit &amp; Nut Bars"/>
    <n v="4935"/>
    <n v="126"/>
  </r>
  <r>
    <x v="4"/>
    <x v="1"/>
    <s v="70% Dark Bites"/>
    <n v="4781"/>
    <n v="123"/>
  </r>
  <r>
    <x v="6"/>
    <x v="4"/>
    <s v="White Choc"/>
    <n v="7483"/>
    <n v="45"/>
  </r>
  <r>
    <x v="9"/>
    <x v="4"/>
    <s v="Almond Choco"/>
    <n v="6860"/>
    <n v="126"/>
  </r>
  <r>
    <x v="0"/>
    <x v="0"/>
    <s v="Manuka Honey Choco"/>
    <n v="9002"/>
    <n v="72"/>
  </r>
  <r>
    <x v="4"/>
    <x v="2"/>
    <s v="Manuka Honey Choco"/>
    <n v="1400"/>
    <n v="135"/>
  </r>
  <r>
    <x v="9"/>
    <x v="5"/>
    <s v="After Nines"/>
    <n v="4053"/>
    <n v="24"/>
  </r>
  <r>
    <x v="5"/>
    <x v="2"/>
    <s v="Smooth Sliky Salty"/>
    <n v="2149"/>
    <n v="117"/>
  </r>
  <r>
    <x v="8"/>
    <x v="3"/>
    <s v="Manuka Honey Choco"/>
    <n v="3640"/>
    <n v="51"/>
  </r>
  <r>
    <x v="7"/>
    <x v="3"/>
    <s v="Fruit &amp; Nut Bars"/>
    <n v="630"/>
    <n v="36"/>
  </r>
  <r>
    <x v="2"/>
    <x v="1"/>
    <s v="Organic Choco Syrup"/>
    <n v="2429"/>
    <n v="144"/>
  </r>
  <r>
    <x v="2"/>
    <x v="2"/>
    <s v="White Choc"/>
    <n v="2142"/>
    <n v="114"/>
  </r>
  <r>
    <x v="5"/>
    <x v="0"/>
    <s v="70% Dark Bites"/>
    <n v="6454"/>
    <n v="54"/>
  </r>
  <r>
    <x v="5"/>
    <x v="0"/>
    <s v="Mint Chip Choco"/>
    <n v="4487"/>
    <n v="333"/>
  </r>
  <r>
    <x v="8"/>
    <x v="0"/>
    <s v="Almond Choco"/>
    <n v="938"/>
    <n v="366"/>
  </r>
  <r>
    <x v="8"/>
    <x v="4"/>
    <s v="Baker's Choco Chips"/>
    <n v="8841"/>
    <n v="303"/>
  </r>
  <r>
    <x v="7"/>
    <x v="3"/>
    <s v="Peanut Butter Cubes"/>
    <n v="4018"/>
    <n v="126"/>
  </r>
  <r>
    <x v="3"/>
    <x v="0"/>
    <s v="Raspberry Choco"/>
    <n v="714"/>
    <n v="231"/>
  </r>
  <r>
    <x v="2"/>
    <x v="4"/>
    <s v="White Choc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60933-8F69-42FA-88EA-CF91FAAA5EA1}" name="PivotTable4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2">
    <pivotField axis="axisRow" allDrilled="1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dataField="1" subtotalTop="0" showAll="0" defaultSubtota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verage of profits" fld="1" subtotal="average" baseField="0" baseItem="0" numFmtId="169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-1.xlsx!ventas">
        <x15:activeTabTopLevelEntity name="[vent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415AC-1B69-4D45-8280-90BB30AAECFE}" name="PivotTable1" cacheId="3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5:E11" firstHeaderRow="0" firstDataRow="1" firstDataCol="1"/>
  <pivotFields count="5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dataField="1" numFmtId="3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s" fld="4" baseField="0" baseItem="0"/>
    <dataField name="Sum of Amount2" fld="3" baseField="0" baseItem="0"/>
    <dataField name="Sum of Amount" fld="3" baseField="0" baseItem="0"/>
  </dataFields>
  <formats count="2">
    <format dxfId="5">
      <pivotArea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3E5E0-8D08-487C-A888-87745D923359}" name="PivotTable2" cacheId="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3:C25" firstHeaderRow="1" firstDataRow="1" firstDataCol="1"/>
  <pivotFields count="1">
    <pivotField axis="axisRow" allDrilled="1" subtotalTop="0" showAll="0" dataSourceSort="1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-1.xlsx!sales">
        <x15:activeTabTopLevelEntity name="[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85C0D-530F-4D4F-9A2B-88366FC9E40A}" name="PivotTable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G75" firstHeaderRow="1" firstDataRow="1" firstDataCol="1"/>
  <pivotFields count="5">
    <pivotField axis="axisRow" showAll="0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3" showAll="0"/>
  </pivotFields>
  <rowFields count="2">
    <field x="1"/>
    <field x="0"/>
  </rowFields>
  <rowItems count="67">
    <i>
      <x v="2"/>
    </i>
    <i r="1">
      <x v="5"/>
    </i>
    <i r="1">
      <x v="7"/>
    </i>
    <i r="1">
      <x v="6"/>
    </i>
    <i r="1">
      <x v="4"/>
    </i>
    <i r="1">
      <x v="3"/>
    </i>
    <i r="1">
      <x v="9"/>
    </i>
    <i r="1">
      <x v="8"/>
    </i>
    <i r="1">
      <x v="2"/>
    </i>
    <i r="1">
      <x/>
    </i>
    <i r="1">
      <x v="1"/>
    </i>
    <i>
      <x v="1"/>
    </i>
    <i r="1">
      <x v="5"/>
    </i>
    <i r="1">
      <x v="2"/>
    </i>
    <i r="1">
      <x v="4"/>
    </i>
    <i r="1">
      <x v="7"/>
    </i>
    <i r="1">
      <x/>
    </i>
    <i r="1">
      <x v="9"/>
    </i>
    <i r="1">
      <x v="3"/>
    </i>
    <i r="1">
      <x v="6"/>
    </i>
    <i r="1">
      <x v="8"/>
    </i>
    <i r="1">
      <x v="1"/>
    </i>
    <i>
      <x v="3"/>
    </i>
    <i r="1">
      <x v="3"/>
    </i>
    <i r="1">
      <x v="4"/>
    </i>
    <i r="1">
      <x/>
    </i>
    <i r="1">
      <x v="9"/>
    </i>
    <i r="1">
      <x v="7"/>
    </i>
    <i r="1">
      <x v="1"/>
    </i>
    <i r="1">
      <x v="2"/>
    </i>
    <i r="1">
      <x v="6"/>
    </i>
    <i r="1">
      <x v="5"/>
    </i>
    <i r="1">
      <x v="8"/>
    </i>
    <i>
      <x v="5"/>
    </i>
    <i r="1">
      <x v="9"/>
    </i>
    <i r="1">
      <x v="3"/>
    </i>
    <i r="1">
      <x v="5"/>
    </i>
    <i r="1">
      <x v="1"/>
    </i>
    <i r="1">
      <x v="6"/>
    </i>
    <i r="1">
      <x v="2"/>
    </i>
    <i r="1">
      <x v="8"/>
    </i>
    <i r="1">
      <x v="7"/>
    </i>
    <i r="1">
      <x v="4"/>
    </i>
    <i r="1">
      <x/>
    </i>
    <i>
      <x v="4"/>
    </i>
    <i r="1">
      <x/>
    </i>
    <i r="1">
      <x v="1"/>
    </i>
    <i r="1">
      <x v="9"/>
    </i>
    <i r="1">
      <x v="8"/>
    </i>
    <i r="1">
      <x v="5"/>
    </i>
    <i r="1">
      <x v="4"/>
    </i>
    <i r="1">
      <x v="6"/>
    </i>
    <i r="1">
      <x v="7"/>
    </i>
    <i r="1">
      <x v="3"/>
    </i>
    <i r="1">
      <x v="2"/>
    </i>
    <i>
      <x/>
    </i>
    <i r="1">
      <x v="5"/>
    </i>
    <i r="1">
      <x v="7"/>
    </i>
    <i r="1">
      <x v="9"/>
    </i>
    <i r="1">
      <x/>
    </i>
    <i r="1">
      <x v="3"/>
    </i>
    <i r="1">
      <x v="4"/>
    </i>
    <i r="1">
      <x v="1"/>
    </i>
    <i r="1">
      <x v="8"/>
    </i>
    <i r="1">
      <x v="6"/>
    </i>
    <i r="1">
      <x v="2"/>
    </i>
    <i t="grand">
      <x/>
    </i>
  </rowItems>
  <colItems count="1">
    <i/>
  </colItems>
  <dataFields count="1">
    <dataField name="Sum of Amount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57A0F7-5F7C-4038-B49B-07D52043EC37}" name="ventas" displayName="ventas" ref="C11:H311" totalsRowShown="0" headerRowDxfId="0">
  <autoFilter ref="C11:H311" xr:uid="{CE57A0F7-5F7C-4038-B49B-07D52043EC37}"/>
  <tableColumns count="6">
    <tableColumn id="1" xr3:uid="{F395D073-301A-4DCE-A15A-E45C05697A1D}" name="Sales Person"/>
    <tableColumn id="2" xr3:uid="{FA8F2CAC-DBEF-4DDD-A52C-7E9A40A89F94}" name="Geography"/>
    <tableColumn id="3" xr3:uid="{51A42192-43B0-43E9-9044-27625943D893}" name="Product"/>
    <tableColumn id="4" xr3:uid="{37EDC521-E4F8-4994-AB61-47F901C30C5F}" name="Amount" dataDxfId="3"/>
    <tableColumn id="5" xr3:uid="{8B04ED06-4BD4-478E-AF0C-64E5FDE01ABA}" name="Units" dataDxfId="2"/>
    <tableColumn id="6" xr3:uid="{A007966D-7130-4AC4-9744-BD18813C1CA5}" name="profits" dataDxfId="1">
      <calculatedColumnFormula>F12-_xlfn.XLOOKUP(E12,products[Product],products[Cost per unit])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E09EA-21A7-406D-A35E-EA0053FD3C86}" name="sales" displayName="sales" ref="C3:G303" totalsRowShown="0" headerRowDxfId="12">
  <autoFilter ref="C3:G303" xr:uid="{DE3E09EA-21A7-406D-A35E-EA0053FD3C86}"/>
  <tableColumns count="5">
    <tableColumn id="1" xr3:uid="{C250330D-FF1D-4DB2-A6CA-52D0C71019A1}" name="Sales Person"/>
    <tableColumn id="2" xr3:uid="{E0E538FE-77B0-4E32-96DD-3AD54FDDCE48}" name="Geography"/>
    <tableColumn id="3" xr3:uid="{79F3325D-A192-4176-92D2-D159607901EA}" name="Product"/>
    <tableColumn id="4" xr3:uid="{A944BAC8-A1A0-4BE5-ADE9-05E252FCA05D}" name="Amount" dataDxfId="14"/>
    <tableColumn id="5" xr3:uid="{73094648-4EB1-40B8-9636-1CCE18AEC441}" name="Units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598168-920E-461E-AE41-FD4AB90719E3}" name="Table4" displayName="Table4" ref="H3:I25" totalsRowShown="0">
  <autoFilter ref="H3:I25" xr:uid="{1B598168-920E-461E-AE41-FD4AB90719E3}"/>
  <tableColumns count="2">
    <tableColumn id="1" xr3:uid="{21C5C950-790B-4062-8B86-0211BCBFE71C}" name="Products"/>
    <tableColumn id="2" xr3:uid="{20AAF927-7983-48A3-BBF8-B9822697F215}" name="counts" dataDxfId="11">
      <calculatedColumnFormula>COUNTA(Table4[[#This Row],[Products]])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6DF880-2A6A-4A7E-A906-C94E5E43C8F7}" name="proof" displayName="proof" ref="C3:I303" totalsRowShown="0" headerRowDxfId="10">
  <autoFilter ref="C3:I303" xr:uid="{136DF880-2A6A-4A7E-A906-C94E5E43C8F7}"/>
  <sortState xmlns:xlrd2="http://schemas.microsoft.com/office/spreadsheetml/2017/richdata2" ref="C5:H165">
    <sortCondition descending="1" ref="H3:H303"/>
  </sortState>
  <tableColumns count="7">
    <tableColumn id="1" xr3:uid="{7ACEE6B0-0DCC-455A-9037-DDD4DA2DDE83}" name="Sales Person"/>
    <tableColumn id="2" xr3:uid="{9826C8EC-D1AF-49C9-BF0C-EB167062E1DE}" name="Geography"/>
    <tableColumn id="3" xr3:uid="{1C5C31E4-0860-44FD-89DA-99ABD49C1E36}" name="Product"/>
    <tableColumn id="4" xr3:uid="{CC560D3B-9A61-4B0E-A3A6-903C263DED15}" name="Amount" dataDxfId="9"/>
    <tableColumn id="7" xr3:uid="{5DA549D2-6979-4008-BF3F-3F9FE2ACAC97}" name="Column2" dataDxfId="7"/>
    <tableColumn id="5" xr3:uid="{D636FC29-D1AC-4A8D-A280-9324248F5342}" name="Units" dataDxfId="8"/>
    <tableColumn id="8" xr3:uid="{1E59DED3-D109-488B-ABD7-38804C49B3AD}" name="Column1" dataDxfId="6">
      <calculatedColumnFormula array="1">_xlfn.XLOOKUP(proof[[#This Row],[Geography]],proof[[#All],[Sales Person]:[Amount]],proof[[#All],[Sales Person]])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3637-154F-4E62-8109-3CBF37B9F2B1}">
  <dimension ref="A3:B26"/>
  <sheetViews>
    <sheetView workbookViewId="0">
      <selection activeCell="B15" sqref="B15"/>
    </sheetView>
  </sheetViews>
  <sheetFormatPr defaultRowHeight="15" x14ac:dyDescent="0.25"/>
  <cols>
    <col min="1" max="1" width="21.85546875" bestFit="1" customWidth="1"/>
    <col min="2" max="2" width="17" bestFit="1" customWidth="1"/>
  </cols>
  <sheetData>
    <row r="3" spans="1:2" x14ac:dyDescent="0.25">
      <c r="A3" s="16" t="s">
        <v>72</v>
      </c>
      <c r="B3" t="s">
        <v>78</v>
      </c>
    </row>
    <row r="4" spans="1:2" x14ac:dyDescent="0.25">
      <c r="A4" s="17" t="s">
        <v>14</v>
      </c>
      <c r="B4" s="21">
        <v>3914.0272727272736</v>
      </c>
    </row>
    <row r="5" spans="1:2" x14ac:dyDescent="0.25">
      <c r="A5" s="17" t="s">
        <v>30</v>
      </c>
      <c r="B5" s="21">
        <v>4141.76</v>
      </c>
    </row>
    <row r="6" spans="1:2" x14ac:dyDescent="0.25">
      <c r="A6" s="17" t="s">
        <v>24</v>
      </c>
      <c r="B6" s="21">
        <v>3925.9188888888884</v>
      </c>
    </row>
    <row r="7" spans="1:2" x14ac:dyDescent="0.25">
      <c r="A7" s="17" t="s">
        <v>19</v>
      </c>
      <c r="B7" s="21">
        <v>3188.36</v>
      </c>
    </row>
    <row r="8" spans="1:2" x14ac:dyDescent="0.25">
      <c r="A8" s="17" t="s">
        <v>22</v>
      </c>
      <c r="B8" s="21">
        <v>4132.9174999999996</v>
      </c>
    </row>
    <row r="9" spans="1:2" x14ac:dyDescent="0.25">
      <c r="A9" s="17" t="s">
        <v>4</v>
      </c>
      <c r="B9" s="21">
        <v>3038.2109090909089</v>
      </c>
    </row>
    <row r="10" spans="1:2" x14ac:dyDescent="0.25">
      <c r="A10" s="17" t="s">
        <v>26</v>
      </c>
      <c r="B10" s="21">
        <v>4128.105882352942</v>
      </c>
    </row>
    <row r="11" spans="1:2" x14ac:dyDescent="0.25">
      <c r="A11" s="17" t="s">
        <v>28</v>
      </c>
      <c r="B11" s="21">
        <v>4814.4866666666676</v>
      </c>
    </row>
    <row r="12" spans="1:2" x14ac:dyDescent="0.25">
      <c r="A12" s="17" t="s">
        <v>32</v>
      </c>
      <c r="B12" s="21">
        <v>5988.5999999999995</v>
      </c>
    </row>
    <row r="13" spans="1:2" x14ac:dyDescent="0.25">
      <c r="A13" s="17" t="s">
        <v>18</v>
      </c>
      <c r="B13" s="21">
        <v>4734.4390909090907</v>
      </c>
    </row>
    <row r="14" spans="1:2" x14ac:dyDescent="0.25">
      <c r="A14" s="17" t="s">
        <v>17</v>
      </c>
      <c r="B14" s="21">
        <v>3745.1841176470589</v>
      </c>
    </row>
    <row r="15" spans="1:2" x14ac:dyDescent="0.25">
      <c r="A15" s="17" t="s">
        <v>23</v>
      </c>
      <c r="B15" s="21">
        <v>3769.776666666668</v>
      </c>
    </row>
    <row r="16" spans="1:2" x14ac:dyDescent="0.25">
      <c r="A16" s="17" t="s">
        <v>29</v>
      </c>
      <c r="B16" s="21">
        <v>3405.1341176470578</v>
      </c>
    </row>
    <row r="17" spans="1:2" x14ac:dyDescent="0.25">
      <c r="A17" s="17" t="s">
        <v>13</v>
      </c>
      <c r="B17" s="21">
        <v>3626.9007692307687</v>
      </c>
    </row>
    <row r="18" spans="1:2" x14ac:dyDescent="0.25">
      <c r="A18" s="17" t="s">
        <v>16</v>
      </c>
      <c r="B18" s="21">
        <v>4131.9433333333327</v>
      </c>
    </row>
    <row r="19" spans="1:2" x14ac:dyDescent="0.25">
      <c r="A19" s="17" t="s">
        <v>20</v>
      </c>
      <c r="B19" s="21">
        <v>5460.579999999999</v>
      </c>
    </row>
    <row r="20" spans="1:2" x14ac:dyDescent="0.25">
      <c r="A20" s="17" t="s">
        <v>27</v>
      </c>
      <c r="B20" s="21">
        <v>3842.2144444444443</v>
      </c>
    </row>
    <row r="21" spans="1:2" x14ac:dyDescent="0.25">
      <c r="A21" s="17" t="s">
        <v>33</v>
      </c>
      <c r="B21" s="21">
        <v>5307.6299999999992</v>
      </c>
    </row>
    <row r="22" spans="1:2" x14ac:dyDescent="0.25">
      <c r="A22" s="17" t="s">
        <v>15</v>
      </c>
      <c r="B22" s="21">
        <v>5293.7315384615395</v>
      </c>
    </row>
    <row r="23" spans="1:2" x14ac:dyDescent="0.25">
      <c r="A23" s="17" t="s">
        <v>31</v>
      </c>
      <c r="B23" s="21">
        <v>3920.5099999999993</v>
      </c>
    </row>
    <row r="24" spans="1:2" x14ac:dyDescent="0.25">
      <c r="A24" s="17" t="s">
        <v>21</v>
      </c>
      <c r="B24" s="21">
        <v>3768.2</v>
      </c>
    </row>
    <row r="25" spans="1:2" x14ac:dyDescent="0.25">
      <c r="A25" s="17" t="s">
        <v>25</v>
      </c>
      <c r="B25" s="21">
        <v>3361.6735294117643</v>
      </c>
    </row>
    <row r="26" spans="1:2" x14ac:dyDescent="0.25">
      <c r="A26" s="17" t="s">
        <v>73</v>
      </c>
      <c r="B26" s="21">
        <v>4126.7557666666717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zoomScale="60" zoomScaleNormal="60" workbookViewId="0">
      <selection activeCell="Y25" sqref="Y25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6.42578125" customWidth="1"/>
    <col min="5" max="5" width="21.85546875" bestFit="1" customWidth="1"/>
    <col min="6" max="6" width="13.5703125" customWidth="1"/>
    <col min="7" max="8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5" spans="1:26" x14ac:dyDescent="0.25">
      <c r="N5">
        <f>_xlfn.XLOOKUP(E12,products[Product],products[Cost per unit])</f>
        <v>14.49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H11" s="6" t="s">
        <v>77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H12" s="4">
        <f>F12-_xlfn.XLOOKUP(E12,products[Product],products[Cost per unit])</f>
        <v>1609.51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H13" s="4">
        <f>F13-_xlfn.XLOOKUP(E13,products[Product],products[Cost per unit])</f>
        <v>6697.35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H14" s="4">
        <f>F14-_xlfn.XLOOKUP(E14,products[Product],products[Cost per unit])</f>
        <v>947.12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H15" s="4">
        <f>F15-_xlfn.XLOOKUP(E15,products[Product],products[Cost per unit])</f>
        <v>9625.5300000000007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H16" s="4">
        <f>F16-_xlfn.XLOOKUP(E16,products[Product],products[Cost per unit])</f>
        <v>2086.85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H17" s="4">
        <f>F17-_xlfn.XLOOKUP(E17,products[Product],products[Cost per unit])</f>
        <v>8856.6299999999992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H18" s="4">
        <f>F18-_xlfn.XLOOKUP(E18,products[Product],products[Cost per unit])</f>
        <v>2675.21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H19" s="4">
        <f>F19-_xlfn.XLOOKUP(E19,products[Product],products[Cost per unit])</f>
        <v>5002.2299999999996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H20" s="4">
        <f>F20-_xlfn.XLOOKUP(E20,products[Product],products[Cost per unit])</f>
        <v>1269.3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H21" s="4">
        <f>F21-_xlfn.XLOOKUP(E21,products[Product],products[Cost per unit])</f>
        <v>4979.3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H22" s="4">
        <f>F22-_xlfn.XLOOKUP(E22,products[Product],products[Cost per unit])</f>
        <v>1771.85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H23" s="4">
        <f>F23-_xlfn.XLOOKUP(E23,products[Product],products[Cost per unit])</f>
        <v>3979.89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H24" s="4">
        <f>F24-_xlfn.XLOOKUP(E24,products[Product],products[Cost per unit])</f>
        <v>2637.21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H25" s="4">
        <f>F25-_xlfn.XLOOKUP(E25,products[Product],products[Cost per unit])</f>
        <v>242.67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H26" s="4">
        <f>F26-_xlfn.XLOOKUP(E26,products[Product],products[Cost per unit])</f>
        <v>2450.85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H27" s="4">
        <f>F27-_xlfn.XLOOKUP(E27,products[Product],products[Cost per unit])</f>
        <v>2106.84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H28" s="4">
        <f>F28-_xlfn.XLOOKUP(E28,products[Product],products[Cost per unit])</f>
        <v>7687.21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H29" s="4">
        <f>F29-_xlfn.XLOOKUP(E29,products[Product],products[Cost per unit])</f>
        <v>15599.38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H30" s="4">
        <f>F30-_xlfn.XLOOKUP(E30,products[Product],products[Cost per unit])</f>
        <v>326.23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H31" s="4">
        <f>F31-_xlfn.XLOOKUP(E31,products[Product],products[Cost per unit])</f>
        <v>9432.3799999999992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H32" s="4">
        <f>F32-_xlfn.XLOOKUP(E32,products[Product],products[Cost per unit])</f>
        <v>8148.51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H33" s="4">
        <f>F33-_xlfn.XLOOKUP(E33,products[Product],products[Cost per unit])</f>
        <v>1694.51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  <c r="H34" s="4">
        <f>F34-_xlfn.XLOOKUP(E34,products[Product],products[Cost per unit])</f>
        <v>2195.23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  <c r="H35" s="4">
        <f>F35-_xlfn.XLOOKUP(E35,products[Product],products[Cost per unit])</f>
        <v>1763.36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  <c r="H36" s="4">
        <f>F36-_xlfn.XLOOKUP(E36,products[Product],products[Cost per unit])</f>
        <v>2102.27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  <c r="H37" s="4">
        <f>F37-_xlfn.XLOOKUP(E37,products[Product],products[Cost per unit])</f>
        <v>10301.67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  <c r="H38" s="4">
        <f>F38-_xlfn.XLOOKUP(E38,products[Product],products[Cost per unit])</f>
        <v>12.21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  <c r="H39" s="4">
        <f>F39-_xlfn.XLOOKUP(E39,products[Product],products[Cost per unit])</f>
        <v>1963.38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  <c r="H40" s="4">
        <f>F40-_xlfn.XLOOKUP(E40,products[Product],products[Cost per unit])</f>
        <v>6307.51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  <c r="H41" s="4">
        <f>F41-_xlfn.XLOOKUP(E41,products[Product],products[Cost per unit])</f>
        <v>4676.51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  <c r="H42" s="4">
        <f>F42-_xlfn.XLOOKUP(E42,products[Product],products[Cost per unit])</f>
        <v>6393.03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  <c r="H43" s="4">
        <f>F43-_xlfn.XLOOKUP(E43,products[Product],products[Cost per unit])</f>
        <v>545.36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  <c r="H44" s="4">
        <f>F44-_xlfn.XLOOKUP(E44,products[Product],products[Cost per unit])</f>
        <v>7006.51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  <c r="H45" s="4">
        <f>F45-_xlfn.XLOOKUP(E45,products[Product],products[Cost per unit])</f>
        <v>5807.23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  <c r="H46" s="4">
        <f>F46-_xlfn.XLOOKUP(E46,products[Product],products[Cost per unit])</f>
        <v>3964.3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  <c r="H47" s="4">
        <f>F47-_xlfn.XLOOKUP(E47,products[Product],products[Cost per unit])</f>
        <v>1117.27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  <c r="H48" s="4">
        <f>F48-_xlfn.XLOOKUP(E48,products[Product],products[Cost per unit])</f>
        <v>6016.62</v>
      </c>
    </row>
    <row r="49" spans="3:8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  <c r="H49" s="4">
        <f>F49-_xlfn.XLOOKUP(E49,products[Product],products[Cost per unit])</f>
        <v>1895.21</v>
      </c>
    </row>
    <row r="50" spans="3:8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  <c r="H50" s="4">
        <f>F50-_xlfn.XLOOKUP(E50,products[Product],products[Cost per unit])</f>
        <v>3253.35</v>
      </c>
    </row>
    <row r="51" spans="3:8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  <c r="H51" s="4">
        <f>F51-_xlfn.XLOOKUP(E51,products[Product],products[Cost per unit])</f>
        <v>2272.27</v>
      </c>
    </row>
    <row r="52" spans="3:8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  <c r="H52" s="4">
        <f>F52-_xlfn.XLOOKUP(E52,products[Product],products[Cost per unit])</f>
        <v>6969.27</v>
      </c>
    </row>
    <row r="53" spans="3:8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  <c r="H53" s="4">
        <f>F53-_xlfn.XLOOKUP(E53,products[Product],products[Cost per unit])</f>
        <v>4410.51</v>
      </c>
    </row>
    <row r="54" spans="3:8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  <c r="H54" s="4">
        <f>F54-_xlfn.XLOOKUP(E54,products[Product],products[Cost per unit])</f>
        <v>1430.27</v>
      </c>
    </row>
    <row r="55" spans="3:8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  <c r="H55" s="4">
        <f>F55-_xlfn.XLOOKUP(E55,products[Product],products[Cost per unit])</f>
        <v>2403.3000000000002</v>
      </c>
    </row>
    <row r="56" spans="3:8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  <c r="H56" s="4">
        <f>F56-_xlfn.XLOOKUP(E56,products[Product],products[Cost per unit])</f>
        <v>230.36</v>
      </c>
    </row>
    <row r="57" spans="3:8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  <c r="H57" s="4">
        <f>F57-_xlfn.XLOOKUP(E57,products[Product],products[Cost per unit])</f>
        <v>4942.51</v>
      </c>
    </row>
    <row r="58" spans="3:8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  <c r="H58" s="4">
        <f>F58-_xlfn.XLOOKUP(E58,products[Product],products[Cost per unit])</f>
        <v>5066.3500000000004</v>
      </c>
    </row>
    <row r="59" spans="3:8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  <c r="H59" s="4">
        <f>F59-_xlfn.XLOOKUP(E59,products[Product],products[Cost per unit])</f>
        <v>9189.2099999999991</v>
      </c>
    </row>
    <row r="60" spans="3:8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  <c r="H60" s="4">
        <f>F60-_xlfn.XLOOKUP(E60,products[Product],products[Cost per unit])</f>
        <v>3331.84</v>
      </c>
    </row>
    <row r="61" spans="3:8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  <c r="H61" s="4">
        <f>F61-_xlfn.XLOOKUP(E61,products[Product],products[Cost per unit])</f>
        <v>5015.8900000000003</v>
      </c>
    </row>
    <row r="62" spans="3:8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  <c r="H62" s="4">
        <f>F62-_xlfn.XLOOKUP(E62,products[Product],products[Cost per unit])</f>
        <v>16175.21</v>
      </c>
    </row>
    <row r="63" spans="3:8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  <c r="H63" s="4">
        <f>F63-_xlfn.XLOOKUP(E63,products[Product],products[Cost per unit])</f>
        <v>488</v>
      </c>
    </row>
    <row r="64" spans="3:8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  <c r="H64" s="4">
        <f>F64-_xlfn.XLOOKUP(E64,products[Product],products[Cost per unit])</f>
        <v>8203.84</v>
      </c>
    </row>
    <row r="65" spans="3:8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  <c r="H65" s="4">
        <f>F65-_xlfn.XLOOKUP(E65,products[Product],products[Cost per unit])</f>
        <v>6569.62</v>
      </c>
    </row>
    <row r="66" spans="3:8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  <c r="H66" s="4">
        <f>F66-_xlfn.XLOOKUP(E66,products[Product],products[Cost per unit])</f>
        <v>4750.67</v>
      </c>
    </row>
    <row r="67" spans="3:8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  <c r="H67" s="4">
        <f>F67-_xlfn.XLOOKUP(E67,products[Product],products[Cost per unit])</f>
        <v>5425.85</v>
      </c>
    </row>
    <row r="68" spans="3:8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  <c r="H68" s="4">
        <f>F68-_xlfn.XLOOKUP(E68,products[Product],products[Cost per unit])</f>
        <v>1459.89</v>
      </c>
    </row>
    <row r="69" spans="3:8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  <c r="H69" s="4">
        <f>F69-_xlfn.XLOOKUP(E69,products[Product],products[Cost per unit])</f>
        <v>7768.35</v>
      </c>
    </row>
    <row r="70" spans="3:8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  <c r="H70" s="4">
        <f>F70-_xlfn.XLOOKUP(E70,products[Product],products[Cost per unit])</f>
        <v>1077.8399999999999</v>
      </c>
    </row>
    <row r="71" spans="3:8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  <c r="H71" s="4">
        <f>F71-_xlfn.XLOOKUP(E71,products[Product],products[Cost per unit])</f>
        <v>176.21</v>
      </c>
    </row>
    <row r="72" spans="3:8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  <c r="H72" s="4">
        <f>F72-_xlfn.XLOOKUP(E72,products[Product],products[Cost per unit])</f>
        <v>4225.2700000000004</v>
      </c>
    </row>
    <row r="73" spans="3:8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  <c r="H73" s="4">
        <f>F73-_xlfn.XLOOKUP(E73,products[Product],products[Cost per unit])</f>
        <v>6109.35</v>
      </c>
    </row>
    <row r="74" spans="3:8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  <c r="H74" s="4">
        <f>F74-_xlfn.XLOOKUP(E74,products[Product],products[Cost per unit])</f>
        <v>2310.5100000000002</v>
      </c>
    </row>
    <row r="75" spans="3:8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  <c r="H75" s="4">
        <f>F75-_xlfn.XLOOKUP(E75,products[Product],products[Cost per unit])</f>
        <v>929.21</v>
      </c>
    </row>
    <row r="76" spans="3:8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  <c r="H76" s="4">
        <f>F76-_xlfn.XLOOKUP(E76,products[Product],products[Cost per unit])</f>
        <v>9697.27</v>
      </c>
    </row>
    <row r="77" spans="3:8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  <c r="H77" s="4">
        <f>F77-_xlfn.XLOOKUP(E77,products[Product],products[Cost per unit])</f>
        <v>2194.38</v>
      </c>
    </row>
    <row r="78" spans="3:8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  <c r="H78" s="4">
        <f>F78-_xlfn.XLOOKUP(E78,products[Product],products[Cost per unit])</f>
        <v>4483.8900000000003</v>
      </c>
    </row>
    <row r="79" spans="3:8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  <c r="H79" s="4">
        <f>F79-_xlfn.XLOOKUP(E79,products[Product],products[Cost per unit])</f>
        <v>2408.5300000000002</v>
      </c>
    </row>
    <row r="80" spans="3:8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  <c r="H80" s="4">
        <f>F80-_xlfn.XLOOKUP(E80,products[Product],products[Cost per unit])</f>
        <v>4010.36</v>
      </c>
    </row>
    <row r="81" spans="3:8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  <c r="H81" s="4">
        <f>F81-_xlfn.XLOOKUP(E81,products[Product],products[Cost per unit])</f>
        <v>853.36</v>
      </c>
    </row>
    <row r="82" spans="3:8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  <c r="H82" s="4">
        <f>F82-_xlfn.XLOOKUP(E82,products[Product],products[Cost per unit])</f>
        <v>5574.3</v>
      </c>
    </row>
    <row r="83" spans="3:8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  <c r="H83" s="4">
        <f>F83-_xlfn.XLOOKUP(E83,products[Product],products[Cost per unit])</f>
        <v>2213.63</v>
      </c>
    </row>
    <row r="84" spans="3:8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  <c r="H84" s="4">
        <f>F84-_xlfn.XLOOKUP(E84,products[Product],products[Cost per unit])</f>
        <v>14318.62</v>
      </c>
    </row>
    <row r="85" spans="3:8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  <c r="H85" s="4">
        <f>F85-_xlfn.XLOOKUP(E85,products[Product],products[Cost per unit])</f>
        <v>8452.3799999999992</v>
      </c>
    </row>
    <row r="86" spans="3:8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  <c r="H86" s="4">
        <f>F86-_xlfn.XLOOKUP(E86,products[Product],products[Cost per unit])</f>
        <v>2883.84</v>
      </c>
    </row>
    <row r="87" spans="3:8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  <c r="H87" s="4">
        <f>F87-_xlfn.XLOOKUP(E87,products[Product],products[Cost per unit])</f>
        <v>3766.51</v>
      </c>
    </row>
    <row r="88" spans="3:8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  <c r="H88" s="4">
        <f>F88-_xlfn.XLOOKUP(E88,products[Product],products[Cost per unit])</f>
        <v>843.62</v>
      </c>
    </row>
    <row r="89" spans="3:8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  <c r="H89" s="4">
        <f>F89-_xlfn.XLOOKUP(E89,products[Product],products[Cost per unit])</f>
        <v>4966.8900000000003</v>
      </c>
    </row>
    <row r="90" spans="3:8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  <c r="H90" s="4">
        <f>F90-_xlfn.XLOOKUP(E90,products[Product],products[Cost per unit])</f>
        <v>92.4</v>
      </c>
    </row>
    <row r="91" spans="3:8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  <c r="H91" s="4">
        <f>F91-_xlfn.XLOOKUP(E91,products[Product],products[Cost per unit])</f>
        <v>13379.27</v>
      </c>
    </row>
    <row r="92" spans="3:8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  <c r="H92" s="4">
        <f>F92-_xlfn.XLOOKUP(E92,products[Product],products[Cost per unit])</f>
        <v>8884.2099999999991</v>
      </c>
    </row>
    <row r="93" spans="3:8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  <c r="H93" s="4">
        <f>F93-_xlfn.XLOOKUP(E93,products[Product],products[Cost per unit])</f>
        <v>46.67</v>
      </c>
    </row>
    <row r="94" spans="3:8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  <c r="H94" s="4">
        <f>F94-_xlfn.XLOOKUP(E94,products[Product],products[Cost per unit])</f>
        <v>3325.85</v>
      </c>
    </row>
    <row r="95" spans="3:8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  <c r="H95" s="4">
        <f>F95-_xlfn.XLOOKUP(E95,products[Product],products[Cost per unit])</f>
        <v>3801.53</v>
      </c>
    </row>
    <row r="96" spans="3:8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  <c r="H96" s="4">
        <f>F96-_xlfn.XLOOKUP(E96,products[Product],products[Cost per unit])</f>
        <v>53.67</v>
      </c>
    </row>
    <row r="97" spans="3:8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  <c r="H97" s="4">
        <f>F97-_xlfn.XLOOKUP(E97,products[Product],products[Cost per unit])</f>
        <v>7795.27</v>
      </c>
    </row>
    <row r="98" spans="3:8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  <c r="H98" s="4">
        <f>F98-_xlfn.XLOOKUP(E98,products[Product],products[Cost per unit])</f>
        <v>7685.36</v>
      </c>
    </row>
    <row r="99" spans="3:8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  <c r="H99" s="4">
        <f>F99-_xlfn.XLOOKUP(E99,products[Product],products[Cost per unit])</f>
        <v>962.62</v>
      </c>
    </row>
    <row r="100" spans="3:8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  <c r="H100" s="4">
        <f>F100-_xlfn.XLOOKUP(E100,products[Product],products[Cost per unit])</f>
        <v>558</v>
      </c>
    </row>
    <row r="101" spans="3:8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  <c r="H101" s="4">
        <f>F101-_xlfn.XLOOKUP(E101,products[Product],products[Cost per unit])</f>
        <v>2463.84</v>
      </c>
    </row>
    <row r="102" spans="3:8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  <c r="H102" s="4">
        <f>F102-_xlfn.XLOOKUP(E102,products[Product],products[Cost per unit])</f>
        <v>7179.67</v>
      </c>
    </row>
    <row r="103" spans="3:8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  <c r="H103" s="4">
        <f>F103-_xlfn.XLOOKUP(E103,products[Product],products[Cost per unit])</f>
        <v>7444.62</v>
      </c>
    </row>
    <row r="104" spans="3:8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  <c r="H104" s="4">
        <f>F104-_xlfn.XLOOKUP(E104,products[Product],products[Cost per unit])</f>
        <v>3102.4</v>
      </c>
    </row>
    <row r="105" spans="3:8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  <c r="H105" s="4">
        <f>F105-_xlfn.XLOOKUP(E105,products[Product],products[Cost per unit])</f>
        <v>455.85</v>
      </c>
    </row>
    <row r="106" spans="3:8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  <c r="H106" s="4">
        <f>F106-_xlfn.XLOOKUP(E106,products[Product],products[Cost per unit])</f>
        <v>2730.51</v>
      </c>
    </row>
    <row r="107" spans="3:8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  <c r="H107" s="4">
        <f>F107-_xlfn.XLOOKUP(E107,products[Product],products[Cost per unit])</f>
        <v>4291.8500000000004</v>
      </c>
    </row>
    <row r="108" spans="3:8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  <c r="H108" s="4">
        <f>F108-_xlfn.XLOOKUP(E108,products[Product],products[Cost per unit])</f>
        <v>2404.89</v>
      </c>
    </row>
    <row r="109" spans="3:8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  <c r="H109" s="4">
        <f>F109-_xlfn.XLOOKUP(E109,products[Product],products[Cost per unit])</f>
        <v>1273.3599999999999</v>
      </c>
    </row>
    <row r="110" spans="3:8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  <c r="H110" s="4">
        <f>F110-_xlfn.XLOOKUP(E110,products[Product],products[Cost per unit])</f>
        <v>12339.35</v>
      </c>
    </row>
    <row r="111" spans="3:8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  <c r="H111" s="4">
        <f>F111-_xlfn.XLOOKUP(E111,products[Product],products[Cost per unit])</f>
        <v>3678.62</v>
      </c>
    </row>
    <row r="112" spans="3:8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  <c r="H112" s="4">
        <f>F112-_xlfn.XLOOKUP(E112,products[Product],products[Cost per unit])</f>
        <v>2862.36</v>
      </c>
    </row>
    <row r="113" spans="3:8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  <c r="H113" s="4">
        <f>F113-_xlfn.XLOOKUP(E113,products[Product],products[Cost per unit])</f>
        <v>781.27</v>
      </c>
    </row>
    <row r="114" spans="3:8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  <c r="H114" s="4">
        <f>F114-_xlfn.XLOOKUP(E114,products[Product],products[Cost per unit])</f>
        <v>2924</v>
      </c>
    </row>
    <row r="115" spans="3:8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  <c r="H115" s="4">
        <f>F115-_xlfn.XLOOKUP(E115,products[Product],products[Cost per unit])</f>
        <v>2732.12</v>
      </c>
    </row>
    <row r="116" spans="3:8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  <c r="H116" s="4">
        <f>F116-_xlfn.XLOOKUP(E116,products[Product],products[Cost per unit])</f>
        <v>9759.6299999999992</v>
      </c>
    </row>
    <row r="117" spans="3:8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  <c r="H117" s="4">
        <f>F117-_xlfn.XLOOKUP(E117,products[Product],products[Cost per unit])</f>
        <v>1554.85</v>
      </c>
    </row>
    <row r="118" spans="3:8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  <c r="H118" s="4">
        <f>F118-_xlfn.XLOOKUP(E118,products[Product],products[Cost per unit])</f>
        <v>11408.21</v>
      </c>
    </row>
    <row r="119" spans="3:8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  <c r="H119" s="4">
        <f>F119-_xlfn.XLOOKUP(E119,products[Product],products[Cost per unit])</f>
        <v>6742.4</v>
      </c>
    </row>
    <row r="120" spans="3:8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  <c r="H120" s="4">
        <f>F120-_xlfn.XLOOKUP(E120,products[Product],products[Cost per unit])</f>
        <v>1390.27</v>
      </c>
    </row>
    <row r="121" spans="3:8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  <c r="H121" s="4">
        <f>F121-_xlfn.XLOOKUP(E121,products[Product],products[Cost per unit])</f>
        <v>2015.84</v>
      </c>
    </row>
    <row r="122" spans="3:8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  <c r="H122" s="4">
        <f>F122-_xlfn.XLOOKUP(E122,products[Product],products[Cost per unit])</f>
        <v>5230.3999999999996</v>
      </c>
    </row>
    <row r="123" spans="3:8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  <c r="H123" s="4">
        <f>F123-_xlfn.XLOOKUP(E123,products[Product],products[Cost per unit])</f>
        <v>1917.36</v>
      </c>
    </row>
    <row r="124" spans="3:8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  <c r="H124" s="4">
        <f>F124-_xlfn.XLOOKUP(E124,products[Product],products[Cost per unit])</f>
        <v>6596.3</v>
      </c>
    </row>
    <row r="125" spans="3:8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  <c r="H125" s="4">
        <f>F125-_xlfn.XLOOKUP(E125,products[Product],products[Cost per unit])</f>
        <v>8002.4</v>
      </c>
    </row>
    <row r="126" spans="3:8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  <c r="H126" s="4">
        <f>F126-_xlfn.XLOOKUP(E126,products[Product],products[Cost per unit])</f>
        <v>1414.85</v>
      </c>
    </row>
    <row r="127" spans="3:8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  <c r="H127" s="4">
        <f>F127-_xlfn.XLOOKUP(E127,products[Product],products[Cost per unit])</f>
        <v>513.12</v>
      </c>
    </row>
    <row r="128" spans="3:8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  <c r="H128" s="4">
        <f>F128-_xlfn.XLOOKUP(E128,products[Product],products[Cost per unit])</f>
        <v>1498.53</v>
      </c>
    </row>
    <row r="129" spans="3:8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  <c r="H129" s="4">
        <f>F129-_xlfn.XLOOKUP(E129,products[Product],products[Cost per unit])</f>
        <v>6740.51</v>
      </c>
    </row>
    <row r="130" spans="3:8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  <c r="H130" s="4">
        <f>F130-_xlfn.XLOOKUP(E130,products[Product],products[Cost per unit])</f>
        <v>11564.53</v>
      </c>
    </row>
    <row r="131" spans="3:8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  <c r="H131" s="4">
        <f>F131-_xlfn.XLOOKUP(E131,products[Product],products[Cost per unit])</f>
        <v>2527.85</v>
      </c>
    </row>
    <row r="132" spans="3:8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  <c r="H132" s="4">
        <f>F132-_xlfn.XLOOKUP(E132,products[Product],products[Cost per unit])</f>
        <v>1511.51</v>
      </c>
    </row>
    <row r="133" spans="3:8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  <c r="H133" s="4">
        <f>F133-_xlfn.XLOOKUP(E133,products[Product],products[Cost per unit])</f>
        <v>6113.12</v>
      </c>
    </row>
    <row r="134" spans="3:8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  <c r="H134" s="4">
        <f>F134-_xlfn.XLOOKUP(E134,products[Product],products[Cost per unit])</f>
        <v>830.27</v>
      </c>
    </row>
    <row r="135" spans="3:8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  <c r="H135" s="4">
        <f>F135-_xlfn.XLOOKUP(E135,products[Product],products[Cost per unit])</f>
        <v>4736.2700000000004</v>
      </c>
    </row>
    <row r="136" spans="3:8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  <c r="H136" s="4">
        <f>F136-_xlfn.XLOOKUP(E136,products[Product],products[Cost per unit])</f>
        <v>946.63</v>
      </c>
    </row>
    <row r="137" spans="3:8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  <c r="H137" s="4">
        <f>F137-_xlfn.XLOOKUP(E137,products[Product],products[Cost per unit])</f>
        <v>2788.03</v>
      </c>
    </row>
    <row r="138" spans="3:8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  <c r="H138" s="4">
        <f>F138-_xlfn.XLOOKUP(E138,products[Product],products[Cost per unit])</f>
        <v>4594.3</v>
      </c>
    </row>
    <row r="139" spans="3:8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  <c r="H139" s="4">
        <f>F139-_xlfn.XLOOKUP(E139,products[Product],products[Cost per unit])</f>
        <v>5543.84</v>
      </c>
    </row>
    <row r="140" spans="3:8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  <c r="H140" s="4">
        <f>F140-_xlfn.XLOOKUP(E140,products[Product],products[Cost per unit])</f>
        <v>6648.35</v>
      </c>
    </row>
    <row r="141" spans="3:8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  <c r="H141" s="4">
        <f>F141-_xlfn.XLOOKUP(E141,products[Product],products[Cost per unit])</f>
        <v>4434.8900000000003</v>
      </c>
    </row>
    <row r="142" spans="3:8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  <c r="H142" s="4">
        <f>F142-_xlfn.XLOOKUP(E142,products[Product],products[Cost per unit])</f>
        <v>158.22999999999999</v>
      </c>
    </row>
    <row r="143" spans="3:8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  <c r="H143" s="4">
        <f>F143-_xlfn.XLOOKUP(E143,products[Product],products[Cost per unit])</f>
        <v>7773.89</v>
      </c>
    </row>
    <row r="144" spans="3:8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  <c r="H144" s="4">
        <f>F144-_xlfn.XLOOKUP(E144,products[Product],products[Cost per unit])</f>
        <v>3335.89</v>
      </c>
    </row>
    <row r="145" spans="3:8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  <c r="H145" s="4">
        <f>F145-_xlfn.XLOOKUP(E145,products[Product],products[Cost per unit])</f>
        <v>6378.63</v>
      </c>
    </row>
    <row r="146" spans="3:8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  <c r="H146" s="4">
        <f>F146-_xlfn.XLOOKUP(E146,products[Product],products[Cost per unit])</f>
        <v>508.23</v>
      </c>
    </row>
    <row r="147" spans="3:8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  <c r="H147" s="4">
        <f>F147-_xlfn.XLOOKUP(E147,products[Product],products[Cost per unit])</f>
        <v>5666.62</v>
      </c>
    </row>
    <row r="148" spans="3:8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  <c r="H148" s="4">
        <f>F148-_xlfn.XLOOKUP(E148,products[Product],products[Cost per unit])</f>
        <v>6044.89</v>
      </c>
    </row>
    <row r="149" spans="3:8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  <c r="H149" s="4">
        <f>F149-_xlfn.XLOOKUP(E149,products[Product],products[Cost per unit])</f>
        <v>3743.35</v>
      </c>
    </row>
    <row r="150" spans="3:8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  <c r="H150" s="4">
        <f>F150-_xlfn.XLOOKUP(E150,products[Product],products[Cost per unit])</f>
        <v>4472.84</v>
      </c>
    </row>
    <row r="151" spans="3:8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  <c r="H151" s="4">
        <f>F151-_xlfn.XLOOKUP(E151,products[Product],products[Cost per unit])</f>
        <v>247.12</v>
      </c>
    </row>
    <row r="152" spans="3:8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  <c r="H152" s="4">
        <f>F152-_xlfn.XLOOKUP(E152,products[Product],products[Cost per unit])</f>
        <v>27.509999999999998</v>
      </c>
    </row>
    <row r="153" spans="3:8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  <c r="H153" s="4">
        <f>F153-_xlfn.XLOOKUP(E153,products[Product],products[Cost per unit])</f>
        <v>92.4</v>
      </c>
    </row>
    <row r="154" spans="3:8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  <c r="H154" s="4">
        <f>F154-_xlfn.XLOOKUP(E154,products[Product],products[Cost per unit])</f>
        <v>2461.27</v>
      </c>
    </row>
    <row r="155" spans="3:8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  <c r="H155" s="4">
        <f>F155-_xlfn.XLOOKUP(E155,products[Product],products[Cost per unit])</f>
        <v>7834.63</v>
      </c>
    </row>
    <row r="156" spans="3:8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  <c r="H156" s="4">
        <f>F156-_xlfn.XLOOKUP(E156,products[Product],products[Cost per unit])</f>
        <v>9922.89</v>
      </c>
    </row>
    <row r="157" spans="3:8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  <c r="H157" s="4">
        <f>F157-_xlfn.XLOOKUP(E157,products[Product],products[Cost per unit])</f>
        <v>809.67</v>
      </c>
    </row>
    <row r="158" spans="3:8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  <c r="H158" s="4">
        <f>F158-_xlfn.XLOOKUP(E158,products[Product],products[Cost per unit])</f>
        <v>3044.84</v>
      </c>
    </row>
    <row r="159" spans="3:8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  <c r="H159" s="4">
        <f>F159-_xlfn.XLOOKUP(E159,products[Product],products[Cost per unit])</f>
        <v>6823</v>
      </c>
    </row>
    <row r="160" spans="3:8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  <c r="H160" s="4">
        <f>F160-_xlfn.XLOOKUP(E160,products[Product],products[Cost per unit])</f>
        <v>2007.21</v>
      </c>
    </row>
    <row r="161" spans="3:8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  <c r="H161" s="4">
        <f>F161-_xlfn.XLOOKUP(E161,products[Product],products[Cost per unit])</f>
        <v>7313</v>
      </c>
    </row>
    <row r="162" spans="3:8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  <c r="H162" s="4">
        <f>F162-_xlfn.XLOOKUP(E162,products[Product],products[Cost per unit])</f>
        <v>344.63</v>
      </c>
    </row>
    <row r="163" spans="3:8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  <c r="H163" s="4">
        <f>F163-_xlfn.XLOOKUP(E163,products[Product],products[Cost per unit])</f>
        <v>3178.85</v>
      </c>
    </row>
    <row r="164" spans="3:8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  <c r="H164" s="4">
        <f>F164-_xlfn.XLOOKUP(E164,products[Product],products[Cost per unit])</f>
        <v>8425.23</v>
      </c>
    </row>
    <row r="165" spans="3:8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  <c r="H165" s="4">
        <f>F165-_xlfn.XLOOKUP(E165,products[Product],products[Cost per unit])</f>
        <v>-7.16</v>
      </c>
    </row>
    <row r="166" spans="3:8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  <c r="H166" s="4">
        <f>F166-_xlfn.XLOOKUP(E166,products[Product],products[Cost per unit])</f>
        <v>8857.0300000000007</v>
      </c>
    </row>
    <row r="167" spans="3:8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  <c r="H167" s="4">
        <f>F167-_xlfn.XLOOKUP(E167,products[Product],products[Cost per unit])</f>
        <v>3545.62</v>
      </c>
    </row>
    <row r="168" spans="3:8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  <c r="H168" s="4">
        <f>F168-_xlfn.XLOOKUP(E168,products[Product],products[Cost per unit])</f>
        <v>7268.27</v>
      </c>
    </row>
    <row r="169" spans="3:8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  <c r="H169" s="4">
        <f>F169-_xlfn.XLOOKUP(E169,products[Product],products[Cost per unit])</f>
        <v>3387.51</v>
      </c>
    </row>
    <row r="170" spans="3:8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  <c r="H170" s="4">
        <f>F170-_xlfn.XLOOKUP(E170,products[Product],products[Cost per unit])</f>
        <v>4584.84</v>
      </c>
    </row>
    <row r="171" spans="3:8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  <c r="H171" s="4">
        <f>F171-_xlfn.XLOOKUP(E171,products[Product],products[Cost per unit])</f>
        <v>7821.27</v>
      </c>
    </row>
    <row r="172" spans="3:8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  <c r="H172" s="4">
        <f>F172-_xlfn.XLOOKUP(E172,products[Product],products[Cost per unit])</f>
        <v>7642</v>
      </c>
    </row>
    <row r="173" spans="3:8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  <c r="H173" s="4">
        <f>F173-_xlfn.XLOOKUP(E173,products[Product],products[Cost per unit])</f>
        <v>2260.5100000000002</v>
      </c>
    </row>
    <row r="174" spans="3:8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  <c r="H174" s="4">
        <f>F174-_xlfn.XLOOKUP(E174,products[Product],products[Cost per unit])</f>
        <v>5660.67</v>
      </c>
    </row>
    <row r="175" spans="3:8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  <c r="H175" s="4">
        <f>F175-_xlfn.XLOOKUP(E175,products[Product],products[Cost per unit])</f>
        <v>2126.21</v>
      </c>
    </row>
    <row r="176" spans="3:8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  <c r="H176" s="4">
        <f>F176-_xlfn.XLOOKUP(E176,products[Product],products[Cost per unit])</f>
        <v>2772.51</v>
      </c>
    </row>
    <row r="177" spans="3:8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  <c r="H177" s="4">
        <f>F177-_xlfn.XLOOKUP(E177,products[Product],products[Cost per unit])</f>
        <v>12937.63</v>
      </c>
    </row>
    <row r="178" spans="3:8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  <c r="H178" s="4">
        <f>F178-_xlfn.XLOOKUP(E178,products[Product],products[Cost per unit])</f>
        <v>2639.53</v>
      </c>
    </row>
    <row r="179" spans="3:8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  <c r="H179" s="4">
        <f>F179-_xlfn.XLOOKUP(E179,products[Product],products[Cost per unit])</f>
        <v>3781.63</v>
      </c>
    </row>
    <row r="180" spans="3:8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  <c r="H180" s="4">
        <f>F180-_xlfn.XLOOKUP(E180,products[Product],products[Cost per unit])</f>
        <v>806.63</v>
      </c>
    </row>
    <row r="181" spans="3:8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  <c r="H181" s="4">
        <f>F181-_xlfn.XLOOKUP(E181,products[Product],products[Cost per unit])</f>
        <v>2572.38</v>
      </c>
    </row>
    <row r="182" spans="3:8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  <c r="H182" s="4">
        <f>F182-_xlfn.XLOOKUP(E182,products[Product],products[Cost per unit])</f>
        <v>4577.3599999999997</v>
      </c>
    </row>
    <row r="183" spans="3:8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  <c r="H183" s="4">
        <f>F183-_xlfn.XLOOKUP(E183,products[Product],products[Cost per unit])</f>
        <v>1639.63</v>
      </c>
    </row>
    <row r="184" spans="3:8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  <c r="H184" s="4">
        <f>F184-_xlfn.XLOOKUP(E184,products[Product],products[Cost per unit])</f>
        <v>4985.3999999999996</v>
      </c>
    </row>
    <row r="185" spans="3:8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  <c r="H185" s="4">
        <f>F185-_xlfn.XLOOKUP(E185,products[Product],products[Cost per unit])</f>
        <v>2000.21</v>
      </c>
    </row>
    <row r="186" spans="3:8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  <c r="H186" s="4">
        <f>F186-_xlfn.XLOOKUP(E186,products[Product],products[Cost per unit])</f>
        <v>1558.23</v>
      </c>
    </row>
    <row r="187" spans="3:8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  <c r="H187" s="4">
        <f>F187-_xlfn.XLOOKUP(E187,products[Product],products[Cost per unit])</f>
        <v>3377.38</v>
      </c>
    </row>
    <row r="188" spans="3:8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  <c r="H188" s="4">
        <f>F188-_xlfn.XLOOKUP(E188,products[Product],products[Cost per unit])</f>
        <v>618.03</v>
      </c>
    </row>
    <row r="189" spans="3:8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  <c r="H189" s="4">
        <f>F189-_xlfn.XLOOKUP(E189,products[Product],products[Cost per unit])</f>
        <v>10061.120000000001</v>
      </c>
    </row>
    <row r="190" spans="3:8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  <c r="H190" s="4">
        <f>F190-_xlfn.XLOOKUP(E190,products[Product],products[Cost per unit])</f>
        <v>1555.4</v>
      </c>
    </row>
    <row r="191" spans="3:8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  <c r="H191" s="4">
        <f>F191-_xlfn.XLOOKUP(E191,products[Product],products[Cost per unit])</f>
        <v>11505.27</v>
      </c>
    </row>
    <row r="192" spans="3:8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  <c r="H192" s="4">
        <f>F192-_xlfn.XLOOKUP(E192,products[Product],products[Cost per unit])</f>
        <v>2307.67</v>
      </c>
    </row>
    <row r="193" spans="3:8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  <c r="H193" s="4">
        <f>F193-_xlfn.XLOOKUP(E193,products[Product],products[Cost per unit])</f>
        <v>3048.62</v>
      </c>
    </row>
    <row r="194" spans="3:8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  <c r="H194" s="4">
        <f>F194-_xlfn.XLOOKUP(E194,products[Product],products[Cost per unit])</f>
        <v>2318.4</v>
      </c>
    </row>
    <row r="195" spans="3:8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  <c r="H195" s="4">
        <f>F195-_xlfn.XLOOKUP(E195,products[Product],products[Cost per unit])</f>
        <v>4950.3999999999996</v>
      </c>
    </row>
    <row r="196" spans="3:8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  <c r="H196" s="4">
        <f>F196-_xlfn.XLOOKUP(E196,products[Product],products[Cost per unit])</f>
        <v>5347.36</v>
      </c>
    </row>
    <row r="197" spans="3:8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  <c r="H197" s="4">
        <f>F197-_xlfn.XLOOKUP(E197,products[Product],products[Cost per unit])</f>
        <v>7247.3</v>
      </c>
    </row>
    <row r="198" spans="3:8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  <c r="H198" s="4">
        <f>F198-_xlfn.XLOOKUP(E198,products[Product],products[Cost per unit])</f>
        <v>6273.4</v>
      </c>
    </row>
    <row r="199" spans="3:8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  <c r="H199" s="4">
        <f>F199-_xlfn.XLOOKUP(E199,products[Product],products[Cost per unit])</f>
        <v>2533.84</v>
      </c>
    </row>
    <row r="200" spans="3:8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  <c r="H200" s="4">
        <f>F200-_xlfn.XLOOKUP(E200,products[Product],products[Cost per unit])</f>
        <v>3847.27</v>
      </c>
    </row>
    <row r="201" spans="3:8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  <c r="H201" s="4">
        <f>F201-_xlfn.XLOOKUP(E201,products[Product],products[Cost per unit])</f>
        <v>6136.67</v>
      </c>
    </row>
    <row r="202" spans="3:8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  <c r="H202" s="4">
        <f>F202-_xlfn.XLOOKUP(E202,products[Product],products[Cost per unit])</f>
        <v>2632.53</v>
      </c>
    </row>
    <row r="203" spans="3:8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  <c r="H203" s="4">
        <f>F203-_xlfn.XLOOKUP(E203,products[Product],products[Cost per unit])</f>
        <v>1880.23</v>
      </c>
    </row>
    <row r="204" spans="3:8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  <c r="H204" s="4">
        <f>F204-_xlfn.XLOOKUP(E204,products[Product],products[Cost per unit])</f>
        <v>1920.3</v>
      </c>
    </row>
    <row r="205" spans="3:8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  <c r="H205" s="4">
        <f>F205-_xlfn.XLOOKUP(E205,products[Product],products[Cost per unit])</f>
        <v>6286.85</v>
      </c>
    </row>
    <row r="206" spans="3:8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  <c r="H206" s="4">
        <f>F206-_xlfn.XLOOKUP(E206,products[Product],products[Cost per unit])</f>
        <v>545.51</v>
      </c>
    </row>
    <row r="207" spans="3:8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  <c r="H207" s="4">
        <f>F207-_xlfn.XLOOKUP(E207,products[Product],products[Cost per unit])</f>
        <v>2850.4</v>
      </c>
    </row>
    <row r="208" spans="3:8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  <c r="H208" s="4">
        <f>F208-_xlfn.XLOOKUP(E208,products[Product],products[Cost per unit])</f>
        <v>703.89</v>
      </c>
    </row>
    <row r="209" spans="3:8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  <c r="H209" s="4">
        <f>F209-_xlfn.XLOOKUP(E209,products[Product],products[Cost per unit])</f>
        <v>3583.51</v>
      </c>
    </row>
    <row r="210" spans="3:8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  <c r="H210" s="4">
        <f>F210-_xlfn.XLOOKUP(E210,products[Product],products[Cost per unit])</f>
        <v>6843.23</v>
      </c>
    </row>
    <row r="211" spans="3:8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  <c r="H211" s="4">
        <f>F211-_xlfn.XLOOKUP(E211,products[Product],products[Cost per unit])</f>
        <v>4716.21</v>
      </c>
    </row>
    <row r="212" spans="3:8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  <c r="H212" s="4">
        <f>F212-_xlfn.XLOOKUP(E212,products[Product],products[Cost per unit])</f>
        <v>10295.35</v>
      </c>
    </row>
    <row r="213" spans="3:8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  <c r="H213" s="4">
        <f>F213-_xlfn.XLOOKUP(E213,products[Product],products[Cost per unit])</f>
        <v>1265.21</v>
      </c>
    </row>
    <row r="214" spans="3:8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  <c r="H214" s="4">
        <f>F214-_xlfn.XLOOKUP(E214,products[Product],products[Cost per unit])</f>
        <v>1511.51</v>
      </c>
    </row>
    <row r="215" spans="3:8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  <c r="H215" s="4">
        <f>F215-_xlfn.XLOOKUP(E215,products[Product],products[Cost per unit])</f>
        <v>3090.62</v>
      </c>
    </row>
    <row r="216" spans="3:8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  <c r="H216" s="4">
        <f>F216-_xlfn.XLOOKUP(E216,products[Product],products[Cost per unit])</f>
        <v>1045.3</v>
      </c>
    </row>
    <row r="217" spans="3:8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  <c r="H217" s="4">
        <f>F217-_xlfn.XLOOKUP(E217,products[Product],products[Cost per unit])</f>
        <v>5300.4</v>
      </c>
    </row>
    <row r="218" spans="3:8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  <c r="H218" s="4">
        <f>F218-_xlfn.XLOOKUP(E218,products[Product],products[Cost per unit])</f>
        <v>4013.03</v>
      </c>
    </row>
    <row r="219" spans="3:8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  <c r="H219" s="4">
        <f>F219-_xlfn.XLOOKUP(E219,products[Product],products[Cost per unit])</f>
        <v>929.21</v>
      </c>
    </row>
    <row r="220" spans="3:8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  <c r="H220" s="4">
        <f>F220-_xlfn.XLOOKUP(E220,products[Product],products[Cost per unit])</f>
        <v>1771.53</v>
      </c>
    </row>
    <row r="221" spans="3:8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  <c r="H221" s="4">
        <f>F221-_xlfn.XLOOKUP(E221,products[Product],products[Cost per unit])</f>
        <v>1623.51</v>
      </c>
    </row>
    <row r="222" spans="3:8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  <c r="H222" s="4">
        <f>F222-_xlfn.XLOOKUP(E222,products[Product],products[Cost per unit])</f>
        <v>140.85</v>
      </c>
    </row>
    <row r="223" spans="3:8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  <c r="H223" s="4">
        <f>F223-_xlfn.XLOOKUP(E223,products[Product],products[Cost per unit])</f>
        <v>9825.23</v>
      </c>
    </row>
    <row r="224" spans="3:8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  <c r="H224" s="4">
        <f>F224-_xlfn.XLOOKUP(E224,products[Product],products[Cost per unit])</f>
        <v>7262.38</v>
      </c>
    </row>
    <row r="225" spans="3:8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  <c r="H225" s="4">
        <f>F225-_xlfn.XLOOKUP(E225,products[Product],products[Cost per unit])</f>
        <v>6899.23</v>
      </c>
    </row>
    <row r="226" spans="3:8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  <c r="H226" s="4">
        <f>F226-_xlfn.XLOOKUP(E226,products[Product],products[Cost per unit])</f>
        <v>3915.03</v>
      </c>
    </row>
    <row r="227" spans="3:8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  <c r="H227" s="4">
        <f>F227-_xlfn.XLOOKUP(E227,products[Product],products[Cost per unit])</f>
        <v>4849</v>
      </c>
    </row>
    <row r="228" spans="3:8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  <c r="H228" s="4">
        <f>F228-_xlfn.XLOOKUP(E228,products[Product],products[Cost per unit])</f>
        <v>3537.12</v>
      </c>
    </row>
    <row r="229" spans="3:8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  <c r="H229" s="4">
        <f>F229-_xlfn.XLOOKUP(E229,products[Product],products[Cost per unit])</f>
        <v>949.27</v>
      </c>
    </row>
    <row r="230" spans="3:8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  <c r="H230" s="4">
        <f>F230-_xlfn.XLOOKUP(E230,products[Product],products[Cost per unit])</f>
        <v>378.53</v>
      </c>
    </row>
    <row r="231" spans="3:8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  <c r="H231" s="4">
        <f>F231-_xlfn.XLOOKUP(E231,products[Product],products[Cost per unit])</f>
        <v>2210.21</v>
      </c>
    </row>
    <row r="232" spans="3:8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  <c r="H232" s="4">
        <f>F232-_xlfn.XLOOKUP(E232,products[Product],products[Cost per unit])</f>
        <v>2945.35</v>
      </c>
    </row>
    <row r="233" spans="3:8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  <c r="H233" s="4">
        <f>F233-_xlfn.XLOOKUP(E233,products[Product],products[Cost per unit])</f>
        <v>271.35000000000002</v>
      </c>
    </row>
    <row r="234" spans="3:8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  <c r="H234" s="4">
        <f>F234-_xlfn.XLOOKUP(E234,products[Product],products[Cost per unit])</f>
        <v>6103.51</v>
      </c>
    </row>
    <row r="235" spans="3:8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  <c r="H235" s="4">
        <f>F235-_xlfn.XLOOKUP(E235,products[Product],products[Cost per unit])</f>
        <v>4790.2700000000004</v>
      </c>
    </row>
    <row r="236" spans="3:8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  <c r="H236" s="4">
        <f>F236-_xlfn.XLOOKUP(E236,products[Product],products[Cost per unit])</f>
        <v>4132.03</v>
      </c>
    </row>
    <row r="237" spans="3:8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  <c r="H237" s="4">
        <f>F237-_xlfn.XLOOKUP(E237,products[Product],products[Cost per unit])</f>
        <v>2016.51</v>
      </c>
    </row>
    <row r="238" spans="3:8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  <c r="H238" s="4">
        <f>F238-_xlfn.XLOOKUP(E238,products[Product],products[Cost per unit])</f>
        <v>9036.51</v>
      </c>
    </row>
    <row r="239" spans="3:8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  <c r="H239" s="4">
        <f>F239-_xlfn.XLOOKUP(E239,products[Product],products[Cost per unit])</f>
        <v>2908.62</v>
      </c>
    </row>
    <row r="240" spans="3:8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  <c r="H240" s="4">
        <f>F240-_xlfn.XLOOKUP(E240,products[Product],products[Cost per unit])</f>
        <v>5905.23</v>
      </c>
    </row>
    <row r="241" spans="3:8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  <c r="H241" s="4">
        <f>F241-_xlfn.XLOOKUP(E241,products[Product],products[Cost per unit])</f>
        <v>2550.27</v>
      </c>
    </row>
    <row r="242" spans="3:8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  <c r="H242" s="4">
        <f>F242-_xlfn.XLOOKUP(E242,products[Product],products[Cost per unit])</f>
        <v>8799.85</v>
      </c>
    </row>
    <row r="243" spans="3:8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  <c r="H243" s="4">
        <f>F243-_xlfn.XLOOKUP(E243,products[Product],products[Cost per unit])</f>
        <v>6104.53</v>
      </c>
    </row>
    <row r="244" spans="3:8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  <c r="H244" s="4">
        <f>F244-_xlfn.XLOOKUP(E244,products[Product],products[Cost per unit])</f>
        <v>3501.21</v>
      </c>
    </row>
    <row r="245" spans="3:8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  <c r="H245" s="4">
        <f>F245-_xlfn.XLOOKUP(E245,products[Product],products[Cost per unit])</f>
        <v>4309.67</v>
      </c>
    </row>
    <row r="246" spans="3:8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  <c r="H246" s="4">
        <f>F246-_xlfn.XLOOKUP(E246,products[Product],products[Cost per unit])</f>
        <v>603.4</v>
      </c>
    </row>
    <row r="247" spans="3:8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  <c r="H247" s="4">
        <f>F247-_xlfn.XLOOKUP(E247,products[Product],products[Cost per unit])</f>
        <v>6353.27</v>
      </c>
    </row>
    <row r="248" spans="3:8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  <c r="H248" s="4">
        <f>F248-_xlfn.XLOOKUP(E248,products[Product],products[Cost per unit])</f>
        <v>5466.36</v>
      </c>
    </row>
    <row r="249" spans="3:8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  <c r="H249" s="4">
        <f>F249-_xlfn.XLOOKUP(E249,products[Product],products[Cost per unit])</f>
        <v>3147.27</v>
      </c>
    </row>
    <row r="250" spans="3:8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  <c r="H250" s="4">
        <f>F250-_xlfn.XLOOKUP(E250,products[Product],products[Cost per unit])</f>
        <v>1290.1199999999999</v>
      </c>
    </row>
    <row r="251" spans="3:8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  <c r="H251" s="4">
        <f>F251-_xlfn.XLOOKUP(E251,products[Product],products[Cost per unit])</f>
        <v>7297.62</v>
      </c>
    </row>
    <row r="252" spans="3:8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  <c r="H252" s="4">
        <f>F252-_xlfn.XLOOKUP(E252,products[Product],products[Cost per unit])</f>
        <v>6115.27</v>
      </c>
    </row>
    <row r="253" spans="3:8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  <c r="H253" s="4">
        <f>F253-_xlfn.XLOOKUP(E253,products[Product],products[Cost per unit])</f>
        <v>3460.3</v>
      </c>
    </row>
    <row r="254" spans="3:8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  <c r="H254" s="4">
        <f>F254-_xlfn.XLOOKUP(E254,products[Product],products[Cost per unit])</f>
        <v>9653.5300000000007</v>
      </c>
    </row>
    <row r="255" spans="3:8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  <c r="H255" s="4">
        <f>F255-_xlfn.XLOOKUP(E255,products[Product],products[Cost per unit])</f>
        <v>2430.4</v>
      </c>
    </row>
    <row r="256" spans="3:8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  <c r="H256" s="4">
        <f>F256-_xlfn.XLOOKUP(E256,products[Product],products[Cost per unit])</f>
        <v>9493.6299999999992</v>
      </c>
    </row>
    <row r="257" spans="3:8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  <c r="H257" s="4">
        <f>F257-_xlfn.XLOOKUP(E257,products[Product],products[Cost per unit])</f>
        <v>236</v>
      </c>
    </row>
    <row r="258" spans="3:8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  <c r="H258" s="4">
        <f>F258-_xlfn.XLOOKUP(E258,products[Product],products[Cost per unit])</f>
        <v>2691.38</v>
      </c>
    </row>
    <row r="259" spans="3:8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  <c r="H259" s="4">
        <f>F259-_xlfn.XLOOKUP(E259,products[Product],products[Cost per unit])</f>
        <v>696.89</v>
      </c>
    </row>
    <row r="260" spans="3:8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  <c r="H260" s="4">
        <f>F260-_xlfn.XLOOKUP(E260,products[Product],products[Cost per unit])</f>
        <v>3755.89</v>
      </c>
    </row>
    <row r="261" spans="3:8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  <c r="H261" s="4">
        <f>F261-_xlfn.XLOOKUP(E261,products[Product],products[Cost per unit])</f>
        <v>1585.89</v>
      </c>
    </row>
    <row r="262" spans="3:8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  <c r="H262" s="4">
        <f>F262-_xlfn.XLOOKUP(E262,products[Product],products[Cost per unit])</f>
        <v>5183.62</v>
      </c>
    </row>
    <row r="263" spans="3:8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  <c r="H263" s="4">
        <f>F263-_xlfn.XLOOKUP(E263,products[Product],products[Cost per unit])</f>
        <v>935.67</v>
      </c>
    </row>
    <row r="264" spans="3:8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  <c r="H264" s="4">
        <f>F264-_xlfn.XLOOKUP(E264,products[Product],products[Cost per unit])</f>
        <v>1982.21</v>
      </c>
    </row>
    <row r="265" spans="3:8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  <c r="H265" s="4">
        <f>F265-_xlfn.XLOOKUP(E265,products[Product],products[Cost per unit])</f>
        <v>6725.35</v>
      </c>
    </row>
    <row r="266" spans="3:8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  <c r="H266" s="4">
        <f>F266-_xlfn.XLOOKUP(E266,products[Product],products[Cost per unit])</f>
        <v>205.12</v>
      </c>
    </row>
    <row r="267" spans="3:8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  <c r="H267" s="4">
        <f>F267-_xlfn.XLOOKUP(E267,products[Product],products[Cost per unit])</f>
        <v>6269.23</v>
      </c>
    </row>
    <row r="268" spans="3:8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  <c r="H268" s="4">
        <f>F268-_xlfn.XLOOKUP(E268,products[Product],products[Cost per unit])</f>
        <v>4414.67</v>
      </c>
    </row>
    <row r="269" spans="3:8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  <c r="H269" s="4">
        <f>F269-_xlfn.XLOOKUP(E269,products[Product],products[Cost per unit])</f>
        <v>185.89</v>
      </c>
    </row>
    <row r="270" spans="3:8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  <c r="H270" s="4">
        <f>F270-_xlfn.XLOOKUP(E270,products[Product],products[Cost per unit])</f>
        <v>480.23</v>
      </c>
    </row>
    <row r="271" spans="3:8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  <c r="H271" s="4">
        <f>F271-_xlfn.XLOOKUP(E271,products[Product],products[Cost per unit])</f>
        <v>425</v>
      </c>
    </row>
    <row r="272" spans="3:8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  <c r="H272" s="4">
        <f>F272-_xlfn.XLOOKUP(E272,products[Product],products[Cost per unit])</f>
        <v>10114.51</v>
      </c>
    </row>
    <row r="273" spans="3:8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  <c r="H273" s="4">
        <f>F273-_xlfn.XLOOKUP(E273,products[Product],products[Cost per unit])</f>
        <v>1641.62</v>
      </c>
    </row>
    <row r="274" spans="3:8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  <c r="H274" s="4">
        <f>F274-_xlfn.XLOOKUP(E274,products[Product],products[Cost per unit])</f>
        <v>6424</v>
      </c>
    </row>
    <row r="275" spans="3:8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  <c r="H275" s="4">
        <f>F275-_xlfn.XLOOKUP(E275,products[Product],products[Cost per unit])</f>
        <v>2205.5100000000002</v>
      </c>
    </row>
    <row r="276" spans="3:8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  <c r="H276" s="4">
        <f>F276-_xlfn.XLOOKUP(E276,products[Product],products[Cost per unit])</f>
        <v>601.36</v>
      </c>
    </row>
    <row r="277" spans="3:8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  <c r="H277" s="4">
        <f>F277-_xlfn.XLOOKUP(E277,products[Product],products[Cost per unit])</f>
        <v>1633.03</v>
      </c>
    </row>
    <row r="278" spans="3:8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  <c r="H278" s="4">
        <f>F278-_xlfn.XLOOKUP(E278,products[Product],products[Cost per unit])</f>
        <v>3817.27</v>
      </c>
    </row>
    <row r="279" spans="3:8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  <c r="H279" s="4">
        <f>F279-_xlfn.XLOOKUP(E279,products[Product],products[Cost per unit])</f>
        <v>5763.27</v>
      </c>
    </row>
    <row r="280" spans="3:8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  <c r="H280" s="4">
        <f>F280-_xlfn.XLOOKUP(E280,products[Product],products[Cost per unit])</f>
        <v>1060.3800000000001</v>
      </c>
    </row>
    <row r="281" spans="3:8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  <c r="H281" s="4">
        <f>F281-_xlfn.XLOOKUP(E281,products[Product],products[Cost per unit])</f>
        <v>5012.51</v>
      </c>
    </row>
    <row r="282" spans="3:8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  <c r="H282" s="4">
        <f>F282-_xlfn.XLOOKUP(E282,products[Product],products[Cost per unit])</f>
        <v>2851.27</v>
      </c>
    </row>
    <row r="283" spans="3:8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  <c r="H283" s="4">
        <f>F283-_xlfn.XLOOKUP(E283,products[Product],products[Cost per unit])</f>
        <v>1609.84</v>
      </c>
    </row>
    <row r="284" spans="3:8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  <c r="H284" s="4">
        <f>F284-_xlfn.XLOOKUP(E284,products[Product],products[Cost per unit])</f>
        <v>6812.4</v>
      </c>
    </row>
    <row r="285" spans="3:8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  <c r="H285" s="4">
        <f>F285-_xlfn.XLOOKUP(E285,products[Product],products[Cost per unit])</f>
        <v>6645.27</v>
      </c>
    </row>
    <row r="286" spans="3:8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  <c r="H286" s="4">
        <f>F286-_xlfn.XLOOKUP(E286,products[Product],products[Cost per unit])</f>
        <v>2915.89</v>
      </c>
    </row>
    <row r="287" spans="3:8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  <c r="H287" s="4">
        <f>F287-_xlfn.XLOOKUP(E287,products[Product],products[Cost per unit])</f>
        <v>3088.21</v>
      </c>
    </row>
    <row r="288" spans="3:8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  <c r="H288" s="4">
        <f>F288-_xlfn.XLOOKUP(E288,products[Product],products[Cost per unit])</f>
        <v>2984.03</v>
      </c>
    </row>
    <row r="289" spans="3:8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  <c r="H289" s="4">
        <f>F289-_xlfn.XLOOKUP(E289,products[Product],products[Cost per unit])</f>
        <v>2251.27</v>
      </c>
    </row>
    <row r="290" spans="3:8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  <c r="H290" s="4">
        <f>F290-_xlfn.XLOOKUP(E290,products[Product],products[Cost per unit])</f>
        <v>4747.21</v>
      </c>
    </row>
    <row r="291" spans="3:8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  <c r="H291" s="4">
        <f>F291-_xlfn.XLOOKUP(E291,products[Product],products[Cost per unit])</f>
        <v>7503.36</v>
      </c>
    </row>
    <row r="292" spans="3:8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  <c r="H292" s="4">
        <f>F292-_xlfn.XLOOKUP(E292,products[Product],products[Cost per unit])</f>
        <v>4320.21</v>
      </c>
    </row>
    <row r="293" spans="3:8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  <c r="H293" s="4">
        <f>F293-_xlfn.XLOOKUP(E293,products[Product],products[Cost per unit])</f>
        <v>4928.51</v>
      </c>
    </row>
    <row r="294" spans="3:8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  <c r="H294" s="4">
        <f>F294-_xlfn.XLOOKUP(E294,products[Product],products[Cost per unit])</f>
        <v>4766.51</v>
      </c>
    </row>
    <row r="295" spans="3:8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  <c r="H295" s="4">
        <f>F295-_xlfn.XLOOKUP(E295,products[Product],products[Cost per unit])</f>
        <v>7469.85</v>
      </c>
    </row>
    <row r="296" spans="3:8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  <c r="H296" s="4">
        <f>F296-_xlfn.XLOOKUP(E296,products[Product],products[Cost per unit])</f>
        <v>6848.12</v>
      </c>
    </row>
    <row r="297" spans="3:8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  <c r="H297" s="4">
        <f>F297-_xlfn.XLOOKUP(E297,products[Product],products[Cost per unit])</f>
        <v>8994.84</v>
      </c>
    </row>
    <row r="298" spans="3:8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  <c r="H298" s="4">
        <f>F298-_xlfn.XLOOKUP(E298,products[Product],products[Cost per unit])</f>
        <v>1392.84</v>
      </c>
    </row>
    <row r="299" spans="3:8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  <c r="H299" s="4">
        <f>F299-_xlfn.XLOOKUP(E299,products[Product],products[Cost per unit])</f>
        <v>4043.23</v>
      </c>
    </row>
    <row r="300" spans="3:8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  <c r="H300" s="4">
        <f>F300-_xlfn.XLOOKUP(E300,products[Product],products[Cost per unit])</f>
        <v>2143.21</v>
      </c>
    </row>
    <row r="301" spans="3:8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  <c r="H301" s="4">
        <f>F301-_xlfn.XLOOKUP(E301,products[Product],products[Cost per unit])</f>
        <v>3632.84</v>
      </c>
    </row>
    <row r="302" spans="3:8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  <c r="H302" s="4">
        <f>F302-_xlfn.XLOOKUP(E302,products[Product],products[Cost per unit])</f>
        <v>623.51</v>
      </c>
    </row>
    <row r="303" spans="3:8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  <c r="H303" s="4">
        <f>F303-_xlfn.XLOOKUP(E303,products[Product],products[Cost per unit])</f>
        <v>2412.27</v>
      </c>
    </row>
    <row r="304" spans="3:8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  <c r="H304" s="4">
        <f>F304-_xlfn.XLOOKUP(E304,products[Product],products[Cost per unit])</f>
        <v>2128.85</v>
      </c>
    </row>
    <row r="305" spans="3:8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  <c r="H305" s="4">
        <f>F305-_xlfn.XLOOKUP(E305,products[Product],products[Cost per unit])</f>
        <v>6439.51</v>
      </c>
    </row>
    <row r="306" spans="3:8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  <c r="H306" s="4">
        <f>F306-_xlfn.XLOOKUP(E306,products[Product],products[Cost per unit])</f>
        <v>4478.21</v>
      </c>
    </row>
    <row r="307" spans="3:8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  <c r="H307" s="4">
        <f>F307-_xlfn.XLOOKUP(E307,products[Product],products[Cost per unit])</f>
        <v>926.12</v>
      </c>
    </row>
    <row r="308" spans="3:8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  <c r="H308" s="4">
        <f>F308-_xlfn.XLOOKUP(E308,products[Product],products[Cost per unit])</f>
        <v>8835.4</v>
      </c>
    </row>
    <row r="309" spans="3:8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  <c r="H309" s="4">
        <f>F309-_xlfn.XLOOKUP(E309,products[Product],products[Cost per unit])</f>
        <v>4005.63</v>
      </c>
    </row>
    <row r="310" spans="3:8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  <c r="H310" s="4">
        <f>F310-_xlfn.XLOOKUP(E310,products[Product],products[Cost per unit])</f>
        <v>702.27</v>
      </c>
    </row>
    <row r="311" spans="3:8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  <c r="H311" s="4">
        <f>F311-_xlfn.XLOOKUP(E311,products[Product],products[Cost per unit])</f>
        <v>3836.85</v>
      </c>
    </row>
    <row r="312" spans="3:8" x14ac:dyDescent="0.25">
      <c r="F312" s="4"/>
      <c r="G312" s="5"/>
    </row>
    <row r="313" spans="3:8" x14ac:dyDescent="0.25">
      <c r="F313" s="4"/>
      <c r="G313" s="5"/>
    </row>
    <row r="314" spans="3:8" x14ac:dyDescent="0.25">
      <c r="F314" s="4"/>
      <c r="G314" s="5"/>
    </row>
    <row r="315" spans="3:8" x14ac:dyDescent="0.25">
      <c r="F315" s="4"/>
      <c r="G315" s="5"/>
    </row>
    <row r="316" spans="3:8" x14ac:dyDescent="0.25">
      <c r="F316" s="4"/>
      <c r="G316" s="5"/>
    </row>
    <row r="317" spans="3:8" x14ac:dyDescent="0.25">
      <c r="F317" s="4"/>
      <c r="G317" s="5"/>
    </row>
    <row r="318" spans="3:8" x14ac:dyDescent="0.25">
      <c r="F318" s="4"/>
      <c r="G318" s="5"/>
    </row>
    <row r="319" spans="3:8" x14ac:dyDescent="0.25">
      <c r="F319" s="4"/>
      <c r="G319" s="5"/>
    </row>
    <row r="320" spans="3:8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DE2-2C73-4EAF-A407-5922DC040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C1C5-36DE-4C76-8609-066A70FB92C9}">
  <dimension ref="C3:G303"/>
  <sheetViews>
    <sheetView workbookViewId="0">
      <selection activeCell="H3" sqref="H3"/>
    </sheetView>
  </sheetViews>
  <sheetFormatPr defaultRowHeight="15" x14ac:dyDescent="0.25"/>
  <cols>
    <col min="3" max="3" width="16" bestFit="1" customWidth="1"/>
    <col min="4" max="4" width="13" bestFit="1" customWidth="1"/>
    <col min="5" max="5" width="21.85546875" bestFit="1" customWidth="1"/>
    <col min="6" max="6" width="8.28515625" bestFit="1" customWidth="1"/>
    <col min="7" max="7" width="5.7109375" bestFit="1" customWidth="1"/>
  </cols>
  <sheetData>
    <row r="3" spans="3:7" x14ac:dyDescent="0.25">
      <c r="C3" s="6" t="s">
        <v>11</v>
      </c>
      <c r="D3" s="6" t="s">
        <v>12</v>
      </c>
      <c r="E3" s="6" t="s">
        <v>0</v>
      </c>
      <c r="F3" s="10" t="s">
        <v>1</v>
      </c>
      <c r="G3" s="10" t="s">
        <v>50</v>
      </c>
    </row>
    <row r="4" spans="3:7" x14ac:dyDescent="0.25">
      <c r="C4" t="s">
        <v>40</v>
      </c>
      <c r="D4" t="s">
        <v>37</v>
      </c>
      <c r="E4" t="s">
        <v>30</v>
      </c>
      <c r="F4" s="4">
        <v>1624</v>
      </c>
      <c r="G4" s="5">
        <v>114</v>
      </c>
    </row>
    <row r="5" spans="3:7" x14ac:dyDescent="0.25">
      <c r="C5" t="s">
        <v>8</v>
      </c>
      <c r="D5" t="s">
        <v>35</v>
      </c>
      <c r="E5" t="s">
        <v>32</v>
      </c>
      <c r="F5" s="4">
        <v>6706</v>
      </c>
      <c r="G5" s="5">
        <v>459</v>
      </c>
    </row>
    <row r="6" spans="3:7" x14ac:dyDescent="0.25">
      <c r="C6" t="s">
        <v>9</v>
      </c>
      <c r="D6" t="s">
        <v>35</v>
      </c>
      <c r="E6" t="s">
        <v>4</v>
      </c>
      <c r="F6" s="4">
        <v>959</v>
      </c>
      <c r="G6" s="5">
        <v>147</v>
      </c>
    </row>
    <row r="7" spans="3:7" x14ac:dyDescent="0.25">
      <c r="C7" t="s">
        <v>41</v>
      </c>
      <c r="D7" t="s">
        <v>36</v>
      </c>
      <c r="E7" t="s">
        <v>18</v>
      </c>
      <c r="F7" s="4">
        <v>9632</v>
      </c>
      <c r="G7" s="5">
        <v>288</v>
      </c>
    </row>
    <row r="8" spans="3:7" x14ac:dyDescent="0.25">
      <c r="C8" t="s">
        <v>6</v>
      </c>
      <c r="D8" t="s">
        <v>39</v>
      </c>
      <c r="E8" t="s">
        <v>25</v>
      </c>
      <c r="F8" s="4">
        <v>2100</v>
      </c>
      <c r="G8" s="5">
        <v>414</v>
      </c>
    </row>
    <row r="9" spans="3:7" x14ac:dyDescent="0.25">
      <c r="C9" t="s">
        <v>40</v>
      </c>
      <c r="D9" t="s">
        <v>35</v>
      </c>
      <c r="E9" t="s">
        <v>33</v>
      </c>
      <c r="F9" s="4">
        <v>8869</v>
      </c>
      <c r="G9" s="5">
        <v>432</v>
      </c>
    </row>
    <row r="10" spans="3:7" x14ac:dyDescent="0.25">
      <c r="C10" t="s">
        <v>6</v>
      </c>
      <c r="D10" t="s">
        <v>38</v>
      </c>
      <c r="E10" t="s">
        <v>31</v>
      </c>
      <c r="F10" s="4">
        <v>2681</v>
      </c>
      <c r="G10" s="5">
        <v>54</v>
      </c>
    </row>
    <row r="11" spans="3:7" x14ac:dyDescent="0.25">
      <c r="C11" t="s">
        <v>8</v>
      </c>
      <c r="D11" t="s">
        <v>35</v>
      </c>
      <c r="E11" t="s">
        <v>22</v>
      </c>
      <c r="F11" s="4">
        <v>5012</v>
      </c>
      <c r="G11" s="5">
        <v>210</v>
      </c>
    </row>
    <row r="12" spans="3:7" x14ac:dyDescent="0.25">
      <c r="C12" t="s">
        <v>7</v>
      </c>
      <c r="D12" t="s">
        <v>38</v>
      </c>
      <c r="E12" t="s">
        <v>14</v>
      </c>
      <c r="F12" s="4">
        <v>1281</v>
      </c>
      <c r="G12" s="5">
        <v>75</v>
      </c>
    </row>
    <row r="13" spans="3:7" x14ac:dyDescent="0.25">
      <c r="C13" t="s">
        <v>5</v>
      </c>
      <c r="D13" t="s">
        <v>37</v>
      </c>
      <c r="E13" t="s">
        <v>14</v>
      </c>
      <c r="F13" s="4">
        <v>4991</v>
      </c>
      <c r="G13" s="5">
        <v>12</v>
      </c>
    </row>
    <row r="14" spans="3:7" x14ac:dyDescent="0.25">
      <c r="C14" t="s">
        <v>2</v>
      </c>
      <c r="D14" t="s">
        <v>39</v>
      </c>
      <c r="E14" t="s">
        <v>25</v>
      </c>
      <c r="F14" s="4">
        <v>1785</v>
      </c>
      <c r="G14" s="5">
        <v>462</v>
      </c>
    </row>
    <row r="15" spans="3:7" x14ac:dyDescent="0.25">
      <c r="C15" t="s">
        <v>3</v>
      </c>
      <c r="D15" t="s">
        <v>37</v>
      </c>
      <c r="E15" t="s">
        <v>17</v>
      </c>
      <c r="F15" s="4">
        <v>3983</v>
      </c>
      <c r="G15" s="5">
        <v>144</v>
      </c>
    </row>
    <row r="16" spans="3:7" x14ac:dyDescent="0.25">
      <c r="C16" t="s">
        <v>9</v>
      </c>
      <c r="D16" t="s">
        <v>38</v>
      </c>
      <c r="E16" t="s">
        <v>16</v>
      </c>
      <c r="F16" s="4">
        <v>2646</v>
      </c>
      <c r="G16" s="5">
        <v>120</v>
      </c>
    </row>
    <row r="17" spans="3:7" x14ac:dyDescent="0.25">
      <c r="C17" t="s">
        <v>2</v>
      </c>
      <c r="D17" t="s">
        <v>34</v>
      </c>
      <c r="E17" t="s">
        <v>13</v>
      </c>
      <c r="F17" s="4">
        <v>252</v>
      </c>
      <c r="G17" s="5">
        <v>54</v>
      </c>
    </row>
    <row r="18" spans="3:7" x14ac:dyDescent="0.25">
      <c r="C18" t="s">
        <v>3</v>
      </c>
      <c r="D18" t="s">
        <v>35</v>
      </c>
      <c r="E18" t="s">
        <v>25</v>
      </c>
      <c r="F18" s="4">
        <v>2464</v>
      </c>
      <c r="G18" s="5">
        <v>234</v>
      </c>
    </row>
    <row r="19" spans="3:7" x14ac:dyDescent="0.25">
      <c r="C19" t="s">
        <v>3</v>
      </c>
      <c r="D19" t="s">
        <v>35</v>
      </c>
      <c r="E19" t="s">
        <v>29</v>
      </c>
      <c r="F19" s="4">
        <v>2114</v>
      </c>
      <c r="G19" s="5">
        <v>66</v>
      </c>
    </row>
    <row r="20" spans="3:7" x14ac:dyDescent="0.25">
      <c r="C20" t="s">
        <v>6</v>
      </c>
      <c r="D20" t="s">
        <v>37</v>
      </c>
      <c r="E20" t="s">
        <v>31</v>
      </c>
      <c r="F20" s="4">
        <v>7693</v>
      </c>
      <c r="G20" s="5">
        <v>87</v>
      </c>
    </row>
    <row r="21" spans="3:7" x14ac:dyDescent="0.25">
      <c r="C21" t="s">
        <v>5</v>
      </c>
      <c r="D21" t="s">
        <v>34</v>
      </c>
      <c r="E21" t="s">
        <v>20</v>
      </c>
      <c r="F21" s="4">
        <v>15610</v>
      </c>
      <c r="G21" s="5">
        <v>339</v>
      </c>
    </row>
    <row r="22" spans="3:7" x14ac:dyDescent="0.25">
      <c r="C22" t="s">
        <v>41</v>
      </c>
      <c r="D22" t="s">
        <v>34</v>
      </c>
      <c r="E22" t="s">
        <v>22</v>
      </c>
      <c r="F22" s="4">
        <v>336</v>
      </c>
      <c r="G22" s="5">
        <v>144</v>
      </c>
    </row>
    <row r="23" spans="3:7" x14ac:dyDescent="0.25">
      <c r="C23" t="s">
        <v>2</v>
      </c>
      <c r="D23" t="s">
        <v>39</v>
      </c>
      <c r="E23" t="s">
        <v>20</v>
      </c>
      <c r="F23" s="4">
        <v>9443</v>
      </c>
      <c r="G23" s="5">
        <v>162</v>
      </c>
    </row>
    <row r="24" spans="3:7" x14ac:dyDescent="0.25">
      <c r="C24" t="s">
        <v>9</v>
      </c>
      <c r="D24" t="s">
        <v>34</v>
      </c>
      <c r="E24" t="s">
        <v>23</v>
      </c>
      <c r="F24" s="4">
        <v>8155</v>
      </c>
      <c r="G24" s="5">
        <v>90</v>
      </c>
    </row>
    <row r="25" spans="3:7" x14ac:dyDescent="0.25">
      <c r="C25" t="s">
        <v>8</v>
      </c>
      <c r="D25" t="s">
        <v>38</v>
      </c>
      <c r="E25" t="s">
        <v>23</v>
      </c>
      <c r="F25" s="4">
        <v>1701</v>
      </c>
      <c r="G25" s="5">
        <v>234</v>
      </c>
    </row>
    <row r="26" spans="3:7" x14ac:dyDescent="0.25">
      <c r="C26" t="s">
        <v>10</v>
      </c>
      <c r="D26" t="s">
        <v>38</v>
      </c>
      <c r="E26" t="s">
        <v>22</v>
      </c>
      <c r="F26" s="4">
        <v>2205</v>
      </c>
      <c r="G26" s="5">
        <v>141</v>
      </c>
    </row>
    <row r="27" spans="3:7" x14ac:dyDescent="0.25">
      <c r="C27" t="s">
        <v>8</v>
      </c>
      <c r="D27" t="s">
        <v>37</v>
      </c>
      <c r="E27" t="s">
        <v>19</v>
      </c>
      <c r="F27" s="4">
        <v>1771</v>
      </c>
      <c r="G27" s="5">
        <v>204</v>
      </c>
    </row>
    <row r="28" spans="3:7" x14ac:dyDescent="0.25">
      <c r="C28" t="s">
        <v>41</v>
      </c>
      <c r="D28" t="s">
        <v>35</v>
      </c>
      <c r="E28" t="s">
        <v>15</v>
      </c>
      <c r="F28" s="4">
        <v>2114</v>
      </c>
      <c r="G28" s="5">
        <v>186</v>
      </c>
    </row>
    <row r="29" spans="3:7" x14ac:dyDescent="0.25">
      <c r="C29" t="s">
        <v>41</v>
      </c>
      <c r="D29" t="s">
        <v>36</v>
      </c>
      <c r="E29" t="s">
        <v>13</v>
      </c>
      <c r="F29" s="4">
        <v>10311</v>
      </c>
      <c r="G29" s="5">
        <v>231</v>
      </c>
    </row>
    <row r="30" spans="3:7" x14ac:dyDescent="0.25">
      <c r="C30" t="s">
        <v>3</v>
      </c>
      <c r="D30" t="s">
        <v>39</v>
      </c>
      <c r="E30" t="s">
        <v>16</v>
      </c>
      <c r="F30" s="4">
        <v>21</v>
      </c>
      <c r="G30" s="5">
        <v>168</v>
      </c>
    </row>
    <row r="31" spans="3:7" x14ac:dyDescent="0.25">
      <c r="C31" t="s">
        <v>10</v>
      </c>
      <c r="D31" t="s">
        <v>35</v>
      </c>
      <c r="E31" t="s">
        <v>20</v>
      </c>
      <c r="F31" s="4">
        <v>1974</v>
      </c>
      <c r="G31" s="5">
        <v>195</v>
      </c>
    </row>
    <row r="32" spans="3:7" x14ac:dyDescent="0.25">
      <c r="C32" t="s">
        <v>5</v>
      </c>
      <c r="D32" t="s">
        <v>36</v>
      </c>
      <c r="E32" t="s">
        <v>23</v>
      </c>
      <c r="F32" s="4">
        <v>6314</v>
      </c>
      <c r="G32" s="5">
        <v>15</v>
      </c>
    </row>
    <row r="33" spans="3:7" x14ac:dyDescent="0.25">
      <c r="C33" t="s">
        <v>10</v>
      </c>
      <c r="D33" t="s">
        <v>37</v>
      </c>
      <c r="E33" t="s">
        <v>23</v>
      </c>
      <c r="F33" s="4">
        <v>4683</v>
      </c>
      <c r="G33" s="5">
        <v>30</v>
      </c>
    </row>
    <row r="34" spans="3:7" x14ac:dyDescent="0.25">
      <c r="C34" t="s">
        <v>41</v>
      </c>
      <c r="D34" t="s">
        <v>37</v>
      </c>
      <c r="E34" t="s">
        <v>24</v>
      </c>
      <c r="F34" s="4">
        <v>6398</v>
      </c>
      <c r="G34" s="5">
        <v>102</v>
      </c>
    </row>
    <row r="35" spans="3:7" x14ac:dyDescent="0.25">
      <c r="C35" t="s">
        <v>2</v>
      </c>
      <c r="D35" t="s">
        <v>35</v>
      </c>
      <c r="E35" t="s">
        <v>19</v>
      </c>
      <c r="F35" s="4">
        <v>553</v>
      </c>
      <c r="G35" s="5">
        <v>15</v>
      </c>
    </row>
    <row r="36" spans="3:7" x14ac:dyDescent="0.25">
      <c r="C36" t="s">
        <v>8</v>
      </c>
      <c r="D36" t="s">
        <v>39</v>
      </c>
      <c r="E36" t="s">
        <v>30</v>
      </c>
      <c r="F36" s="4">
        <v>7021</v>
      </c>
      <c r="G36" s="5">
        <v>183</v>
      </c>
    </row>
    <row r="37" spans="3:7" x14ac:dyDescent="0.25">
      <c r="C37" t="s">
        <v>40</v>
      </c>
      <c r="D37" t="s">
        <v>39</v>
      </c>
      <c r="E37" t="s">
        <v>22</v>
      </c>
      <c r="F37" s="4">
        <v>5817</v>
      </c>
      <c r="G37" s="5">
        <v>12</v>
      </c>
    </row>
    <row r="38" spans="3:7" x14ac:dyDescent="0.25">
      <c r="C38" t="s">
        <v>41</v>
      </c>
      <c r="D38" t="s">
        <v>39</v>
      </c>
      <c r="E38" t="s">
        <v>14</v>
      </c>
      <c r="F38" s="4">
        <v>3976</v>
      </c>
      <c r="G38" s="5">
        <v>72</v>
      </c>
    </row>
    <row r="39" spans="3:7" x14ac:dyDescent="0.25">
      <c r="C39" t="s">
        <v>6</v>
      </c>
      <c r="D39" t="s">
        <v>38</v>
      </c>
      <c r="E39" t="s">
        <v>27</v>
      </c>
      <c r="F39" s="4">
        <v>1134</v>
      </c>
      <c r="G39" s="5">
        <v>282</v>
      </c>
    </row>
    <row r="40" spans="3:7" x14ac:dyDescent="0.25">
      <c r="C40" t="s">
        <v>2</v>
      </c>
      <c r="D40" t="s">
        <v>39</v>
      </c>
      <c r="E40" t="s">
        <v>28</v>
      </c>
      <c r="F40" s="4">
        <v>6027</v>
      </c>
      <c r="G40" s="5">
        <v>144</v>
      </c>
    </row>
    <row r="41" spans="3:7" x14ac:dyDescent="0.25">
      <c r="C41" t="s">
        <v>6</v>
      </c>
      <c r="D41" t="s">
        <v>37</v>
      </c>
      <c r="E41" t="s">
        <v>16</v>
      </c>
      <c r="F41" s="4">
        <v>1904</v>
      </c>
      <c r="G41" s="5">
        <v>405</v>
      </c>
    </row>
    <row r="42" spans="3:7" x14ac:dyDescent="0.25">
      <c r="C42" t="s">
        <v>7</v>
      </c>
      <c r="D42" t="s">
        <v>34</v>
      </c>
      <c r="E42" t="s">
        <v>32</v>
      </c>
      <c r="F42" s="4">
        <v>3262</v>
      </c>
      <c r="G42" s="5">
        <v>75</v>
      </c>
    </row>
    <row r="43" spans="3:7" x14ac:dyDescent="0.25">
      <c r="C43" t="s">
        <v>40</v>
      </c>
      <c r="D43" t="s">
        <v>34</v>
      </c>
      <c r="E43" t="s">
        <v>27</v>
      </c>
      <c r="F43" s="4">
        <v>2289</v>
      </c>
      <c r="G43" s="5">
        <v>135</v>
      </c>
    </row>
    <row r="44" spans="3:7" x14ac:dyDescent="0.25">
      <c r="C44" t="s">
        <v>5</v>
      </c>
      <c r="D44" t="s">
        <v>34</v>
      </c>
      <c r="E44" t="s">
        <v>27</v>
      </c>
      <c r="F44" s="4">
        <v>6986</v>
      </c>
      <c r="G44" s="5">
        <v>21</v>
      </c>
    </row>
    <row r="45" spans="3:7" x14ac:dyDescent="0.25">
      <c r="C45" t="s">
        <v>2</v>
      </c>
      <c r="D45" t="s">
        <v>38</v>
      </c>
      <c r="E45" t="s">
        <v>23</v>
      </c>
      <c r="F45" s="4">
        <v>4417</v>
      </c>
      <c r="G45" s="5">
        <v>153</v>
      </c>
    </row>
    <row r="46" spans="3:7" x14ac:dyDescent="0.25">
      <c r="C46" t="s">
        <v>6</v>
      </c>
      <c r="D46" t="s">
        <v>34</v>
      </c>
      <c r="E46" t="s">
        <v>15</v>
      </c>
      <c r="F46" s="4">
        <v>1442</v>
      </c>
      <c r="G46" s="5">
        <v>15</v>
      </c>
    </row>
    <row r="47" spans="3:7" x14ac:dyDescent="0.25">
      <c r="C47" t="s">
        <v>3</v>
      </c>
      <c r="D47" t="s">
        <v>35</v>
      </c>
      <c r="E47" t="s">
        <v>14</v>
      </c>
      <c r="F47" s="4">
        <v>2415</v>
      </c>
      <c r="G47" s="5">
        <v>255</v>
      </c>
    </row>
    <row r="48" spans="3:7" x14ac:dyDescent="0.25">
      <c r="C48" t="s">
        <v>2</v>
      </c>
      <c r="D48" t="s">
        <v>37</v>
      </c>
      <c r="E48" t="s">
        <v>19</v>
      </c>
      <c r="F48" s="4">
        <v>238</v>
      </c>
      <c r="G48" s="5">
        <v>18</v>
      </c>
    </row>
    <row r="49" spans="3:7" x14ac:dyDescent="0.25">
      <c r="C49" t="s">
        <v>6</v>
      </c>
      <c r="D49" t="s">
        <v>37</v>
      </c>
      <c r="E49" t="s">
        <v>23</v>
      </c>
      <c r="F49" s="4">
        <v>4949</v>
      </c>
      <c r="G49" s="5">
        <v>189</v>
      </c>
    </row>
    <row r="50" spans="3:7" x14ac:dyDescent="0.25">
      <c r="C50" t="s">
        <v>5</v>
      </c>
      <c r="D50" t="s">
        <v>38</v>
      </c>
      <c r="E50" t="s">
        <v>32</v>
      </c>
      <c r="F50" s="4">
        <v>5075</v>
      </c>
      <c r="G50" s="5">
        <v>21</v>
      </c>
    </row>
    <row r="51" spans="3:7" x14ac:dyDescent="0.25">
      <c r="C51" t="s">
        <v>3</v>
      </c>
      <c r="D51" t="s">
        <v>36</v>
      </c>
      <c r="E51" t="s">
        <v>16</v>
      </c>
      <c r="F51" s="4">
        <v>9198</v>
      </c>
      <c r="G51" s="5">
        <v>36</v>
      </c>
    </row>
    <row r="52" spans="3:7" x14ac:dyDescent="0.25">
      <c r="C52" t="s">
        <v>6</v>
      </c>
      <c r="D52" t="s">
        <v>34</v>
      </c>
      <c r="E52" t="s">
        <v>29</v>
      </c>
      <c r="F52" s="4">
        <v>3339</v>
      </c>
      <c r="G52" s="5">
        <v>75</v>
      </c>
    </row>
    <row r="53" spans="3:7" x14ac:dyDescent="0.25">
      <c r="C53" t="s">
        <v>40</v>
      </c>
      <c r="D53" t="s">
        <v>34</v>
      </c>
      <c r="E53" t="s">
        <v>17</v>
      </c>
      <c r="F53" s="4">
        <v>5019</v>
      </c>
      <c r="G53" s="5">
        <v>156</v>
      </c>
    </row>
    <row r="54" spans="3:7" x14ac:dyDescent="0.25">
      <c r="C54" t="s">
        <v>5</v>
      </c>
      <c r="D54" t="s">
        <v>36</v>
      </c>
      <c r="E54" t="s">
        <v>16</v>
      </c>
      <c r="F54" s="4">
        <v>16184</v>
      </c>
      <c r="G54" s="5">
        <v>39</v>
      </c>
    </row>
    <row r="55" spans="3:7" x14ac:dyDescent="0.25">
      <c r="C55" t="s">
        <v>6</v>
      </c>
      <c r="D55" t="s">
        <v>36</v>
      </c>
      <c r="E55" t="s">
        <v>21</v>
      </c>
      <c r="F55" s="4">
        <v>497</v>
      </c>
      <c r="G55" s="5">
        <v>63</v>
      </c>
    </row>
    <row r="56" spans="3:7" x14ac:dyDescent="0.25">
      <c r="C56" t="s">
        <v>2</v>
      </c>
      <c r="D56" t="s">
        <v>36</v>
      </c>
      <c r="E56" t="s">
        <v>29</v>
      </c>
      <c r="F56" s="4">
        <v>8211</v>
      </c>
      <c r="G56" s="5">
        <v>75</v>
      </c>
    </row>
    <row r="57" spans="3:7" x14ac:dyDescent="0.25">
      <c r="C57" t="s">
        <v>2</v>
      </c>
      <c r="D57" t="s">
        <v>38</v>
      </c>
      <c r="E57" t="s">
        <v>28</v>
      </c>
      <c r="F57" s="4">
        <v>6580</v>
      </c>
      <c r="G57" s="5">
        <v>183</v>
      </c>
    </row>
    <row r="58" spans="3:7" x14ac:dyDescent="0.25">
      <c r="C58" t="s">
        <v>41</v>
      </c>
      <c r="D58" t="s">
        <v>35</v>
      </c>
      <c r="E58" t="s">
        <v>13</v>
      </c>
      <c r="F58" s="4">
        <v>4760</v>
      </c>
      <c r="G58" s="5">
        <v>69</v>
      </c>
    </row>
    <row r="59" spans="3:7" x14ac:dyDescent="0.25">
      <c r="C59" t="s">
        <v>40</v>
      </c>
      <c r="D59" t="s">
        <v>36</v>
      </c>
      <c r="E59" t="s">
        <v>25</v>
      </c>
      <c r="F59" s="4">
        <v>5439</v>
      </c>
      <c r="G59" s="5">
        <v>30</v>
      </c>
    </row>
    <row r="60" spans="3:7" x14ac:dyDescent="0.25">
      <c r="C60" t="s">
        <v>41</v>
      </c>
      <c r="D60" t="s">
        <v>34</v>
      </c>
      <c r="E60" t="s">
        <v>17</v>
      </c>
      <c r="F60" s="4">
        <v>1463</v>
      </c>
      <c r="G60" s="5">
        <v>39</v>
      </c>
    </row>
    <row r="61" spans="3:7" x14ac:dyDescent="0.25">
      <c r="C61" t="s">
        <v>3</v>
      </c>
      <c r="D61" t="s">
        <v>34</v>
      </c>
      <c r="E61" t="s">
        <v>32</v>
      </c>
      <c r="F61" s="4">
        <v>7777</v>
      </c>
      <c r="G61" s="5">
        <v>504</v>
      </c>
    </row>
    <row r="62" spans="3:7" x14ac:dyDescent="0.25">
      <c r="C62" t="s">
        <v>9</v>
      </c>
      <c r="D62" t="s">
        <v>37</v>
      </c>
      <c r="E62" t="s">
        <v>29</v>
      </c>
      <c r="F62" s="4">
        <v>1085</v>
      </c>
      <c r="G62" s="5">
        <v>273</v>
      </c>
    </row>
    <row r="63" spans="3:7" x14ac:dyDescent="0.25">
      <c r="C63" t="s">
        <v>5</v>
      </c>
      <c r="D63" t="s">
        <v>37</v>
      </c>
      <c r="E63" t="s">
        <v>31</v>
      </c>
      <c r="F63" s="4">
        <v>182</v>
      </c>
      <c r="G63" s="5">
        <v>48</v>
      </c>
    </row>
    <row r="64" spans="3:7" x14ac:dyDescent="0.25">
      <c r="C64" t="s">
        <v>6</v>
      </c>
      <c r="D64" t="s">
        <v>34</v>
      </c>
      <c r="E64" t="s">
        <v>27</v>
      </c>
      <c r="F64" s="4">
        <v>4242</v>
      </c>
      <c r="G64" s="5">
        <v>207</v>
      </c>
    </row>
    <row r="65" spans="3:7" x14ac:dyDescent="0.25">
      <c r="C65" t="s">
        <v>6</v>
      </c>
      <c r="D65" t="s">
        <v>36</v>
      </c>
      <c r="E65" t="s">
        <v>32</v>
      </c>
      <c r="F65" s="4">
        <v>6118</v>
      </c>
      <c r="G65" s="5">
        <v>9</v>
      </c>
    </row>
    <row r="66" spans="3:7" x14ac:dyDescent="0.25">
      <c r="C66" t="s">
        <v>10</v>
      </c>
      <c r="D66" t="s">
        <v>36</v>
      </c>
      <c r="E66" t="s">
        <v>23</v>
      </c>
      <c r="F66" s="4">
        <v>2317</v>
      </c>
      <c r="G66" s="5">
        <v>261</v>
      </c>
    </row>
    <row r="67" spans="3:7" x14ac:dyDescent="0.25">
      <c r="C67" t="s">
        <v>6</v>
      </c>
      <c r="D67" t="s">
        <v>38</v>
      </c>
      <c r="E67" t="s">
        <v>16</v>
      </c>
      <c r="F67" s="4">
        <v>938</v>
      </c>
      <c r="G67" s="5">
        <v>6</v>
      </c>
    </row>
    <row r="68" spans="3:7" x14ac:dyDescent="0.25">
      <c r="C68" t="s">
        <v>8</v>
      </c>
      <c r="D68" t="s">
        <v>37</v>
      </c>
      <c r="E68" t="s">
        <v>15</v>
      </c>
      <c r="F68" s="4">
        <v>9709</v>
      </c>
      <c r="G68" s="5">
        <v>30</v>
      </c>
    </row>
    <row r="69" spans="3:7" x14ac:dyDescent="0.25">
      <c r="C69" t="s">
        <v>7</v>
      </c>
      <c r="D69" t="s">
        <v>34</v>
      </c>
      <c r="E69" t="s">
        <v>20</v>
      </c>
      <c r="F69" s="4">
        <v>2205</v>
      </c>
      <c r="G69" s="5">
        <v>138</v>
      </c>
    </row>
    <row r="70" spans="3:7" x14ac:dyDescent="0.25">
      <c r="C70" t="s">
        <v>7</v>
      </c>
      <c r="D70" t="s">
        <v>37</v>
      </c>
      <c r="E70" t="s">
        <v>17</v>
      </c>
      <c r="F70" s="4">
        <v>4487</v>
      </c>
      <c r="G70" s="5">
        <v>111</v>
      </c>
    </row>
    <row r="71" spans="3:7" x14ac:dyDescent="0.25">
      <c r="C71" t="s">
        <v>5</v>
      </c>
      <c r="D71" t="s">
        <v>35</v>
      </c>
      <c r="E71" t="s">
        <v>18</v>
      </c>
      <c r="F71" s="4">
        <v>2415</v>
      </c>
      <c r="G71" s="5">
        <v>15</v>
      </c>
    </row>
    <row r="72" spans="3:7" x14ac:dyDescent="0.25">
      <c r="C72" t="s">
        <v>40</v>
      </c>
      <c r="D72" t="s">
        <v>34</v>
      </c>
      <c r="E72" t="s">
        <v>19</v>
      </c>
      <c r="F72" s="4">
        <v>4018</v>
      </c>
      <c r="G72" s="5">
        <v>162</v>
      </c>
    </row>
    <row r="73" spans="3:7" x14ac:dyDescent="0.25">
      <c r="C73" t="s">
        <v>5</v>
      </c>
      <c r="D73" t="s">
        <v>34</v>
      </c>
      <c r="E73" t="s">
        <v>19</v>
      </c>
      <c r="F73" s="4">
        <v>861</v>
      </c>
      <c r="G73" s="5">
        <v>195</v>
      </c>
    </row>
    <row r="74" spans="3:7" x14ac:dyDescent="0.25">
      <c r="C74" t="s">
        <v>10</v>
      </c>
      <c r="D74" t="s">
        <v>38</v>
      </c>
      <c r="E74" t="s">
        <v>14</v>
      </c>
      <c r="F74" s="4">
        <v>5586</v>
      </c>
      <c r="G74" s="5">
        <v>525</v>
      </c>
    </row>
    <row r="75" spans="3:7" x14ac:dyDescent="0.25">
      <c r="C75" t="s">
        <v>7</v>
      </c>
      <c r="D75" t="s">
        <v>34</v>
      </c>
      <c r="E75" t="s">
        <v>33</v>
      </c>
      <c r="F75" s="4">
        <v>2226</v>
      </c>
      <c r="G75" s="5">
        <v>48</v>
      </c>
    </row>
    <row r="76" spans="3:7" x14ac:dyDescent="0.25">
      <c r="C76" t="s">
        <v>9</v>
      </c>
      <c r="D76" t="s">
        <v>34</v>
      </c>
      <c r="E76" t="s">
        <v>28</v>
      </c>
      <c r="F76" s="4">
        <v>14329</v>
      </c>
      <c r="G76" s="5">
        <v>150</v>
      </c>
    </row>
    <row r="77" spans="3:7" x14ac:dyDescent="0.25">
      <c r="C77" t="s">
        <v>9</v>
      </c>
      <c r="D77" t="s">
        <v>34</v>
      </c>
      <c r="E77" t="s">
        <v>20</v>
      </c>
      <c r="F77" s="4">
        <v>8463</v>
      </c>
      <c r="G77" s="5">
        <v>492</v>
      </c>
    </row>
    <row r="78" spans="3:7" x14ac:dyDescent="0.25">
      <c r="C78" t="s">
        <v>5</v>
      </c>
      <c r="D78" t="s">
        <v>34</v>
      </c>
      <c r="E78" t="s">
        <v>29</v>
      </c>
      <c r="F78" s="4">
        <v>2891</v>
      </c>
      <c r="G78" s="5">
        <v>102</v>
      </c>
    </row>
    <row r="79" spans="3:7" x14ac:dyDescent="0.25">
      <c r="C79" t="s">
        <v>3</v>
      </c>
      <c r="D79" t="s">
        <v>36</v>
      </c>
      <c r="E79" t="s">
        <v>23</v>
      </c>
      <c r="F79" s="4">
        <v>3773</v>
      </c>
      <c r="G79" s="5">
        <v>165</v>
      </c>
    </row>
    <row r="80" spans="3:7" x14ac:dyDescent="0.25">
      <c r="C80" t="s">
        <v>41</v>
      </c>
      <c r="D80" t="s">
        <v>36</v>
      </c>
      <c r="E80" t="s">
        <v>28</v>
      </c>
      <c r="F80" s="4">
        <v>854</v>
      </c>
      <c r="G80" s="5">
        <v>309</v>
      </c>
    </row>
    <row r="81" spans="3:7" x14ac:dyDescent="0.25">
      <c r="C81" t="s">
        <v>6</v>
      </c>
      <c r="D81" t="s">
        <v>36</v>
      </c>
      <c r="E81" t="s">
        <v>17</v>
      </c>
      <c r="F81" s="4">
        <v>4970</v>
      </c>
      <c r="G81" s="5">
        <v>156</v>
      </c>
    </row>
    <row r="82" spans="3:7" x14ac:dyDescent="0.25">
      <c r="C82" t="s">
        <v>9</v>
      </c>
      <c r="D82" t="s">
        <v>35</v>
      </c>
      <c r="E82" t="s">
        <v>26</v>
      </c>
      <c r="F82" s="4">
        <v>98</v>
      </c>
      <c r="G82" s="5">
        <v>159</v>
      </c>
    </row>
    <row r="83" spans="3:7" x14ac:dyDescent="0.25">
      <c r="C83" t="s">
        <v>5</v>
      </c>
      <c r="D83" t="s">
        <v>35</v>
      </c>
      <c r="E83" t="s">
        <v>15</v>
      </c>
      <c r="F83" s="4">
        <v>13391</v>
      </c>
      <c r="G83" s="5">
        <v>201</v>
      </c>
    </row>
    <row r="84" spans="3:7" x14ac:dyDescent="0.25">
      <c r="C84" t="s">
        <v>8</v>
      </c>
      <c r="D84" t="s">
        <v>39</v>
      </c>
      <c r="E84" t="s">
        <v>31</v>
      </c>
      <c r="F84" s="4">
        <v>8890</v>
      </c>
      <c r="G84" s="5">
        <v>210</v>
      </c>
    </row>
    <row r="85" spans="3:7" x14ac:dyDescent="0.25">
      <c r="C85" t="s">
        <v>2</v>
      </c>
      <c r="D85" t="s">
        <v>38</v>
      </c>
      <c r="E85" t="s">
        <v>13</v>
      </c>
      <c r="F85" s="4">
        <v>56</v>
      </c>
      <c r="G85" s="5">
        <v>51</v>
      </c>
    </row>
    <row r="86" spans="3:7" x14ac:dyDescent="0.25">
      <c r="C86" t="s">
        <v>3</v>
      </c>
      <c r="D86" t="s">
        <v>36</v>
      </c>
      <c r="E86" t="s">
        <v>25</v>
      </c>
      <c r="F86" s="4">
        <v>3339</v>
      </c>
      <c r="G86" s="5">
        <v>39</v>
      </c>
    </row>
    <row r="87" spans="3:7" x14ac:dyDescent="0.25">
      <c r="C87" t="s">
        <v>10</v>
      </c>
      <c r="D87" t="s">
        <v>35</v>
      </c>
      <c r="E87" t="s">
        <v>18</v>
      </c>
      <c r="F87" s="4">
        <v>3808</v>
      </c>
      <c r="G87" s="5">
        <v>279</v>
      </c>
    </row>
    <row r="88" spans="3:7" x14ac:dyDescent="0.25">
      <c r="C88" t="s">
        <v>10</v>
      </c>
      <c r="D88" t="s">
        <v>38</v>
      </c>
      <c r="E88" t="s">
        <v>13</v>
      </c>
      <c r="F88" s="4">
        <v>63</v>
      </c>
      <c r="G88" s="5">
        <v>123</v>
      </c>
    </row>
    <row r="89" spans="3:7" x14ac:dyDescent="0.25">
      <c r="C89" t="s">
        <v>2</v>
      </c>
      <c r="D89" t="s">
        <v>39</v>
      </c>
      <c r="E89" t="s">
        <v>27</v>
      </c>
      <c r="F89" s="4">
        <v>7812</v>
      </c>
      <c r="G89" s="5">
        <v>81</v>
      </c>
    </row>
    <row r="90" spans="3:7" x14ac:dyDescent="0.25">
      <c r="C90" t="s">
        <v>40</v>
      </c>
      <c r="D90" t="s">
        <v>37</v>
      </c>
      <c r="E90" t="s">
        <v>19</v>
      </c>
      <c r="F90" s="4">
        <v>7693</v>
      </c>
      <c r="G90" s="5">
        <v>21</v>
      </c>
    </row>
    <row r="91" spans="3:7" x14ac:dyDescent="0.25">
      <c r="C91" t="s">
        <v>3</v>
      </c>
      <c r="D91" t="s">
        <v>36</v>
      </c>
      <c r="E91" t="s">
        <v>28</v>
      </c>
      <c r="F91" s="4">
        <v>973</v>
      </c>
      <c r="G91" s="5">
        <v>162</v>
      </c>
    </row>
    <row r="92" spans="3:7" x14ac:dyDescent="0.25">
      <c r="C92" t="s">
        <v>10</v>
      </c>
      <c r="D92" t="s">
        <v>35</v>
      </c>
      <c r="E92" t="s">
        <v>21</v>
      </c>
      <c r="F92" s="4">
        <v>567</v>
      </c>
      <c r="G92" s="5">
        <v>228</v>
      </c>
    </row>
    <row r="93" spans="3:7" x14ac:dyDescent="0.25">
      <c r="C93" t="s">
        <v>10</v>
      </c>
      <c r="D93" t="s">
        <v>36</v>
      </c>
      <c r="E93" t="s">
        <v>29</v>
      </c>
      <c r="F93" s="4">
        <v>2471</v>
      </c>
      <c r="G93" s="5">
        <v>342</v>
      </c>
    </row>
    <row r="94" spans="3:7" x14ac:dyDescent="0.25">
      <c r="C94" t="s">
        <v>5</v>
      </c>
      <c r="D94" t="s">
        <v>38</v>
      </c>
      <c r="E94" t="s">
        <v>13</v>
      </c>
      <c r="F94" s="4">
        <v>7189</v>
      </c>
      <c r="G94" s="5">
        <v>54</v>
      </c>
    </row>
    <row r="95" spans="3:7" x14ac:dyDescent="0.25">
      <c r="C95" t="s">
        <v>41</v>
      </c>
      <c r="D95" t="s">
        <v>35</v>
      </c>
      <c r="E95" t="s">
        <v>28</v>
      </c>
      <c r="F95" s="4">
        <v>7455</v>
      </c>
      <c r="G95" s="5">
        <v>216</v>
      </c>
    </row>
    <row r="96" spans="3:7" x14ac:dyDescent="0.25">
      <c r="C96" t="s">
        <v>3</v>
      </c>
      <c r="D96" t="s">
        <v>34</v>
      </c>
      <c r="E96" t="s">
        <v>26</v>
      </c>
      <c r="F96" s="4">
        <v>3108</v>
      </c>
      <c r="G96" s="5">
        <v>54</v>
      </c>
    </row>
    <row r="97" spans="3:7" x14ac:dyDescent="0.25">
      <c r="C97" t="s">
        <v>6</v>
      </c>
      <c r="D97" t="s">
        <v>38</v>
      </c>
      <c r="E97" t="s">
        <v>25</v>
      </c>
      <c r="F97" s="4">
        <v>469</v>
      </c>
      <c r="G97" s="5">
        <v>75</v>
      </c>
    </row>
    <row r="98" spans="3:7" x14ac:dyDescent="0.25">
      <c r="C98" t="s">
        <v>9</v>
      </c>
      <c r="D98" t="s">
        <v>37</v>
      </c>
      <c r="E98" t="s">
        <v>23</v>
      </c>
      <c r="F98" s="4">
        <v>2737</v>
      </c>
      <c r="G98" s="5">
        <v>93</v>
      </c>
    </row>
    <row r="99" spans="3:7" x14ac:dyDescent="0.25">
      <c r="C99" t="s">
        <v>9</v>
      </c>
      <c r="D99" t="s">
        <v>37</v>
      </c>
      <c r="E99" t="s">
        <v>25</v>
      </c>
      <c r="F99" s="4">
        <v>4305</v>
      </c>
      <c r="G99" s="5">
        <v>156</v>
      </c>
    </row>
    <row r="100" spans="3:7" x14ac:dyDescent="0.25">
      <c r="C100" t="s">
        <v>9</v>
      </c>
      <c r="D100" t="s">
        <v>38</v>
      </c>
      <c r="E100" t="s">
        <v>17</v>
      </c>
      <c r="F100" s="4">
        <v>2408</v>
      </c>
      <c r="G100" s="5">
        <v>9</v>
      </c>
    </row>
    <row r="101" spans="3:7" x14ac:dyDescent="0.25">
      <c r="C101" t="s">
        <v>3</v>
      </c>
      <c r="D101" t="s">
        <v>36</v>
      </c>
      <c r="E101" t="s">
        <v>19</v>
      </c>
      <c r="F101" s="4">
        <v>1281</v>
      </c>
      <c r="G101" s="5">
        <v>18</v>
      </c>
    </row>
    <row r="102" spans="3:7" x14ac:dyDescent="0.25">
      <c r="C102" t="s">
        <v>40</v>
      </c>
      <c r="D102" t="s">
        <v>35</v>
      </c>
      <c r="E102" t="s">
        <v>32</v>
      </c>
      <c r="F102" s="4">
        <v>12348</v>
      </c>
      <c r="G102" s="5">
        <v>234</v>
      </c>
    </row>
    <row r="103" spans="3:7" x14ac:dyDescent="0.25">
      <c r="C103" t="s">
        <v>3</v>
      </c>
      <c r="D103" t="s">
        <v>34</v>
      </c>
      <c r="E103" t="s">
        <v>28</v>
      </c>
      <c r="F103" s="4">
        <v>3689</v>
      </c>
      <c r="G103" s="5">
        <v>312</v>
      </c>
    </row>
    <row r="104" spans="3:7" x14ac:dyDescent="0.25">
      <c r="C104" t="s">
        <v>7</v>
      </c>
      <c r="D104" t="s">
        <v>36</v>
      </c>
      <c r="E104" t="s">
        <v>19</v>
      </c>
      <c r="F104" s="4">
        <v>2870</v>
      </c>
      <c r="G104" s="5">
        <v>300</v>
      </c>
    </row>
    <row r="105" spans="3:7" x14ac:dyDescent="0.25">
      <c r="C105" t="s">
        <v>2</v>
      </c>
      <c r="D105" t="s">
        <v>36</v>
      </c>
      <c r="E105" t="s">
        <v>27</v>
      </c>
      <c r="F105" s="4">
        <v>798</v>
      </c>
      <c r="G105" s="5">
        <v>519</v>
      </c>
    </row>
    <row r="106" spans="3:7" x14ac:dyDescent="0.25">
      <c r="C106" t="s">
        <v>41</v>
      </c>
      <c r="D106" t="s">
        <v>37</v>
      </c>
      <c r="E106" t="s">
        <v>21</v>
      </c>
      <c r="F106" s="4">
        <v>2933</v>
      </c>
      <c r="G106" s="5">
        <v>9</v>
      </c>
    </row>
    <row r="107" spans="3:7" x14ac:dyDescent="0.25">
      <c r="C107" t="s">
        <v>5</v>
      </c>
      <c r="D107" t="s">
        <v>35</v>
      </c>
      <c r="E107" t="s">
        <v>4</v>
      </c>
      <c r="F107" s="4">
        <v>2744</v>
      </c>
      <c r="G107" s="5">
        <v>9</v>
      </c>
    </row>
    <row r="108" spans="3:7" x14ac:dyDescent="0.25">
      <c r="C108" t="s">
        <v>40</v>
      </c>
      <c r="D108" t="s">
        <v>36</v>
      </c>
      <c r="E108" t="s">
        <v>33</v>
      </c>
      <c r="F108" s="4">
        <v>9772</v>
      </c>
      <c r="G108" s="5">
        <v>90</v>
      </c>
    </row>
    <row r="109" spans="3:7" x14ac:dyDescent="0.25">
      <c r="C109" t="s">
        <v>7</v>
      </c>
      <c r="D109" t="s">
        <v>34</v>
      </c>
      <c r="E109" t="s">
        <v>25</v>
      </c>
      <c r="F109" s="4">
        <v>1568</v>
      </c>
      <c r="G109" s="5">
        <v>96</v>
      </c>
    </row>
    <row r="110" spans="3:7" x14ac:dyDescent="0.25">
      <c r="C110" t="s">
        <v>2</v>
      </c>
      <c r="D110" t="s">
        <v>36</v>
      </c>
      <c r="E110" t="s">
        <v>16</v>
      </c>
      <c r="F110" s="4">
        <v>11417</v>
      </c>
      <c r="G110" s="5">
        <v>21</v>
      </c>
    </row>
    <row r="111" spans="3:7" x14ac:dyDescent="0.25">
      <c r="C111" t="s">
        <v>40</v>
      </c>
      <c r="D111" t="s">
        <v>34</v>
      </c>
      <c r="E111" t="s">
        <v>26</v>
      </c>
      <c r="F111" s="4">
        <v>6748</v>
      </c>
      <c r="G111" s="5">
        <v>48</v>
      </c>
    </row>
    <row r="112" spans="3:7" x14ac:dyDescent="0.25">
      <c r="C112" t="s">
        <v>10</v>
      </c>
      <c r="D112" t="s">
        <v>36</v>
      </c>
      <c r="E112" t="s">
        <v>27</v>
      </c>
      <c r="F112" s="4">
        <v>1407</v>
      </c>
      <c r="G112" s="5">
        <v>72</v>
      </c>
    </row>
    <row r="113" spans="3:7" x14ac:dyDescent="0.25">
      <c r="C113" t="s">
        <v>8</v>
      </c>
      <c r="D113" t="s">
        <v>35</v>
      </c>
      <c r="E113" t="s">
        <v>29</v>
      </c>
      <c r="F113" s="4">
        <v>2023</v>
      </c>
      <c r="G113" s="5">
        <v>168</v>
      </c>
    </row>
    <row r="114" spans="3:7" x14ac:dyDescent="0.25">
      <c r="C114" t="s">
        <v>5</v>
      </c>
      <c r="D114" t="s">
        <v>39</v>
      </c>
      <c r="E114" t="s">
        <v>26</v>
      </c>
      <c r="F114" s="4">
        <v>5236</v>
      </c>
      <c r="G114" s="5">
        <v>51</v>
      </c>
    </row>
    <row r="115" spans="3:7" x14ac:dyDescent="0.25">
      <c r="C115" t="s">
        <v>41</v>
      </c>
      <c r="D115" t="s">
        <v>36</v>
      </c>
      <c r="E115" t="s">
        <v>19</v>
      </c>
      <c r="F115" s="4">
        <v>1925</v>
      </c>
      <c r="G115" s="5">
        <v>192</v>
      </c>
    </row>
    <row r="116" spans="3:7" x14ac:dyDescent="0.25">
      <c r="C116" t="s">
        <v>7</v>
      </c>
      <c r="D116" t="s">
        <v>37</v>
      </c>
      <c r="E116" t="s">
        <v>14</v>
      </c>
      <c r="F116" s="4">
        <v>6608</v>
      </c>
      <c r="G116" s="5">
        <v>225</v>
      </c>
    </row>
    <row r="117" spans="3:7" x14ac:dyDescent="0.25">
      <c r="C117" t="s">
        <v>6</v>
      </c>
      <c r="D117" t="s">
        <v>34</v>
      </c>
      <c r="E117" t="s">
        <v>26</v>
      </c>
      <c r="F117" s="4">
        <v>8008</v>
      </c>
      <c r="G117" s="5">
        <v>456</v>
      </c>
    </row>
    <row r="118" spans="3:7" x14ac:dyDescent="0.25">
      <c r="C118" t="s">
        <v>10</v>
      </c>
      <c r="D118" t="s">
        <v>34</v>
      </c>
      <c r="E118" t="s">
        <v>25</v>
      </c>
      <c r="F118" s="4">
        <v>1428</v>
      </c>
      <c r="G118" s="5">
        <v>93</v>
      </c>
    </row>
    <row r="119" spans="3:7" x14ac:dyDescent="0.25">
      <c r="C119" t="s">
        <v>6</v>
      </c>
      <c r="D119" t="s">
        <v>34</v>
      </c>
      <c r="E119" t="s">
        <v>4</v>
      </c>
      <c r="F119" s="4">
        <v>525</v>
      </c>
      <c r="G119" s="5">
        <v>48</v>
      </c>
    </row>
    <row r="120" spans="3:7" x14ac:dyDescent="0.25">
      <c r="C120" t="s">
        <v>6</v>
      </c>
      <c r="D120" t="s">
        <v>37</v>
      </c>
      <c r="E120" t="s">
        <v>18</v>
      </c>
      <c r="F120" s="4">
        <v>1505</v>
      </c>
      <c r="G120" s="5">
        <v>102</v>
      </c>
    </row>
    <row r="121" spans="3:7" x14ac:dyDescent="0.25">
      <c r="C121" t="s">
        <v>7</v>
      </c>
      <c r="D121" t="s">
        <v>35</v>
      </c>
      <c r="E121" t="s">
        <v>30</v>
      </c>
      <c r="F121" s="4">
        <v>6755</v>
      </c>
      <c r="G121" s="5">
        <v>252</v>
      </c>
    </row>
    <row r="122" spans="3:7" x14ac:dyDescent="0.25">
      <c r="C122" t="s">
        <v>2</v>
      </c>
      <c r="D122" t="s">
        <v>37</v>
      </c>
      <c r="E122" t="s">
        <v>18</v>
      </c>
      <c r="F122" s="4">
        <v>11571</v>
      </c>
      <c r="G122" s="5">
        <v>138</v>
      </c>
    </row>
    <row r="123" spans="3:7" x14ac:dyDescent="0.25">
      <c r="C123" t="s">
        <v>40</v>
      </c>
      <c r="D123" t="s">
        <v>38</v>
      </c>
      <c r="E123" t="s">
        <v>25</v>
      </c>
      <c r="F123" s="4">
        <v>2541</v>
      </c>
      <c r="G123" s="5">
        <v>90</v>
      </c>
    </row>
    <row r="124" spans="3:7" x14ac:dyDescent="0.25">
      <c r="C124" t="s">
        <v>41</v>
      </c>
      <c r="D124" t="s">
        <v>37</v>
      </c>
      <c r="E124" t="s">
        <v>30</v>
      </c>
      <c r="F124" s="4">
        <v>1526</v>
      </c>
      <c r="G124" s="5">
        <v>240</v>
      </c>
    </row>
    <row r="125" spans="3:7" x14ac:dyDescent="0.25">
      <c r="C125" t="s">
        <v>40</v>
      </c>
      <c r="D125" t="s">
        <v>38</v>
      </c>
      <c r="E125" t="s">
        <v>4</v>
      </c>
      <c r="F125" s="4">
        <v>6125</v>
      </c>
      <c r="G125" s="5">
        <v>102</v>
      </c>
    </row>
    <row r="126" spans="3:7" x14ac:dyDescent="0.25">
      <c r="C126" t="s">
        <v>41</v>
      </c>
      <c r="D126" t="s">
        <v>35</v>
      </c>
      <c r="E126" t="s">
        <v>27</v>
      </c>
      <c r="F126" s="4">
        <v>847</v>
      </c>
      <c r="G126" s="5">
        <v>129</v>
      </c>
    </row>
    <row r="127" spans="3:7" x14ac:dyDescent="0.25">
      <c r="C127" t="s">
        <v>8</v>
      </c>
      <c r="D127" t="s">
        <v>35</v>
      </c>
      <c r="E127" t="s">
        <v>27</v>
      </c>
      <c r="F127" s="4">
        <v>4753</v>
      </c>
      <c r="G127" s="5">
        <v>300</v>
      </c>
    </row>
    <row r="128" spans="3:7" x14ac:dyDescent="0.25">
      <c r="C128" t="s">
        <v>6</v>
      </c>
      <c r="D128" t="s">
        <v>38</v>
      </c>
      <c r="E128" t="s">
        <v>33</v>
      </c>
      <c r="F128" s="4">
        <v>959</v>
      </c>
      <c r="G128" s="5">
        <v>135</v>
      </c>
    </row>
    <row r="129" spans="3:7" x14ac:dyDescent="0.25">
      <c r="C129" t="s">
        <v>7</v>
      </c>
      <c r="D129" t="s">
        <v>35</v>
      </c>
      <c r="E129" t="s">
        <v>24</v>
      </c>
      <c r="F129" s="4">
        <v>2793</v>
      </c>
      <c r="G129" s="5">
        <v>114</v>
      </c>
    </row>
    <row r="130" spans="3:7" x14ac:dyDescent="0.25">
      <c r="C130" t="s">
        <v>7</v>
      </c>
      <c r="D130" t="s">
        <v>35</v>
      </c>
      <c r="E130" t="s">
        <v>14</v>
      </c>
      <c r="F130" s="4">
        <v>4606</v>
      </c>
      <c r="G130" s="5">
        <v>63</v>
      </c>
    </row>
    <row r="131" spans="3:7" x14ac:dyDescent="0.25">
      <c r="C131" t="s">
        <v>7</v>
      </c>
      <c r="D131" t="s">
        <v>36</v>
      </c>
      <c r="E131" t="s">
        <v>29</v>
      </c>
      <c r="F131" s="4">
        <v>5551</v>
      </c>
      <c r="G131" s="5">
        <v>252</v>
      </c>
    </row>
    <row r="132" spans="3:7" x14ac:dyDescent="0.25">
      <c r="C132" t="s">
        <v>10</v>
      </c>
      <c r="D132" t="s">
        <v>36</v>
      </c>
      <c r="E132" t="s">
        <v>32</v>
      </c>
      <c r="F132" s="4">
        <v>6657</v>
      </c>
      <c r="G132" s="5">
        <v>303</v>
      </c>
    </row>
    <row r="133" spans="3:7" x14ac:dyDescent="0.25">
      <c r="C133" t="s">
        <v>7</v>
      </c>
      <c r="D133" t="s">
        <v>39</v>
      </c>
      <c r="E133" t="s">
        <v>17</v>
      </c>
      <c r="F133" s="4">
        <v>4438</v>
      </c>
      <c r="G133" s="5">
        <v>246</v>
      </c>
    </row>
    <row r="134" spans="3:7" x14ac:dyDescent="0.25">
      <c r="C134" t="s">
        <v>8</v>
      </c>
      <c r="D134" t="s">
        <v>38</v>
      </c>
      <c r="E134" t="s">
        <v>22</v>
      </c>
      <c r="F134" s="4">
        <v>168</v>
      </c>
      <c r="G134" s="5">
        <v>84</v>
      </c>
    </row>
    <row r="135" spans="3:7" x14ac:dyDescent="0.25">
      <c r="C135" t="s">
        <v>7</v>
      </c>
      <c r="D135" t="s">
        <v>34</v>
      </c>
      <c r="E135" t="s">
        <v>17</v>
      </c>
      <c r="F135" s="4">
        <v>7777</v>
      </c>
      <c r="G135" s="5">
        <v>39</v>
      </c>
    </row>
    <row r="136" spans="3:7" x14ac:dyDescent="0.25">
      <c r="C136" t="s">
        <v>5</v>
      </c>
      <c r="D136" t="s">
        <v>36</v>
      </c>
      <c r="E136" t="s">
        <v>17</v>
      </c>
      <c r="F136" s="4">
        <v>3339</v>
      </c>
      <c r="G136" s="5">
        <v>348</v>
      </c>
    </row>
    <row r="137" spans="3:7" x14ac:dyDescent="0.25">
      <c r="C137" t="s">
        <v>7</v>
      </c>
      <c r="D137" t="s">
        <v>37</v>
      </c>
      <c r="E137" t="s">
        <v>33</v>
      </c>
      <c r="F137" s="4">
        <v>6391</v>
      </c>
      <c r="G137" s="5">
        <v>48</v>
      </c>
    </row>
    <row r="138" spans="3:7" x14ac:dyDescent="0.25">
      <c r="C138" t="s">
        <v>5</v>
      </c>
      <c r="D138" t="s">
        <v>37</v>
      </c>
      <c r="E138" t="s">
        <v>22</v>
      </c>
      <c r="F138" s="4">
        <v>518</v>
      </c>
      <c r="G138" s="5">
        <v>75</v>
      </c>
    </row>
    <row r="139" spans="3:7" x14ac:dyDescent="0.25">
      <c r="C139" t="s">
        <v>7</v>
      </c>
      <c r="D139" t="s">
        <v>38</v>
      </c>
      <c r="E139" t="s">
        <v>28</v>
      </c>
      <c r="F139" s="4">
        <v>5677</v>
      </c>
      <c r="G139" s="5">
        <v>258</v>
      </c>
    </row>
    <row r="140" spans="3:7" x14ac:dyDescent="0.25">
      <c r="C140" t="s">
        <v>6</v>
      </c>
      <c r="D140" t="s">
        <v>39</v>
      </c>
      <c r="E140" t="s">
        <v>17</v>
      </c>
      <c r="F140" s="4">
        <v>6048</v>
      </c>
      <c r="G140" s="5">
        <v>27</v>
      </c>
    </row>
    <row r="141" spans="3:7" x14ac:dyDescent="0.25">
      <c r="C141" t="s">
        <v>8</v>
      </c>
      <c r="D141" t="s">
        <v>38</v>
      </c>
      <c r="E141" t="s">
        <v>32</v>
      </c>
      <c r="F141" s="4">
        <v>3752</v>
      </c>
      <c r="G141" s="5">
        <v>213</v>
      </c>
    </row>
    <row r="142" spans="3:7" x14ac:dyDescent="0.25">
      <c r="C142" t="s">
        <v>5</v>
      </c>
      <c r="D142" t="s">
        <v>35</v>
      </c>
      <c r="E142" t="s">
        <v>29</v>
      </c>
      <c r="F142" s="4">
        <v>4480</v>
      </c>
      <c r="G142" s="5">
        <v>357</v>
      </c>
    </row>
    <row r="143" spans="3:7" x14ac:dyDescent="0.25">
      <c r="C143" t="s">
        <v>9</v>
      </c>
      <c r="D143" t="s">
        <v>37</v>
      </c>
      <c r="E143" t="s">
        <v>4</v>
      </c>
      <c r="F143" s="4">
        <v>259</v>
      </c>
      <c r="G143" s="5">
        <v>207</v>
      </c>
    </row>
    <row r="144" spans="3:7" x14ac:dyDescent="0.25">
      <c r="C144" t="s">
        <v>8</v>
      </c>
      <c r="D144" t="s">
        <v>37</v>
      </c>
      <c r="E144" t="s">
        <v>30</v>
      </c>
      <c r="F144" s="4">
        <v>42</v>
      </c>
      <c r="G144" s="5">
        <v>150</v>
      </c>
    </row>
    <row r="145" spans="3:7" x14ac:dyDescent="0.25">
      <c r="C145" t="s">
        <v>41</v>
      </c>
      <c r="D145" t="s">
        <v>36</v>
      </c>
      <c r="E145" t="s">
        <v>26</v>
      </c>
      <c r="F145" s="4">
        <v>98</v>
      </c>
      <c r="G145" s="5">
        <v>204</v>
      </c>
    </row>
    <row r="146" spans="3:7" x14ac:dyDescent="0.25">
      <c r="C146" t="s">
        <v>7</v>
      </c>
      <c r="D146" t="s">
        <v>35</v>
      </c>
      <c r="E146" t="s">
        <v>27</v>
      </c>
      <c r="F146" s="4">
        <v>2478</v>
      </c>
      <c r="G146" s="5">
        <v>21</v>
      </c>
    </row>
    <row r="147" spans="3:7" x14ac:dyDescent="0.25">
      <c r="C147" t="s">
        <v>41</v>
      </c>
      <c r="D147" t="s">
        <v>34</v>
      </c>
      <c r="E147" t="s">
        <v>33</v>
      </c>
      <c r="F147" s="4">
        <v>7847</v>
      </c>
      <c r="G147" s="5">
        <v>174</v>
      </c>
    </row>
    <row r="148" spans="3:7" x14ac:dyDescent="0.25">
      <c r="C148" t="s">
        <v>2</v>
      </c>
      <c r="D148" t="s">
        <v>37</v>
      </c>
      <c r="E148" t="s">
        <v>17</v>
      </c>
      <c r="F148" s="4">
        <v>9926</v>
      </c>
      <c r="G148" s="5">
        <v>201</v>
      </c>
    </row>
    <row r="149" spans="3:7" x14ac:dyDescent="0.25">
      <c r="C149" t="s">
        <v>8</v>
      </c>
      <c r="D149" t="s">
        <v>38</v>
      </c>
      <c r="E149" t="s">
        <v>13</v>
      </c>
      <c r="F149" s="4">
        <v>819</v>
      </c>
      <c r="G149" s="5">
        <v>510</v>
      </c>
    </row>
    <row r="150" spans="3:7" x14ac:dyDescent="0.25">
      <c r="C150" t="s">
        <v>6</v>
      </c>
      <c r="D150" t="s">
        <v>39</v>
      </c>
      <c r="E150" t="s">
        <v>29</v>
      </c>
      <c r="F150" s="4">
        <v>3052</v>
      </c>
      <c r="G150" s="5">
        <v>378</v>
      </c>
    </row>
    <row r="151" spans="3:7" x14ac:dyDescent="0.25">
      <c r="C151" t="s">
        <v>9</v>
      </c>
      <c r="D151" t="s">
        <v>34</v>
      </c>
      <c r="E151" t="s">
        <v>21</v>
      </c>
      <c r="F151" s="4">
        <v>6832</v>
      </c>
      <c r="G151" s="5">
        <v>27</v>
      </c>
    </row>
    <row r="152" spans="3:7" x14ac:dyDescent="0.25">
      <c r="C152" t="s">
        <v>2</v>
      </c>
      <c r="D152" t="s">
        <v>39</v>
      </c>
      <c r="E152" t="s">
        <v>16</v>
      </c>
      <c r="F152" s="4">
        <v>2016</v>
      </c>
      <c r="G152" s="5">
        <v>117</v>
      </c>
    </row>
    <row r="153" spans="3:7" x14ac:dyDescent="0.25">
      <c r="C153" t="s">
        <v>6</v>
      </c>
      <c r="D153" t="s">
        <v>38</v>
      </c>
      <c r="E153" t="s">
        <v>21</v>
      </c>
      <c r="F153" s="4">
        <v>7322</v>
      </c>
      <c r="G153" s="5">
        <v>36</v>
      </c>
    </row>
    <row r="154" spans="3:7" x14ac:dyDescent="0.25">
      <c r="C154" t="s">
        <v>8</v>
      </c>
      <c r="D154" t="s">
        <v>35</v>
      </c>
      <c r="E154" t="s">
        <v>33</v>
      </c>
      <c r="F154" s="4">
        <v>357</v>
      </c>
      <c r="G154" s="5">
        <v>126</v>
      </c>
    </row>
    <row r="155" spans="3:7" x14ac:dyDescent="0.25">
      <c r="C155" t="s">
        <v>9</v>
      </c>
      <c r="D155" t="s">
        <v>39</v>
      </c>
      <c r="E155" t="s">
        <v>25</v>
      </c>
      <c r="F155" s="4">
        <v>3192</v>
      </c>
      <c r="G155" s="5">
        <v>72</v>
      </c>
    </row>
    <row r="156" spans="3:7" x14ac:dyDescent="0.25">
      <c r="C156" t="s">
        <v>7</v>
      </c>
      <c r="D156" t="s">
        <v>36</v>
      </c>
      <c r="E156" t="s">
        <v>22</v>
      </c>
      <c r="F156" s="4">
        <v>8435</v>
      </c>
      <c r="G156" s="5">
        <v>42</v>
      </c>
    </row>
    <row r="157" spans="3:7" x14ac:dyDescent="0.25">
      <c r="C157" t="s">
        <v>40</v>
      </c>
      <c r="D157" t="s">
        <v>39</v>
      </c>
      <c r="E157" t="s">
        <v>29</v>
      </c>
      <c r="F157" s="4">
        <v>0</v>
      </c>
      <c r="G157" s="5">
        <v>135</v>
      </c>
    </row>
    <row r="158" spans="3:7" x14ac:dyDescent="0.25">
      <c r="C158" t="s">
        <v>7</v>
      </c>
      <c r="D158" t="s">
        <v>34</v>
      </c>
      <c r="E158" t="s">
        <v>24</v>
      </c>
      <c r="F158" s="4">
        <v>8862</v>
      </c>
      <c r="G158" s="5">
        <v>189</v>
      </c>
    </row>
    <row r="159" spans="3:7" x14ac:dyDescent="0.25">
      <c r="C159" t="s">
        <v>6</v>
      </c>
      <c r="D159" t="s">
        <v>37</v>
      </c>
      <c r="E159" t="s">
        <v>28</v>
      </c>
      <c r="F159" s="4">
        <v>3556</v>
      </c>
      <c r="G159" s="5">
        <v>459</v>
      </c>
    </row>
    <row r="160" spans="3:7" x14ac:dyDescent="0.25">
      <c r="C160" t="s">
        <v>5</v>
      </c>
      <c r="D160" t="s">
        <v>34</v>
      </c>
      <c r="E160" t="s">
        <v>15</v>
      </c>
      <c r="F160" s="4">
        <v>7280</v>
      </c>
      <c r="G160" s="5">
        <v>201</v>
      </c>
    </row>
    <row r="161" spans="3:7" x14ac:dyDescent="0.25">
      <c r="C161" t="s">
        <v>6</v>
      </c>
      <c r="D161" t="s">
        <v>34</v>
      </c>
      <c r="E161" t="s">
        <v>30</v>
      </c>
      <c r="F161" s="4">
        <v>3402</v>
      </c>
      <c r="G161" s="5">
        <v>366</v>
      </c>
    </row>
    <row r="162" spans="3:7" x14ac:dyDescent="0.25">
      <c r="C162" t="s">
        <v>3</v>
      </c>
      <c r="D162" t="s">
        <v>37</v>
      </c>
      <c r="E162" t="s">
        <v>29</v>
      </c>
      <c r="F162" s="4">
        <v>4592</v>
      </c>
      <c r="G162" s="5">
        <v>324</v>
      </c>
    </row>
    <row r="163" spans="3:7" x14ac:dyDescent="0.25">
      <c r="C163" t="s">
        <v>9</v>
      </c>
      <c r="D163" t="s">
        <v>35</v>
      </c>
      <c r="E163" t="s">
        <v>15</v>
      </c>
      <c r="F163" s="4">
        <v>7833</v>
      </c>
      <c r="G163" s="5">
        <v>243</v>
      </c>
    </row>
    <row r="164" spans="3:7" x14ac:dyDescent="0.25">
      <c r="C164" t="s">
        <v>2</v>
      </c>
      <c r="D164" t="s">
        <v>39</v>
      </c>
      <c r="E164" t="s">
        <v>21</v>
      </c>
      <c r="F164" s="4">
        <v>7651</v>
      </c>
      <c r="G164" s="5">
        <v>213</v>
      </c>
    </row>
    <row r="165" spans="3:7" x14ac:dyDescent="0.25">
      <c r="C165" t="s">
        <v>40</v>
      </c>
      <c r="D165" t="s">
        <v>35</v>
      </c>
      <c r="E165" t="s">
        <v>30</v>
      </c>
      <c r="F165" s="4">
        <v>2275</v>
      </c>
      <c r="G165" s="5">
        <v>447</v>
      </c>
    </row>
    <row r="166" spans="3:7" x14ac:dyDescent="0.25">
      <c r="C166" t="s">
        <v>40</v>
      </c>
      <c r="D166" t="s">
        <v>38</v>
      </c>
      <c r="E166" t="s">
        <v>13</v>
      </c>
      <c r="F166" s="4">
        <v>5670</v>
      </c>
      <c r="G166" s="5">
        <v>297</v>
      </c>
    </row>
    <row r="167" spans="3:7" x14ac:dyDescent="0.25">
      <c r="C167" t="s">
        <v>7</v>
      </c>
      <c r="D167" t="s">
        <v>35</v>
      </c>
      <c r="E167" t="s">
        <v>16</v>
      </c>
      <c r="F167" s="4">
        <v>2135</v>
      </c>
      <c r="G167" s="5">
        <v>27</v>
      </c>
    </row>
    <row r="168" spans="3:7" x14ac:dyDescent="0.25">
      <c r="C168" t="s">
        <v>40</v>
      </c>
      <c r="D168" t="s">
        <v>34</v>
      </c>
      <c r="E168" t="s">
        <v>23</v>
      </c>
      <c r="F168" s="4">
        <v>2779</v>
      </c>
      <c r="G168" s="5">
        <v>75</v>
      </c>
    </row>
    <row r="169" spans="3:7" x14ac:dyDescent="0.25">
      <c r="C169" t="s">
        <v>10</v>
      </c>
      <c r="D169" t="s">
        <v>39</v>
      </c>
      <c r="E169" t="s">
        <v>33</v>
      </c>
      <c r="F169" s="4">
        <v>12950</v>
      </c>
      <c r="G169" s="5">
        <v>30</v>
      </c>
    </row>
    <row r="170" spans="3:7" x14ac:dyDescent="0.25">
      <c r="C170" t="s">
        <v>7</v>
      </c>
      <c r="D170" t="s">
        <v>36</v>
      </c>
      <c r="E170" t="s">
        <v>18</v>
      </c>
      <c r="F170" s="4">
        <v>2646</v>
      </c>
      <c r="G170" s="5">
        <v>177</v>
      </c>
    </row>
    <row r="171" spans="3:7" x14ac:dyDescent="0.25">
      <c r="C171" t="s">
        <v>40</v>
      </c>
      <c r="D171" t="s">
        <v>34</v>
      </c>
      <c r="E171" t="s">
        <v>33</v>
      </c>
      <c r="F171" s="4">
        <v>3794</v>
      </c>
      <c r="G171" s="5">
        <v>159</v>
      </c>
    </row>
    <row r="172" spans="3:7" x14ac:dyDescent="0.25">
      <c r="C172" t="s">
        <v>3</v>
      </c>
      <c r="D172" t="s">
        <v>35</v>
      </c>
      <c r="E172" t="s">
        <v>33</v>
      </c>
      <c r="F172" s="4">
        <v>819</v>
      </c>
      <c r="G172" s="5">
        <v>306</v>
      </c>
    </row>
    <row r="173" spans="3:7" x14ac:dyDescent="0.25">
      <c r="C173" t="s">
        <v>3</v>
      </c>
      <c r="D173" t="s">
        <v>34</v>
      </c>
      <c r="E173" t="s">
        <v>20</v>
      </c>
      <c r="F173" s="4">
        <v>2583</v>
      </c>
      <c r="G173" s="5">
        <v>18</v>
      </c>
    </row>
    <row r="174" spans="3:7" x14ac:dyDescent="0.25">
      <c r="C174" t="s">
        <v>7</v>
      </c>
      <c r="D174" t="s">
        <v>35</v>
      </c>
      <c r="E174" t="s">
        <v>19</v>
      </c>
      <c r="F174" s="4">
        <v>4585</v>
      </c>
      <c r="G174" s="5">
        <v>240</v>
      </c>
    </row>
    <row r="175" spans="3:7" x14ac:dyDescent="0.25">
      <c r="C175" t="s">
        <v>5</v>
      </c>
      <c r="D175" t="s">
        <v>34</v>
      </c>
      <c r="E175" t="s">
        <v>33</v>
      </c>
      <c r="F175" s="4">
        <v>1652</v>
      </c>
      <c r="G175" s="5">
        <v>93</v>
      </c>
    </row>
    <row r="176" spans="3:7" x14ac:dyDescent="0.25">
      <c r="C176" t="s">
        <v>10</v>
      </c>
      <c r="D176" t="s">
        <v>34</v>
      </c>
      <c r="E176" t="s">
        <v>26</v>
      </c>
      <c r="F176" s="4">
        <v>4991</v>
      </c>
      <c r="G176" s="5">
        <v>9</v>
      </c>
    </row>
    <row r="177" spans="3:7" x14ac:dyDescent="0.25">
      <c r="C177" t="s">
        <v>8</v>
      </c>
      <c r="D177" t="s">
        <v>34</v>
      </c>
      <c r="E177" t="s">
        <v>16</v>
      </c>
      <c r="F177" s="4">
        <v>2009</v>
      </c>
      <c r="G177" s="5">
        <v>219</v>
      </c>
    </row>
    <row r="178" spans="3:7" x14ac:dyDescent="0.25">
      <c r="C178" t="s">
        <v>2</v>
      </c>
      <c r="D178" t="s">
        <v>39</v>
      </c>
      <c r="E178" t="s">
        <v>22</v>
      </c>
      <c r="F178" s="4">
        <v>1568</v>
      </c>
      <c r="G178" s="5">
        <v>141</v>
      </c>
    </row>
    <row r="179" spans="3:7" x14ac:dyDescent="0.25">
      <c r="C179" t="s">
        <v>41</v>
      </c>
      <c r="D179" t="s">
        <v>37</v>
      </c>
      <c r="E179" t="s">
        <v>20</v>
      </c>
      <c r="F179" s="4">
        <v>3388</v>
      </c>
      <c r="G179" s="5">
        <v>123</v>
      </c>
    </row>
    <row r="180" spans="3:7" x14ac:dyDescent="0.25">
      <c r="C180" t="s">
        <v>40</v>
      </c>
      <c r="D180" t="s">
        <v>38</v>
      </c>
      <c r="E180" t="s">
        <v>24</v>
      </c>
      <c r="F180" s="4">
        <v>623</v>
      </c>
      <c r="G180" s="5">
        <v>51</v>
      </c>
    </row>
    <row r="181" spans="3:7" x14ac:dyDescent="0.25">
      <c r="C181" t="s">
        <v>6</v>
      </c>
      <c r="D181" t="s">
        <v>36</v>
      </c>
      <c r="E181" t="s">
        <v>4</v>
      </c>
      <c r="F181" s="4">
        <v>10073</v>
      </c>
      <c r="G181" s="5">
        <v>120</v>
      </c>
    </row>
    <row r="182" spans="3:7" x14ac:dyDescent="0.25">
      <c r="C182" t="s">
        <v>8</v>
      </c>
      <c r="D182" t="s">
        <v>39</v>
      </c>
      <c r="E182" t="s">
        <v>26</v>
      </c>
      <c r="F182" s="4">
        <v>1561</v>
      </c>
      <c r="G182" s="5">
        <v>27</v>
      </c>
    </row>
    <row r="183" spans="3:7" x14ac:dyDescent="0.25">
      <c r="C183" t="s">
        <v>9</v>
      </c>
      <c r="D183" t="s">
        <v>36</v>
      </c>
      <c r="E183" t="s">
        <v>27</v>
      </c>
      <c r="F183" s="4">
        <v>11522</v>
      </c>
      <c r="G183" s="5">
        <v>204</v>
      </c>
    </row>
    <row r="184" spans="3:7" x14ac:dyDescent="0.25">
      <c r="C184" t="s">
        <v>6</v>
      </c>
      <c r="D184" t="s">
        <v>38</v>
      </c>
      <c r="E184" t="s">
        <v>13</v>
      </c>
      <c r="F184" s="4">
        <v>2317</v>
      </c>
      <c r="G184" s="5">
        <v>123</v>
      </c>
    </row>
    <row r="185" spans="3:7" x14ac:dyDescent="0.25">
      <c r="C185" t="s">
        <v>10</v>
      </c>
      <c r="D185" t="s">
        <v>37</v>
      </c>
      <c r="E185" t="s">
        <v>28</v>
      </c>
      <c r="F185" s="4">
        <v>3059</v>
      </c>
      <c r="G185" s="5">
        <v>27</v>
      </c>
    </row>
    <row r="186" spans="3:7" x14ac:dyDescent="0.25">
      <c r="C186" t="s">
        <v>41</v>
      </c>
      <c r="D186" t="s">
        <v>37</v>
      </c>
      <c r="E186" t="s">
        <v>26</v>
      </c>
      <c r="F186" s="4">
        <v>2324</v>
      </c>
      <c r="G186" s="5">
        <v>177</v>
      </c>
    </row>
    <row r="187" spans="3:7" x14ac:dyDescent="0.25">
      <c r="C187" t="s">
        <v>3</v>
      </c>
      <c r="D187" t="s">
        <v>39</v>
      </c>
      <c r="E187" t="s">
        <v>26</v>
      </c>
      <c r="F187" s="4">
        <v>4956</v>
      </c>
      <c r="G187" s="5">
        <v>171</v>
      </c>
    </row>
    <row r="188" spans="3:7" x14ac:dyDescent="0.25">
      <c r="C188" t="s">
        <v>10</v>
      </c>
      <c r="D188" t="s">
        <v>34</v>
      </c>
      <c r="E188" t="s">
        <v>19</v>
      </c>
      <c r="F188" s="4">
        <v>5355</v>
      </c>
      <c r="G188" s="5">
        <v>204</v>
      </c>
    </row>
    <row r="189" spans="3:7" x14ac:dyDescent="0.25">
      <c r="C189" t="s">
        <v>3</v>
      </c>
      <c r="D189" t="s">
        <v>34</v>
      </c>
      <c r="E189" t="s">
        <v>14</v>
      </c>
      <c r="F189" s="4">
        <v>7259</v>
      </c>
      <c r="G189" s="5">
        <v>276</v>
      </c>
    </row>
    <row r="190" spans="3:7" x14ac:dyDescent="0.25">
      <c r="C190" t="s">
        <v>8</v>
      </c>
      <c r="D190" t="s">
        <v>37</v>
      </c>
      <c r="E190" t="s">
        <v>26</v>
      </c>
      <c r="F190" s="4">
        <v>6279</v>
      </c>
      <c r="G190" s="5">
        <v>45</v>
      </c>
    </row>
    <row r="191" spans="3:7" x14ac:dyDescent="0.25">
      <c r="C191" t="s">
        <v>40</v>
      </c>
      <c r="D191" t="s">
        <v>38</v>
      </c>
      <c r="E191" t="s">
        <v>29</v>
      </c>
      <c r="F191" s="4">
        <v>2541</v>
      </c>
      <c r="G191" s="5">
        <v>45</v>
      </c>
    </row>
    <row r="192" spans="3:7" x14ac:dyDescent="0.25">
      <c r="C192" t="s">
        <v>6</v>
      </c>
      <c r="D192" t="s">
        <v>35</v>
      </c>
      <c r="E192" t="s">
        <v>27</v>
      </c>
      <c r="F192" s="4">
        <v>3864</v>
      </c>
      <c r="G192" s="5">
        <v>177</v>
      </c>
    </row>
    <row r="193" spans="3:7" x14ac:dyDescent="0.25">
      <c r="C193" t="s">
        <v>5</v>
      </c>
      <c r="D193" t="s">
        <v>36</v>
      </c>
      <c r="E193" t="s">
        <v>13</v>
      </c>
      <c r="F193" s="4">
        <v>6146</v>
      </c>
      <c r="G193" s="5">
        <v>63</v>
      </c>
    </row>
    <row r="194" spans="3:7" x14ac:dyDescent="0.25">
      <c r="C194" t="s">
        <v>9</v>
      </c>
      <c r="D194" t="s">
        <v>39</v>
      </c>
      <c r="E194" t="s">
        <v>18</v>
      </c>
      <c r="F194" s="4">
        <v>2639</v>
      </c>
      <c r="G194" s="5">
        <v>204</v>
      </c>
    </row>
    <row r="195" spans="3:7" x14ac:dyDescent="0.25">
      <c r="C195" t="s">
        <v>8</v>
      </c>
      <c r="D195" t="s">
        <v>37</v>
      </c>
      <c r="E195" t="s">
        <v>22</v>
      </c>
      <c r="F195" s="4">
        <v>1890</v>
      </c>
      <c r="G195" s="5">
        <v>195</v>
      </c>
    </row>
    <row r="196" spans="3:7" x14ac:dyDescent="0.25">
      <c r="C196" t="s">
        <v>7</v>
      </c>
      <c r="D196" t="s">
        <v>34</v>
      </c>
      <c r="E196" t="s">
        <v>14</v>
      </c>
      <c r="F196" s="4">
        <v>1932</v>
      </c>
      <c r="G196" s="5">
        <v>369</v>
      </c>
    </row>
    <row r="197" spans="3:7" x14ac:dyDescent="0.25">
      <c r="C197" t="s">
        <v>3</v>
      </c>
      <c r="D197" t="s">
        <v>34</v>
      </c>
      <c r="E197" t="s">
        <v>25</v>
      </c>
      <c r="F197" s="4">
        <v>6300</v>
      </c>
      <c r="G197" s="5">
        <v>42</v>
      </c>
    </row>
    <row r="198" spans="3:7" x14ac:dyDescent="0.25">
      <c r="C198" t="s">
        <v>6</v>
      </c>
      <c r="D198" t="s">
        <v>37</v>
      </c>
      <c r="E198" t="s">
        <v>30</v>
      </c>
      <c r="F198" s="4">
        <v>560</v>
      </c>
      <c r="G198" s="5">
        <v>81</v>
      </c>
    </row>
    <row r="199" spans="3:7" x14ac:dyDescent="0.25">
      <c r="C199" t="s">
        <v>9</v>
      </c>
      <c r="D199" t="s">
        <v>37</v>
      </c>
      <c r="E199" t="s">
        <v>26</v>
      </c>
      <c r="F199" s="4">
        <v>2856</v>
      </c>
      <c r="G199" s="5">
        <v>246</v>
      </c>
    </row>
    <row r="200" spans="3:7" x14ac:dyDescent="0.25">
      <c r="C200" t="s">
        <v>9</v>
      </c>
      <c r="D200" t="s">
        <v>34</v>
      </c>
      <c r="E200" t="s">
        <v>17</v>
      </c>
      <c r="F200" s="4">
        <v>707</v>
      </c>
      <c r="G200" s="5">
        <v>174</v>
      </c>
    </row>
    <row r="201" spans="3:7" x14ac:dyDescent="0.25">
      <c r="C201" t="s">
        <v>8</v>
      </c>
      <c r="D201" t="s">
        <v>35</v>
      </c>
      <c r="E201" t="s">
        <v>30</v>
      </c>
      <c r="F201" s="4">
        <v>3598</v>
      </c>
      <c r="G201" s="5">
        <v>81</v>
      </c>
    </row>
    <row r="202" spans="3:7" x14ac:dyDescent="0.25">
      <c r="C202" t="s">
        <v>40</v>
      </c>
      <c r="D202" t="s">
        <v>35</v>
      </c>
      <c r="E202" t="s">
        <v>22</v>
      </c>
      <c r="F202" s="4">
        <v>6853</v>
      </c>
      <c r="G202" s="5">
        <v>372</v>
      </c>
    </row>
    <row r="203" spans="3:7" x14ac:dyDescent="0.25">
      <c r="C203" t="s">
        <v>40</v>
      </c>
      <c r="D203" t="s">
        <v>35</v>
      </c>
      <c r="E203" t="s">
        <v>16</v>
      </c>
      <c r="F203" s="4">
        <v>4725</v>
      </c>
      <c r="G203" s="5">
        <v>174</v>
      </c>
    </row>
    <row r="204" spans="3:7" x14ac:dyDescent="0.25">
      <c r="C204" t="s">
        <v>41</v>
      </c>
      <c r="D204" t="s">
        <v>36</v>
      </c>
      <c r="E204" t="s">
        <v>32</v>
      </c>
      <c r="F204" s="4">
        <v>10304</v>
      </c>
      <c r="G204" s="5">
        <v>84</v>
      </c>
    </row>
    <row r="205" spans="3:7" x14ac:dyDescent="0.25">
      <c r="C205" t="s">
        <v>41</v>
      </c>
      <c r="D205" t="s">
        <v>34</v>
      </c>
      <c r="E205" t="s">
        <v>16</v>
      </c>
      <c r="F205" s="4">
        <v>1274</v>
      </c>
      <c r="G205" s="5">
        <v>225</v>
      </c>
    </row>
    <row r="206" spans="3:7" x14ac:dyDescent="0.25">
      <c r="C206" t="s">
        <v>5</v>
      </c>
      <c r="D206" t="s">
        <v>36</v>
      </c>
      <c r="E206" t="s">
        <v>30</v>
      </c>
      <c r="F206" s="4">
        <v>1526</v>
      </c>
      <c r="G206" s="5">
        <v>105</v>
      </c>
    </row>
    <row r="207" spans="3:7" x14ac:dyDescent="0.25">
      <c r="C207" t="s">
        <v>40</v>
      </c>
      <c r="D207" t="s">
        <v>39</v>
      </c>
      <c r="E207" t="s">
        <v>28</v>
      </c>
      <c r="F207" s="4">
        <v>3101</v>
      </c>
      <c r="G207" s="5">
        <v>225</v>
      </c>
    </row>
    <row r="208" spans="3:7" x14ac:dyDescent="0.25">
      <c r="C208" t="s">
        <v>2</v>
      </c>
      <c r="D208" t="s">
        <v>37</v>
      </c>
      <c r="E208" t="s">
        <v>14</v>
      </c>
      <c r="F208" s="4">
        <v>1057</v>
      </c>
      <c r="G208" s="5">
        <v>54</v>
      </c>
    </row>
    <row r="209" spans="3:7" x14ac:dyDescent="0.25">
      <c r="C209" t="s">
        <v>7</v>
      </c>
      <c r="D209" t="s">
        <v>37</v>
      </c>
      <c r="E209" t="s">
        <v>26</v>
      </c>
      <c r="F209" s="4">
        <v>5306</v>
      </c>
      <c r="G209" s="5">
        <v>0</v>
      </c>
    </row>
    <row r="210" spans="3:7" x14ac:dyDescent="0.25">
      <c r="C210" t="s">
        <v>5</v>
      </c>
      <c r="D210" t="s">
        <v>39</v>
      </c>
      <c r="E210" t="s">
        <v>24</v>
      </c>
      <c r="F210" s="4">
        <v>4018</v>
      </c>
      <c r="G210" s="5">
        <v>171</v>
      </c>
    </row>
    <row r="211" spans="3:7" x14ac:dyDescent="0.25">
      <c r="C211" t="s">
        <v>9</v>
      </c>
      <c r="D211" t="s">
        <v>34</v>
      </c>
      <c r="E211" t="s">
        <v>16</v>
      </c>
      <c r="F211" s="4">
        <v>938</v>
      </c>
      <c r="G211" s="5">
        <v>189</v>
      </c>
    </row>
    <row r="212" spans="3:7" x14ac:dyDescent="0.25">
      <c r="C212" t="s">
        <v>7</v>
      </c>
      <c r="D212" t="s">
        <v>38</v>
      </c>
      <c r="E212" t="s">
        <v>18</v>
      </c>
      <c r="F212" s="4">
        <v>1778</v>
      </c>
      <c r="G212" s="5">
        <v>270</v>
      </c>
    </row>
    <row r="213" spans="3:7" x14ac:dyDescent="0.25">
      <c r="C213" t="s">
        <v>6</v>
      </c>
      <c r="D213" t="s">
        <v>39</v>
      </c>
      <c r="E213" t="s">
        <v>30</v>
      </c>
      <c r="F213" s="4">
        <v>1638</v>
      </c>
      <c r="G213" s="5">
        <v>63</v>
      </c>
    </row>
    <row r="214" spans="3:7" x14ac:dyDescent="0.25">
      <c r="C214" t="s">
        <v>41</v>
      </c>
      <c r="D214" t="s">
        <v>38</v>
      </c>
      <c r="E214" t="s">
        <v>25</v>
      </c>
      <c r="F214" s="4">
        <v>154</v>
      </c>
      <c r="G214" s="5">
        <v>21</v>
      </c>
    </row>
    <row r="215" spans="3:7" x14ac:dyDescent="0.25">
      <c r="C215" t="s">
        <v>7</v>
      </c>
      <c r="D215" t="s">
        <v>37</v>
      </c>
      <c r="E215" t="s">
        <v>22</v>
      </c>
      <c r="F215" s="4">
        <v>9835</v>
      </c>
      <c r="G215" s="5">
        <v>207</v>
      </c>
    </row>
    <row r="216" spans="3:7" x14ac:dyDescent="0.25">
      <c r="C216" t="s">
        <v>9</v>
      </c>
      <c r="D216" t="s">
        <v>37</v>
      </c>
      <c r="E216" t="s">
        <v>20</v>
      </c>
      <c r="F216" s="4">
        <v>7273</v>
      </c>
      <c r="G216" s="5">
        <v>96</v>
      </c>
    </row>
    <row r="217" spans="3:7" x14ac:dyDescent="0.25">
      <c r="C217" t="s">
        <v>5</v>
      </c>
      <c r="D217" t="s">
        <v>39</v>
      </c>
      <c r="E217" t="s">
        <v>22</v>
      </c>
      <c r="F217" s="4">
        <v>6909</v>
      </c>
      <c r="G217" s="5">
        <v>81</v>
      </c>
    </row>
    <row r="218" spans="3:7" x14ac:dyDescent="0.25">
      <c r="C218" t="s">
        <v>9</v>
      </c>
      <c r="D218" t="s">
        <v>39</v>
      </c>
      <c r="E218" t="s">
        <v>24</v>
      </c>
      <c r="F218" s="4">
        <v>3920</v>
      </c>
      <c r="G218" s="5">
        <v>306</v>
      </c>
    </row>
    <row r="219" spans="3:7" x14ac:dyDescent="0.25">
      <c r="C219" t="s">
        <v>10</v>
      </c>
      <c r="D219" t="s">
        <v>39</v>
      </c>
      <c r="E219" t="s">
        <v>21</v>
      </c>
      <c r="F219" s="4">
        <v>4858</v>
      </c>
      <c r="G219" s="5">
        <v>279</v>
      </c>
    </row>
    <row r="220" spans="3:7" x14ac:dyDescent="0.25">
      <c r="C220" t="s">
        <v>2</v>
      </c>
      <c r="D220" t="s">
        <v>38</v>
      </c>
      <c r="E220" t="s">
        <v>4</v>
      </c>
      <c r="F220" s="4">
        <v>3549</v>
      </c>
      <c r="G220" s="5">
        <v>3</v>
      </c>
    </row>
    <row r="221" spans="3:7" x14ac:dyDescent="0.25">
      <c r="C221" t="s">
        <v>7</v>
      </c>
      <c r="D221" t="s">
        <v>39</v>
      </c>
      <c r="E221" t="s">
        <v>27</v>
      </c>
      <c r="F221" s="4">
        <v>966</v>
      </c>
      <c r="G221" s="5">
        <v>198</v>
      </c>
    </row>
    <row r="222" spans="3:7" x14ac:dyDescent="0.25">
      <c r="C222" t="s">
        <v>5</v>
      </c>
      <c r="D222" t="s">
        <v>39</v>
      </c>
      <c r="E222" t="s">
        <v>18</v>
      </c>
      <c r="F222" s="4">
        <v>385</v>
      </c>
      <c r="G222" s="5">
        <v>249</v>
      </c>
    </row>
    <row r="223" spans="3:7" x14ac:dyDescent="0.25">
      <c r="C223" t="s">
        <v>6</v>
      </c>
      <c r="D223" t="s">
        <v>34</v>
      </c>
      <c r="E223" t="s">
        <v>16</v>
      </c>
      <c r="F223" s="4">
        <v>2219</v>
      </c>
      <c r="G223" s="5">
        <v>75</v>
      </c>
    </row>
    <row r="224" spans="3:7" x14ac:dyDescent="0.25">
      <c r="C224" t="s">
        <v>9</v>
      </c>
      <c r="D224" t="s">
        <v>36</v>
      </c>
      <c r="E224" t="s">
        <v>32</v>
      </c>
      <c r="F224" s="4">
        <v>2954</v>
      </c>
      <c r="G224" s="5">
        <v>189</v>
      </c>
    </row>
    <row r="225" spans="3:7" x14ac:dyDescent="0.25">
      <c r="C225" t="s">
        <v>7</v>
      </c>
      <c r="D225" t="s">
        <v>36</v>
      </c>
      <c r="E225" t="s">
        <v>32</v>
      </c>
      <c r="F225" s="4">
        <v>280</v>
      </c>
      <c r="G225" s="5">
        <v>87</v>
      </c>
    </row>
    <row r="226" spans="3:7" x14ac:dyDescent="0.25">
      <c r="C226" t="s">
        <v>41</v>
      </c>
      <c r="D226" t="s">
        <v>36</v>
      </c>
      <c r="E226" t="s">
        <v>30</v>
      </c>
      <c r="F226" s="4">
        <v>6118</v>
      </c>
      <c r="G226" s="5">
        <v>174</v>
      </c>
    </row>
    <row r="227" spans="3:7" x14ac:dyDescent="0.25">
      <c r="C227" t="s">
        <v>2</v>
      </c>
      <c r="D227" t="s">
        <v>39</v>
      </c>
      <c r="E227" t="s">
        <v>15</v>
      </c>
      <c r="F227" s="4">
        <v>4802</v>
      </c>
      <c r="G227" s="5">
        <v>36</v>
      </c>
    </row>
    <row r="228" spans="3:7" x14ac:dyDescent="0.25">
      <c r="C228" t="s">
        <v>9</v>
      </c>
      <c r="D228" t="s">
        <v>38</v>
      </c>
      <c r="E228" t="s">
        <v>24</v>
      </c>
      <c r="F228" s="4">
        <v>4137</v>
      </c>
      <c r="G228" s="5">
        <v>60</v>
      </c>
    </row>
    <row r="229" spans="3:7" x14ac:dyDescent="0.25">
      <c r="C229" t="s">
        <v>3</v>
      </c>
      <c r="D229" t="s">
        <v>35</v>
      </c>
      <c r="E229" t="s">
        <v>23</v>
      </c>
      <c r="F229" s="4">
        <v>2023</v>
      </c>
      <c r="G229" s="5">
        <v>78</v>
      </c>
    </row>
    <row r="230" spans="3:7" x14ac:dyDescent="0.25">
      <c r="C230" t="s">
        <v>9</v>
      </c>
      <c r="D230" t="s">
        <v>36</v>
      </c>
      <c r="E230" t="s">
        <v>30</v>
      </c>
      <c r="F230" s="4">
        <v>9051</v>
      </c>
      <c r="G230" s="5">
        <v>57</v>
      </c>
    </row>
    <row r="231" spans="3:7" x14ac:dyDescent="0.25">
      <c r="C231" t="s">
        <v>9</v>
      </c>
      <c r="D231" t="s">
        <v>37</v>
      </c>
      <c r="E231" t="s">
        <v>28</v>
      </c>
      <c r="F231" s="4">
        <v>2919</v>
      </c>
      <c r="G231" s="5">
        <v>45</v>
      </c>
    </row>
    <row r="232" spans="3:7" x14ac:dyDescent="0.25">
      <c r="C232" t="s">
        <v>41</v>
      </c>
      <c r="D232" t="s">
        <v>38</v>
      </c>
      <c r="E232" t="s">
        <v>22</v>
      </c>
      <c r="F232" s="4">
        <v>5915</v>
      </c>
      <c r="G232" s="5">
        <v>3</v>
      </c>
    </row>
    <row r="233" spans="3:7" x14ac:dyDescent="0.25">
      <c r="C233" t="s">
        <v>10</v>
      </c>
      <c r="D233" t="s">
        <v>35</v>
      </c>
      <c r="E233" t="s">
        <v>15</v>
      </c>
      <c r="F233" s="4">
        <v>2562</v>
      </c>
      <c r="G233" s="5">
        <v>6</v>
      </c>
    </row>
    <row r="234" spans="3:7" x14ac:dyDescent="0.25">
      <c r="C234" t="s">
        <v>5</v>
      </c>
      <c r="D234" t="s">
        <v>37</v>
      </c>
      <c r="E234" t="s">
        <v>25</v>
      </c>
      <c r="F234" s="4">
        <v>8813</v>
      </c>
      <c r="G234" s="5">
        <v>21</v>
      </c>
    </row>
    <row r="235" spans="3:7" x14ac:dyDescent="0.25">
      <c r="C235" t="s">
        <v>5</v>
      </c>
      <c r="D235" t="s">
        <v>36</v>
      </c>
      <c r="E235" t="s">
        <v>18</v>
      </c>
      <c r="F235" s="4">
        <v>6111</v>
      </c>
      <c r="G235" s="5">
        <v>3</v>
      </c>
    </row>
    <row r="236" spans="3:7" x14ac:dyDescent="0.25">
      <c r="C236" t="s">
        <v>8</v>
      </c>
      <c r="D236" t="s">
        <v>34</v>
      </c>
      <c r="E236" t="s">
        <v>31</v>
      </c>
      <c r="F236" s="4">
        <v>3507</v>
      </c>
      <c r="G236" s="5">
        <v>288</v>
      </c>
    </row>
    <row r="237" spans="3:7" x14ac:dyDescent="0.25">
      <c r="C237" t="s">
        <v>6</v>
      </c>
      <c r="D237" t="s">
        <v>36</v>
      </c>
      <c r="E237" t="s">
        <v>13</v>
      </c>
      <c r="F237" s="4">
        <v>4319</v>
      </c>
      <c r="G237" s="5">
        <v>30</v>
      </c>
    </row>
    <row r="238" spans="3:7" x14ac:dyDescent="0.25">
      <c r="C238" t="s">
        <v>40</v>
      </c>
      <c r="D238" t="s">
        <v>38</v>
      </c>
      <c r="E238" t="s">
        <v>26</v>
      </c>
      <c r="F238" s="4">
        <v>609</v>
      </c>
      <c r="G238" s="5">
        <v>87</v>
      </c>
    </row>
    <row r="239" spans="3:7" x14ac:dyDescent="0.25">
      <c r="C239" t="s">
        <v>40</v>
      </c>
      <c r="D239" t="s">
        <v>39</v>
      </c>
      <c r="E239" t="s">
        <v>27</v>
      </c>
      <c r="F239" s="4">
        <v>6370</v>
      </c>
      <c r="G239" s="5">
        <v>30</v>
      </c>
    </row>
    <row r="240" spans="3:7" x14ac:dyDescent="0.25">
      <c r="C240" t="s">
        <v>5</v>
      </c>
      <c r="D240" t="s">
        <v>38</v>
      </c>
      <c r="E240" t="s">
        <v>19</v>
      </c>
      <c r="F240" s="4">
        <v>5474</v>
      </c>
      <c r="G240" s="5">
        <v>168</v>
      </c>
    </row>
    <row r="241" spans="3:7" x14ac:dyDescent="0.25">
      <c r="C241" t="s">
        <v>40</v>
      </c>
      <c r="D241" t="s">
        <v>36</v>
      </c>
      <c r="E241" t="s">
        <v>27</v>
      </c>
      <c r="F241" s="4">
        <v>3164</v>
      </c>
      <c r="G241" s="5">
        <v>306</v>
      </c>
    </row>
    <row r="242" spans="3:7" x14ac:dyDescent="0.25">
      <c r="C242" t="s">
        <v>6</v>
      </c>
      <c r="D242" t="s">
        <v>35</v>
      </c>
      <c r="E242" t="s">
        <v>4</v>
      </c>
      <c r="F242" s="4">
        <v>1302</v>
      </c>
      <c r="G242" s="5">
        <v>402</v>
      </c>
    </row>
    <row r="243" spans="3:7" x14ac:dyDescent="0.25">
      <c r="C243" t="s">
        <v>3</v>
      </c>
      <c r="D243" t="s">
        <v>37</v>
      </c>
      <c r="E243" t="s">
        <v>28</v>
      </c>
      <c r="F243" s="4">
        <v>7308</v>
      </c>
      <c r="G243" s="5">
        <v>327</v>
      </c>
    </row>
    <row r="244" spans="3:7" x14ac:dyDescent="0.25">
      <c r="C244" t="s">
        <v>40</v>
      </c>
      <c r="D244" t="s">
        <v>37</v>
      </c>
      <c r="E244" t="s">
        <v>27</v>
      </c>
      <c r="F244" s="4">
        <v>6132</v>
      </c>
      <c r="G244" s="5">
        <v>93</v>
      </c>
    </row>
    <row r="245" spans="3:7" x14ac:dyDescent="0.25">
      <c r="C245" t="s">
        <v>10</v>
      </c>
      <c r="D245" t="s">
        <v>35</v>
      </c>
      <c r="E245" t="s">
        <v>14</v>
      </c>
      <c r="F245" s="4">
        <v>3472</v>
      </c>
      <c r="G245" s="5">
        <v>96</v>
      </c>
    </row>
    <row r="246" spans="3:7" x14ac:dyDescent="0.25">
      <c r="C246" t="s">
        <v>8</v>
      </c>
      <c r="D246" t="s">
        <v>39</v>
      </c>
      <c r="E246" t="s">
        <v>18</v>
      </c>
      <c r="F246" s="4">
        <v>9660</v>
      </c>
      <c r="G246" s="5">
        <v>27</v>
      </c>
    </row>
    <row r="247" spans="3:7" x14ac:dyDescent="0.25">
      <c r="C247" t="s">
        <v>9</v>
      </c>
      <c r="D247" t="s">
        <v>38</v>
      </c>
      <c r="E247" t="s">
        <v>26</v>
      </c>
      <c r="F247" s="4">
        <v>2436</v>
      </c>
      <c r="G247" s="5">
        <v>99</v>
      </c>
    </row>
    <row r="248" spans="3:7" x14ac:dyDescent="0.25">
      <c r="C248" t="s">
        <v>9</v>
      </c>
      <c r="D248" t="s">
        <v>38</v>
      </c>
      <c r="E248" t="s">
        <v>33</v>
      </c>
      <c r="F248" s="4">
        <v>9506</v>
      </c>
      <c r="G248" s="5">
        <v>87</v>
      </c>
    </row>
    <row r="249" spans="3:7" x14ac:dyDescent="0.25">
      <c r="C249" t="s">
        <v>10</v>
      </c>
      <c r="D249" t="s">
        <v>37</v>
      </c>
      <c r="E249" t="s">
        <v>21</v>
      </c>
      <c r="F249" s="4">
        <v>245</v>
      </c>
      <c r="G249" s="5">
        <v>288</v>
      </c>
    </row>
    <row r="250" spans="3:7" x14ac:dyDescent="0.25">
      <c r="C250" t="s">
        <v>8</v>
      </c>
      <c r="D250" t="s">
        <v>35</v>
      </c>
      <c r="E250" t="s">
        <v>20</v>
      </c>
      <c r="F250" s="4">
        <v>2702</v>
      </c>
      <c r="G250" s="5">
        <v>363</v>
      </c>
    </row>
    <row r="251" spans="3:7" x14ac:dyDescent="0.25">
      <c r="C251" t="s">
        <v>10</v>
      </c>
      <c r="D251" t="s">
        <v>34</v>
      </c>
      <c r="E251" t="s">
        <v>17</v>
      </c>
      <c r="F251" s="4">
        <v>700</v>
      </c>
      <c r="G251" s="5">
        <v>87</v>
      </c>
    </row>
    <row r="252" spans="3:7" x14ac:dyDescent="0.25">
      <c r="C252" t="s">
        <v>6</v>
      </c>
      <c r="D252" t="s">
        <v>34</v>
      </c>
      <c r="E252" t="s">
        <v>17</v>
      </c>
      <c r="F252" s="4">
        <v>3759</v>
      </c>
      <c r="G252" s="5">
        <v>150</v>
      </c>
    </row>
    <row r="253" spans="3:7" x14ac:dyDescent="0.25">
      <c r="C253" t="s">
        <v>2</v>
      </c>
      <c r="D253" t="s">
        <v>35</v>
      </c>
      <c r="E253" t="s">
        <v>17</v>
      </c>
      <c r="F253" s="4">
        <v>1589</v>
      </c>
      <c r="G253" s="5">
        <v>303</v>
      </c>
    </row>
    <row r="254" spans="3:7" x14ac:dyDescent="0.25">
      <c r="C254" t="s">
        <v>7</v>
      </c>
      <c r="D254" t="s">
        <v>35</v>
      </c>
      <c r="E254" t="s">
        <v>28</v>
      </c>
      <c r="F254" s="4">
        <v>5194</v>
      </c>
      <c r="G254" s="5">
        <v>288</v>
      </c>
    </row>
    <row r="255" spans="3:7" x14ac:dyDescent="0.25">
      <c r="C255" t="s">
        <v>10</v>
      </c>
      <c r="D255" t="s">
        <v>36</v>
      </c>
      <c r="E255" t="s">
        <v>13</v>
      </c>
      <c r="F255" s="4">
        <v>945</v>
      </c>
      <c r="G255" s="5">
        <v>75</v>
      </c>
    </row>
    <row r="256" spans="3:7" x14ac:dyDescent="0.25">
      <c r="C256" t="s">
        <v>40</v>
      </c>
      <c r="D256" t="s">
        <v>38</v>
      </c>
      <c r="E256" t="s">
        <v>31</v>
      </c>
      <c r="F256" s="4">
        <v>1988</v>
      </c>
      <c r="G256" s="5">
        <v>39</v>
      </c>
    </row>
    <row r="257" spans="3:7" x14ac:dyDescent="0.25">
      <c r="C257" t="s">
        <v>6</v>
      </c>
      <c r="D257" t="s">
        <v>34</v>
      </c>
      <c r="E257" t="s">
        <v>32</v>
      </c>
      <c r="F257" s="4">
        <v>6734</v>
      </c>
      <c r="G257" s="5">
        <v>123</v>
      </c>
    </row>
    <row r="258" spans="3:7" x14ac:dyDescent="0.25">
      <c r="C258" t="s">
        <v>40</v>
      </c>
      <c r="D258" t="s">
        <v>36</v>
      </c>
      <c r="E258" t="s">
        <v>4</v>
      </c>
      <c r="F258" s="4">
        <v>217</v>
      </c>
      <c r="G258" s="5">
        <v>36</v>
      </c>
    </row>
    <row r="259" spans="3:7" x14ac:dyDescent="0.25">
      <c r="C259" t="s">
        <v>5</v>
      </c>
      <c r="D259" t="s">
        <v>34</v>
      </c>
      <c r="E259" t="s">
        <v>22</v>
      </c>
      <c r="F259" s="4">
        <v>6279</v>
      </c>
      <c r="G259" s="5">
        <v>237</v>
      </c>
    </row>
    <row r="260" spans="3:7" x14ac:dyDescent="0.25">
      <c r="C260" t="s">
        <v>40</v>
      </c>
      <c r="D260" t="s">
        <v>36</v>
      </c>
      <c r="E260" t="s">
        <v>13</v>
      </c>
      <c r="F260" s="4">
        <v>4424</v>
      </c>
      <c r="G260" s="5">
        <v>201</v>
      </c>
    </row>
    <row r="261" spans="3:7" x14ac:dyDescent="0.25">
      <c r="C261" t="s">
        <v>2</v>
      </c>
      <c r="D261" t="s">
        <v>36</v>
      </c>
      <c r="E261" t="s">
        <v>17</v>
      </c>
      <c r="F261" s="4">
        <v>189</v>
      </c>
      <c r="G261" s="5">
        <v>48</v>
      </c>
    </row>
    <row r="262" spans="3:7" x14ac:dyDescent="0.25">
      <c r="C262" t="s">
        <v>5</v>
      </c>
      <c r="D262" t="s">
        <v>35</v>
      </c>
      <c r="E262" t="s">
        <v>22</v>
      </c>
      <c r="F262" s="4">
        <v>490</v>
      </c>
      <c r="G262" s="5">
        <v>84</v>
      </c>
    </row>
    <row r="263" spans="3:7" x14ac:dyDescent="0.25">
      <c r="C263" t="s">
        <v>8</v>
      </c>
      <c r="D263" t="s">
        <v>37</v>
      </c>
      <c r="E263" t="s">
        <v>21</v>
      </c>
      <c r="F263" s="4">
        <v>434</v>
      </c>
      <c r="G263" s="5">
        <v>87</v>
      </c>
    </row>
    <row r="264" spans="3:7" x14ac:dyDescent="0.25">
      <c r="C264" t="s">
        <v>7</v>
      </c>
      <c r="D264" t="s">
        <v>38</v>
      </c>
      <c r="E264" t="s">
        <v>30</v>
      </c>
      <c r="F264" s="4">
        <v>10129</v>
      </c>
      <c r="G264" s="5">
        <v>312</v>
      </c>
    </row>
    <row r="265" spans="3:7" x14ac:dyDescent="0.25">
      <c r="C265" t="s">
        <v>3</v>
      </c>
      <c r="D265" t="s">
        <v>39</v>
      </c>
      <c r="E265" t="s">
        <v>28</v>
      </c>
      <c r="F265" s="4">
        <v>1652</v>
      </c>
      <c r="G265" s="5">
        <v>102</v>
      </c>
    </row>
    <row r="266" spans="3:7" x14ac:dyDescent="0.25">
      <c r="C266" t="s">
        <v>8</v>
      </c>
      <c r="D266" t="s">
        <v>38</v>
      </c>
      <c r="E266" t="s">
        <v>21</v>
      </c>
      <c r="F266" s="4">
        <v>6433</v>
      </c>
      <c r="G266" s="5">
        <v>78</v>
      </c>
    </row>
    <row r="267" spans="3:7" x14ac:dyDescent="0.25">
      <c r="C267" t="s">
        <v>3</v>
      </c>
      <c r="D267" t="s">
        <v>34</v>
      </c>
      <c r="E267" t="s">
        <v>23</v>
      </c>
      <c r="F267" s="4">
        <v>2212</v>
      </c>
      <c r="G267" s="5">
        <v>117</v>
      </c>
    </row>
    <row r="268" spans="3:7" x14ac:dyDescent="0.25">
      <c r="C268" t="s">
        <v>41</v>
      </c>
      <c r="D268" t="s">
        <v>35</v>
      </c>
      <c r="E268" t="s">
        <v>19</v>
      </c>
      <c r="F268" s="4">
        <v>609</v>
      </c>
      <c r="G268" s="5">
        <v>99</v>
      </c>
    </row>
    <row r="269" spans="3:7" x14ac:dyDescent="0.25">
      <c r="C269" t="s">
        <v>40</v>
      </c>
      <c r="D269" t="s">
        <v>35</v>
      </c>
      <c r="E269" t="s">
        <v>24</v>
      </c>
      <c r="F269" s="4">
        <v>1638</v>
      </c>
      <c r="G269" s="5">
        <v>48</v>
      </c>
    </row>
    <row r="270" spans="3:7" x14ac:dyDescent="0.25">
      <c r="C270" t="s">
        <v>7</v>
      </c>
      <c r="D270" t="s">
        <v>34</v>
      </c>
      <c r="E270" t="s">
        <v>15</v>
      </c>
      <c r="F270" s="4">
        <v>3829</v>
      </c>
      <c r="G270" s="5">
        <v>24</v>
      </c>
    </row>
    <row r="271" spans="3:7" x14ac:dyDescent="0.25">
      <c r="C271" t="s">
        <v>40</v>
      </c>
      <c r="D271" t="s">
        <v>39</v>
      </c>
      <c r="E271" t="s">
        <v>15</v>
      </c>
      <c r="F271" s="4">
        <v>5775</v>
      </c>
      <c r="G271" s="5">
        <v>42</v>
      </c>
    </row>
    <row r="272" spans="3:7" x14ac:dyDescent="0.25">
      <c r="C272" t="s">
        <v>6</v>
      </c>
      <c r="D272" t="s">
        <v>35</v>
      </c>
      <c r="E272" t="s">
        <v>20</v>
      </c>
      <c r="F272" s="4">
        <v>1071</v>
      </c>
      <c r="G272" s="5">
        <v>270</v>
      </c>
    </row>
    <row r="273" spans="3:7" x14ac:dyDescent="0.25">
      <c r="C273" t="s">
        <v>8</v>
      </c>
      <c r="D273" t="s">
        <v>36</v>
      </c>
      <c r="E273" t="s">
        <v>23</v>
      </c>
      <c r="F273" s="4">
        <v>5019</v>
      </c>
      <c r="G273" s="5">
        <v>150</v>
      </c>
    </row>
    <row r="274" spans="3:7" x14ac:dyDescent="0.25">
      <c r="C274" t="s">
        <v>2</v>
      </c>
      <c r="D274" t="s">
        <v>37</v>
      </c>
      <c r="E274" t="s">
        <v>15</v>
      </c>
      <c r="F274" s="4">
        <v>2863</v>
      </c>
      <c r="G274" s="5">
        <v>42</v>
      </c>
    </row>
    <row r="275" spans="3:7" x14ac:dyDescent="0.25">
      <c r="C275" t="s">
        <v>40</v>
      </c>
      <c r="D275" t="s">
        <v>35</v>
      </c>
      <c r="E275" t="s">
        <v>29</v>
      </c>
      <c r="F275" s="4">
        <v>1617</v>
      </c>
      <c r="G275" s="5">
        <v>126</v>
      </c>
    </row>
    <row r="276" spans="3:7" x14ac:dyDescent="0.25">
      <c r="C276" t="s">
        <v>6</v>
      </c>
      <c r="D276" t="s">
        <v>37</v>
      </c>
      <c r="E276" t="s">
        <v>26</v>
      </c>
      <c r="F276" s="4">
        <v>6818</v>
      </c>
      <c r="G276" s="5">
        <v>6</v>
      </c>
    </row>
    <row r="277" spans="3:7" x14ac:dyDescent="0.25">
      <c r="C277" t="s">
        <v>3</v>
      </c>
      <c r="D277" t="s">
        <v>35</v>
      </c>
      <c r="E277" t="s">
        <v>15</v>
      </c>
      <c r="F277" s="4">
        <v>6657</v>
      </c>
      <c r="G277" s="5">
        <v>276</v>
      </c>
    </row>
    <row r="278" spans="3:7" x14ac:dyDescent="0.25">
      <c r="C278" t="s">
        <v>3</v>
      </c>
      <c r="D278" t="s">
        <v>34</v>
      </c>
      <c r="E278" t="s">
        <v>17</v>
      </c>
      <c r="F278" s="4">
        <v>2919</v>
      </c>
      <c r="G278" s="5">
        <v>93</v>
      </c>
    </row>
    <row r="279" spans="3:7" x14ac:dyDescent="0.25">
      <c r="C279" t="s">
        <v>2</v>
      </c>
      <c r="D279" t="s">
        <v>36</v>
      </c>
      <c r="E279" t="s">
        <v>31</v>
      </c>
      <c r="F279" s="4">
        <v>3094</v>
      </c>
      <c r="G279" s="5">
        <v>246</v>
      </c>
    </row>
    <row r="280" spans="3:7" x14ac:dyDescent="0.25">
      <c r="C280" t="s">
        <v>6</v>
      </c>
      <c r="D280" t="s">
        <v>39</v>
      </c>
      <c r="E280" t="s">
        <v>24</v>
      </c>
      <c r="F280" s="4">
        <v>2989</v>
      </c>
      <c r="G280" s="5">
        <v>3</v>
      </c>
    </row>
    <row r="281" spans="3:7" x14ac:dyDescent="0.25">
      <c r="C281" t="s">
        <v>8</v>
      </c>
      <c r="D281" t="s">
        <v>38</v>
      </c>
      <c r="E281" t="s">
        <v>27</v>
      </c>
      <c r="F281" s="4">
        <v>2268</v>
      </c>
      <c r="G281" s="5">
        <v>63</v>
      </c>
    </row>
    <row r="282" spans="3:7" x14ac:dyDescent="0.25">
      <c r="C282" t="s">
        <v>5</v>
      </c>
      <c r="D282" t="s">
        <v>35</v>
      </c>
      <c r="E282" t="s">
        <v>31</v>
      </c>
      <c r="F282" s="4">
        <v>4753</v>
      </c>
      <c r="G282" s="5">
        <v>246</v>
      </c>
    </row>
    <row r="283" spans="3:7" x14ac:dyDescent="0.25">
      <c r="C283" t="s">
        <v>2</v>
      </c>
      <c r="D283" t="s">
        <v>34</v>
      </c>
      <c r="E283" t="s">
        <v>19</v>
      </c>
      <c r="F283" s="4">
        <v>7511</v>
      </c>
      <c r="G283" s="5">
        <v>120</v>
      </c>
    </row>
    <row r="284" spans="3:7" x14ac:dyDescent="0.25">
      <c r="C284" t="s">
        <v>2</v>
      </c>
      <c r="D284" t="s">
        <v>38</v>
      </c>
      <c r="E284" t="s">
        <v>31</v>
      </c>
      <c r="F284" s="4">
        <v>4326</v>
      </c>
      <c r="G284" s="5">
        <v>348</v>
      </c>
    </row>
    <row r="285" spans="3:7" x14ac:dyDescent="0.25">
      <c r="C285" t="s">
        <v>41</v>
      </c>
      <c r="D285" t="s">
        <v>34</v>
      </c>
      <c r="E285" t="s">
        <v>23</v>
      </c>
      <c r="F285" s="4">
        <v>4935</v>
      </c>
      <c r="G285" s="5">
        <v>126</v>
      </c>
    </row>
    <row r="286" spans="3:7" x14ac:dyDescent="0.25">
      <c r="C286" t="s">
        <v>6</v>
      </c>
      <c r="D286" t="s">
        <v>35</v>
      </c>
      <c r="E286" t="s">
        <v>30</v>
      </c>
      <c r="F286" s="4">
        <v>4781</v>
      </c>
      <c r="G286" s="5">
        <v>123</v>
      </c>
    </row>
    <row r="287" spans="3:7" x14ac:dyDescent="0.25">
      <c r="C287" t="s">
        <v>5</v>
      </c>
      <c r="D287" t="s">
        <v>38</v>
      </c>
      <c r="E287" t="s">
        <v>25</v>
      </c>
      <c r="F287" s="4">
        <v>7483</v>
      </c>
      <c r="G287" s="5">
        <v>45</v>
      </c>
    </row>
    <row r="288" spans="3:7" x14ac:dyDescent="0.25">
      <c r="C288" t="s">
        <v>10</v>
      </c>
      <c r="D288" t="s">
        <v>38</v>
      </c>
      <c r="E288" t="s">
        <v>4</v>
      </c>
      <c r="F288" s="4">
        <v>6860</v>
      </c>
      <c r="G288" s="5">
        <v>126</v>
      </c>
    </row>
    <row r="289" spans="3:7" x14ac:dyDescent="0.25">
      <c r="C289" t="s">
        <v>40</v>
      </c>
      <c r="D289" t="s">
        <v>37</v>
      </c>
      <c r="E289" t="s">
        <v>29</v>
      </c>
      <c r="F289" s="4">
        <v>9002</v>
      </c>
      <c r="G289" s="5">
        <v>72</v>
      </c>
    </row>
    <row r="290" spans="3:7" x14ac:dyDescent="0.25">
      <c r="C290" t="s">
        <v>6</v>
      </c>
      <c r="D290" t="s">
        <v>36</v>
      </c>
      <c r="E290" t="s">
        <v>29</v>
      </c>
      <c r="F290" s="4">
        <v>1400</v>
      </c>
      <c r="G290" s="5">
        <v>135</v>
      </c>
    </row>
    <row r="291" spans="3:7" x14ac:dyDescent="0.25">
      <c r="C291" t="s">
        <v>10</v>
      </c>
      <c r="D291" t="s">
        <v>34</v>
      </c>
      <c r="E291" t="s">
        <v>22</v>
      </c>
      <c r="F291" s="4">
        <v>4053</v>
      </c>
      <c r="G291" s="5">
        <v>24</v>
      </c>
    </row>
    <row r="292" spans="3:7" x14ac:dyDescent="0.25">
      <c r="C292" t="s">
        <v>7</v>
      </c>
      <c r="D292" t="s">
        <v>36</v>
      </c>
      <c r="E292" t="s">
        <v>31</v>
      </c>
      <c r="F292" s="4">
        <v>2149</v>
      </c>
      <c r="G292" s="5">
        <v>117</v>
      </c>
    </row>
    <row r="293" spans="3:7" x14ac:dyDescent="0.25">
      <c r="C293" t="s">
        <v>3</v>
      </c>
      <c r="D293" t="s">
        <v>39</v>
      </c>
      <c r="E293" t="s">
        <v>29</v>
      </c>
      <c r="F293" s="4">
        <v>3640</v>
      </c>
      <c r="G293" s="5">
        <v>51</v>
      </c>
    </row>
    <row r="294" spans="3:7" x14ac:dyDescent="0.25">
      <c r="C294" t="s">
        <v>2</v>
      </c>
      <c r="D294" t="s">
        <v>39</v>
      </c>
      <c r="E294" t="s">
        <v>23</v>
      </c>
      <c r="F294" s="4">
        <v>630</v>
      </c>
      <c r="G294" s="5">
        <v>36</v>
      </c>
    </row>
    <row r="295" spans="3:7" x14ac:dyDescent="0.25">
      <c r="C295" t="s">
        <v>9</v>
      </c>
      <c r="D295" t="s">
        <v>35</v>
      </c>
      <c r="E295" t="s">
        <v>27</v>
      </c>
      <c r="F295" s="4">
        <v>2429</v>
      </c>
      <c r="G295" s="5">
        <v>144</v>
      </c>
    </row>
    <row r="296" spans="3:7" x14ac:dyDescent="0.25">
      <c r="C296" t="s">
        <v>9</v>
      </c>
      <c r="D296" t="s">
        <v>36</v>
      </c>
      <c r="E296" t="s">
        <v>25</v>
      </c>
      <c r="F296" s="4">
        <v>2142</v>
      </c>
      <c r="G296" s="5">
        <v>114</v>
      </c>
    </row>
    <row r="297" spans="3:7" x14ac:dyDescent="0.25">
      <c r="C297" t="s">
        <v>7</v>
      </c>
      <c r="D297" t="s">
        <v>37</v>
      </c>
      <c r="E297" t="s">
        <v>30</v>
      </c>
      <c r="F297" s="4">
        <v>6454</v>
      </c>
      <c r="G297" s="5">
        <v>54</v>
      </c>
    </row>
    <row r="298" spans="3:7" x14ac:dyDescent="0.25">
      <c r="C298" t="s">
        <v>7</v>
      </c>
      <c r="D298" t="s">
        <v>37</v>
      </c>
      <c r="E298" t="s">
        <v>16</v>
      </c>
      <c r="F298" s="4">
        <v>4487</v>
      </c>
      <c r="G298" s="5">
        <v>333</v>
      </c>
    </row>
    <row r="299" spans="3:7" x14ac:dyDescent="0.25">
      <c r="C299" t="s">
        <v>3</v>
      </c>
      <c r="D299" t="s">
        <v>37</v>
      </c>
      <c r="E299" t="s">
        <v>4</v>
      </c>
      <c r="F299" s="4">
        <v>938</v>
      </c>
      <c r="G299" s="5">
        <v>366</v>
      </c>
    </row>
    <row r="300" spans="3:7" x14ac:dyDescent="0.25">
      <c r="C300" t="s">
        <v>3</v>
      </c>
      <c r="D300" t="s">
        <v>38</v>
      </c>
      <c r="E300" t="s">
        <v>26</v>
      </c>
      <c r="F300" s="4">
        <v>8841</v>
      </c>
      <c r="G300" s="5">
        <v>303</v>
      </c>
    </row>
    <row r="301" spans="3:7" x14ac:dyDescent="0.25">
      <c r="C301" t="s">
        <v>2</v>
      </c>
      <c r="D301" t="s">
        <v>39</v>
      </c>
      <c r="E301" t="s">
        <v>33</v>
      </c>
      <c r="F301" s="4">
        <v>4018</v>
      </c>
      <c r="G301" s="5">
        <v>126</v>
      </c>
    </row>
    <row r="302" spans="3:7" x14ac:dyDescent="0.25">
      <c r="C302" t="s">
        <v>41</v>
      </c>
      <c r="D302" t="s">
        <v>37</v>
      </c>
      <c r="E302" t="s">
        <v>15</v>
      </c>
      <c r="F302" s="4">
        <v>714</v>
      </c>
      <c r="G302" s="5">
        <v>231</v>
      </c>
    </row>
    <row r="303" spans="3:7" x14ac:dyDescent="0.25">
      <c r="C303" t="s">
        <v>9</v>
      </c>
      <c r="D303" t="s">
        <v>38</v>
      </c>
      <c r="E303" t="s">
        <v>25</v>
      </c>
      <c r="F303" s="4">
        <v>3850</v>
      </c>
      <c r="G303" s="5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795B-220A-447E-B2F8-9EE68B5D79EB}">
  <dimension ref="C3:L25"/>
  <sheetViews>
    <sheetView workbookViewId="0">
      <selection activeCell="C11" sqref="C11"/>
    </sheetView>
  </sheetViews>
  <sheetFormatPr defaultRowHeight="15" x14ac:dyDescent="0.25"/>
  <cols>
    <col min="8" max="8" width="21.42578125" customWidth="1"/>
  </cols>
  <sheetData>
    <row r="3" spans="3:12" x14ac:dyDescent="0.25">
      <c r="D3" t="s">
        <v>57</v>
      </c>
      <c r="E3" t="s">
        <v>58</v>
      </c>
      <c r="G3" t="s">
        <v>65</v>
      </c>
      <c r="H3" t="s">
        <v>67</v>
      </c>
      <c r="I3" t="s">
        <v>68</v>
      </c>
      <c r="K3">
        <f>SUM(COUNTA(Table4[Products]))</f>
        <v>22</v>
      </c>
    </row>
    <row r="4" spans="3:12" x14ac:dyDescent="0.25">
      <c r="C4" t="s">
        <v>60</v>
      </c>
      <c r="D4">
        <f>SUM(Amount)</f>
        <v>1240869</v>
      </c>
      <c r="E4">
        <f>SUM(Units)</f>
        <v>45660</v>
      </c>
      <c r="H4" t="s">
        <v>30</v>
      </c>
      <c r="I4">
        <f>COUNTA(Table4[[#This Row],[Products]])</f>
        <v>1</v>
      </c>
    </row>
    <row r="5" spans="3:12" x14ac:dyDescent="0.25">
      <c r="C5" t="s">
        <v>59</v>
      </c>
      <c r="D5">
        <f>AVERAGE(Amount)</f>
        <v>4136.2299999999996</v>
      </c>
      <c r="E5">
        <f>AVERAGE(Units)</f>
        <v>152.19999999999999</v>
      </c>
      <c r="H5" t="s">
        <v>32</v>
      </c>
      <c r="I5">
        <f>COUNTA(Table4[[#This Row],[Products]])</f>
        <v>1</v>
      </c>
      <c r="K5" t="s">
        <v>65</v>
      </c>
      <c r="L5" t="s">
        <v>22</v>
      </c>
    </row>
    <row r="6" spans="3:12" x14ac:dyDescent="0.25">
      <c r="C6" t="s">
        <v>61</v>
      </c>
      <c r="D6">
        <f>MAX(Amount)</f>
        <v>16184</v>
      </c>
      <c r="E6">
        <f>MAX(Units)</f>
        <v>525</v>
      </c>
      <c r="H6" t="s">
        <v>4</v>
      </c>
      <c r="I6">
        <f>COUNTA(Table4[[#This Row],[Products]])</f>
        <v>1</v>
      </c>
    </row>
    <row r="7" spans="3:12" x14ac:dyDescent="0.25">
      <c r="C7" t="s">
        <v>62</v>
      </c>
      <c r="D7">
        <f>MIN(Amount)</f>
        <v>0</v>
      </c>
      <c r="E7">
        <f>MIN(Units)</f>
        <v>0</v>
      </c>
      <c r="H7" t="s">
        <v>18</v>
      </c>
      <c r="I7">
        <f>COUNTA(Table4[[#This Row],[Products]])</f>
        <v>1</v>
      </c>
    </row>
    <row r="8" spans="3:12" x14ac:dyDescent="0.25">
      <c r="C8" t="s">
        <v>56</v>
      </c>
      <c r="D8">
        <f>MEDIAN(Amount)</f>
        <v>3437</v>
      </c>
      <c r="E8">
        <f>MEDIAN(Units)</f>
        <v>124.5</v>
      </c>
      <c r="H8" t="s">
        <v>25</v>
      </c>
      <c r="I8">
        <f>COUNTA(Table4[[#This Row],[Products]])</f>
        <v>1</v>
      </c>
    </row>
    <row r="9" spans="3:12" x14ac:dyDescent="0.25">
      <c r="C9" t="s">
        <v>63</v>
      </c>
      <c r="D9">
        <f>_xlfn.PERCENTILE.EXC(Amount,0.25)</f>
        <v>1652</v>
      </c>
      <c r="E9">
        <f>_xlfn.PERCENTILE.EXC(Units,0.25)</f>
        <v>54</v>
      </c>
      <c r="H9" t="s">
        <v>33</v>
      </c>
      <c r="I9">
        <f>COUNTA(Table4[[#This Row],[Products]])</f>
        <v>1</v>
      </c>
    </row>
    <row r="10" spans="3:12" x14ac:dyDescent="0.25">
      <c r="C10" t="s">
        <v>64</v>
      </c>
      <c r="D10">
        <f>_xlfn.PERCENTILE.EXC(Amount,0.75)</f>
        <v>6245.75</v>
      </c>
      <c r="E10">
        <f>_xlfn.PERCENTILE.EXC(Units,0.75)</f>
        <v>223.5</v>
      </c>
      <c r="H10" t="s">
        <v>31</v>
      </c>
      <c r="I10">
        <f>COUNTA(Table4[[#This Row],[Products]])</f>
        <v>1</v>
      </c>
    </row>
    <row r="11" spans="3:12" x14ac:dyDescent="0.25">
      <c r="H11" t="s">
        <v>22</v>
      </c>
      <c r="I11">
        <f>COUNTA(Table4[[#This Row],[Products]])</f>
        <v>1</v>
      </c>
    </row>
    <row r="12" spans="3:12" x14ac:dyDescent="0.25">
      <c r="H12" t="s">
        <v>14</v>
      </c>
      <c r="I12">
        <f>COUNTA(Table4[[#This Row],[Products]])</f>
        <v>1</v>
      </c>
    </row>
    <row r="13" spans="3:12" x14ac:dyDescent="0.25">
      <c r="H13" t="s">
        <v>17</v>
      </c>
      <c r="I13">
        <f>COUNTA(Table4[[#This Row],[Products]])</f>
        <v>1</v>
      </c>
      <c r="K13">
        <f>COUNTA(_xlfn.UNIQUE(Product))</f>
        <v>22</v>
      </c>
    </row>
    <row r="14" spans="3:12" x14ac:dyDescent="0.25">
      <c r="H14" t="s">
        <v>16</v>
      </c>
      <c r="I14">
        <f>COUNTA(Table4[[#This Row],[Products]])</f>
        <v>1</v>
      </c>
    </row>
    <row r="15" spans="3:12" x14ac:dyDescent="0.25">
      <c r="H15" t="s">
        <v>13</v>
      </c>
      <c r="I15">
        <f>COUNTA(Table4[[#This Row],[Products]])</f>
        <v>1</v>
      </c>
    </row>
    <row r="16" spans="3:12" x14ac:dyDescent="0.25">
      <c r="H16" t="s">
        <v>29</v>
      </c>
      <c r="I16">
        <f>COUNTA(Table4[[#This Row],[Products]])</f>
        <v>1</v>
      </c>
    </row>
    <row r="17" spans="8:9" x14ac:dyDescent="0.25">
      <c r="H17" t="s">
        <v>20</v>
      </c>
      <c r="I17">
        <f>COUNTA(Table4[[#This Row],[Products]])</f>
        <v>1</v>
      </c>
    </row>
    <row r="18" spans="8:9" x14ac:dyDescent="0.25">
      <c r="H18" t="s">
        <v>23</v>
      </c>
      <c r="I18">
        <f>COUNTA(Table4[[#This Row],[Products]])</f>
        <v>1</v>
      </c>
    </row>
    <row r="19" spans="8:9" x14ac:dyDescent="0.25">
      <c r="H19" t="s">
        <v>19</v>
      </c>
      <c r="I19">
        <f>COUNTA(Table4[[#This Row],[Products]])</f>
        <v>1</v>
      </c>
    </row>
    <row r="20" spans="8:9" x14ac:dyDescent="0.25">
      <c r="H20" t="s">
        <v>15</v>
      </c>
      <c r="I20">
        <f>COUNTA(Table4[[#This Row],[Products]])</f>
        <v>1</v>
      </c>
    </row>
    <row r="21" spans="8:9" x14ac:dyDescent="0.25">
      <c r="H21" t="s">
        <v>24</v>
      </c>
      <c r="I21">
        <f>COUNTA(Table4[[#This Row],[Products]])</f>
        <v>1</v>
      </c>
    </row>
    <row r="22" spans="8:9" x14ac:dyDescent="0.25">
      <c r="H22" t="s">
        <v>27</v>
      </c>
      <c r="I22">
        <f>COUNTA(Table4[[#This Row],[Products]])</f>
        <v>1</v>
      </c>
    </row>
    <row r="23" spans="8:9" x14ac:dyDescent="0.25">
      <c r="H23" t="s">
        <v>28</v>
      </c>
      <c r="I23">
        <f>COUNTA(Table4[[#This Row],[Products]])</f>
        <v>1</v>
      </c>
    </row>
    <row r="24" spans="8:9" x14ac:dyDescent="0.25">
      <c r="H24" t="s">
        <v>21</v>
      </c>
      <c r="I24">
        <f>COUNTA(Table4[[#This Row],[Products]])</f>
        <v>1</v>
      </c>
    </row>
    <row r="25" spans="8:9" x14ac:dyDescent="0.25">
      <c r="H25" t="s">
        <v>26</v>
      </c>
      <c r="I25">
        <f>COUNTA(Table4[[#This Row],[Products]])</f>
        <v>1</v>
      </c>
    </row>
  </sheetData>
  <dataValidations count="1">
    <dataValidation type="list" allowBlank="1" showInputMessage="1" showErrorMessage="1" sqref="L5" xr:uid="{D3746DF4-0267-4DEF-BBC4-BEFB64A77317}">
      <formula1>$H$4:$H$25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DF18-3CDE-498E-AF98-B2049133B171}">
  <dimension ref="C3:I303"/>
  <sheetViews>
    <sheetView zoomScale="172" zoomScaleNormal="172" workbookViewId="0">
      <selection activeCell="B9" sqref="B9"/>
    </sheetView>
  </sheetViews>
  <sheetFormatPr defaultRowHeight="15" x14ac:dyDescent="0.25"/>
  <cols>
    <col min="3" max="3" width="16" bestFit="1" customWidth="1"/>
    <col min="4" max="4" width="12.5703125" bestFit="1" customWidth="1"/>
    <col min="5" max="5" width="21.85546875" bestFit="1" customWidth="1"/>
    <col min="6" max="7" width="9.5703125" customWidth="1"/>
    <col min="9" max="9" width="12.85546875" customWidth="1"/>
  </cols>
  <sheetData>
    <row r="3" spans="3:9" x14ac:dyDescent="0.25">
      <c r="C3" s="6" t="s">
        <v>11</v>
      </c>
      <c r="D3" s="6" t="s">
        <v>12</v>
      </c>
      <c r="E3" s="6" t="s">
        <v>0</v>
      </c>
      <c r="F3" s="10" t="s">
        <v>1</v>
      </c>
      <c r="G3" s="10" t="s">
        <v>69</v>
      </c>
      <c r="H3" s="10" t="s">
        <v>50</v>
      </c>
      <c r="I3" s="6" t="s">
        <v>66</v>
      </c>
    </row>
    <row r="4" spans="3:9" x14ac:dyDescent="0.25">
      <c r="C4" t="s">
        <v>40</v>
      </c>
      <c r="D4" t="s">
        <v>37</v>
      </c>
      <c r="E4" t="s">
        <v>30</v>
      </c>
      <c r="F4" s="4">
        <v>1624</v>
      </c>
      <c r="G4" s="4">
        <v>1624</v>
      </c>
      <c r="H4" s="5">
        <v>114</v>
      </c>
    </row>
    <row r="5" spans="3:9" x14ac:dyDescent="0.25">
      <c r="C5" t="s">
        <v>10</v>
      </c>
      <c r="D5" t="s">
        <v>38</v>
      </c>
      <c r="E5" t="s">
        <v>14</v>
      </c>
      <c r="F5" s="4">
        <v>5586</v>
      </c>
      <c r="G5" s="4">
        <v>5586</v>
      </c>
      <c r="H5" s="5">
        <v>525</v>
      </c>
      <c r="I5" t="e" cm="1">
        <f t="array" ref="I5">_xlfn.XLOOKUP(proof[[#This Row],[Geography]],proof[[#All],[Sales Person]:[Amount]],proof[[#All],[Sales Person]])</f>
        <v>#VALUE!</v>
      </c>
    </row>
    <row r="6" spans="3:9" x14ac:dyDescent="0.25">
      <c r="C6" t="s">
        <v>9</v>
      </c>
      <c r="D6" t="s">
        <v>35</v>
      </c>
      <c r="E6" t="s">
        <v>4</v>
      </c>
      <c r="F6" s="4">
        <v>959</v>
      </c>
      <c r="G6" s="4">
        <v>959</v>
      </c>
      <c r="H6" s="5">
        <v>147</v>
      </c>
      <c r="I6" t="e" cm="1">
        <f t="array" ref="I6">_xlfn.XLOOKUP(proof[[#This Row],[Geography]],proof[[#All],[Sales Person]:[Amount]],proof[[#All],[Sales Person]])</f>
        <v>#VALUE!</v>
      </c>
    </row>
    <row r="7" spans="3:9" x14ac:dyDescent="0.25">
      <c r="C7" t="s">
        <v>41</v>
      </c>
      <c r="D7" t="s">
        <v>36</v>
      </c>
      <c r="E7" t="s">
        <v>18</v>
      </c>
      <c r="F7" s="4">
        <v>9632</v>
      </c>
      <c r="G7" s="4">
        <v>9632</v>
      </c>
      <c r="H7" s="5">
        <v>288</v>
      </c>
      <c r="I7" t="e" cm="1">
        <f t="array" ref="I7">_xlfn.XLOOKUP(proof[[#This Row],[Geography]],proof[[#All],[Sales Person]:[Amount]],proof[[#All],[Sales Person]])</f>
        <v>#VALUE!</v>
      </c>
    </row>
    <row r="8" spans="3:9" x14ac:dyDescent="0.25">
      <c r="C8" t="s">
        <v>6</v>
      </c>
      <c r="D8" t="s">
        <v>39</v>
      </c>
      <c r="E8" t="s">
        <v>25</v>
      </c>
      <c r="F8" s="4">
        <v>2100</v>
      </c>
      <c r="G8" s="4">
        <v>2100</v>
      </c>
      <c r="H8" s="5">
        <v>414</v>
      </c>
      <c r="I8" t="e" cm="1">
        <f t="array" ref="I8">_xlfn.XLOOKUP(proof[[#This Row],[Geography]],proof[[#All],[Sales Person]:[Amount]],proof[[#All],[Sales Person]])</f>
        <v>#VALUE!</v>
      </c>
    </row>
    <row r="9" spans="3:9" x14ac:dyDescent="0.25">
      <c r="C9" t="s">
        <v>40</v>
      </c>
      <c r="D9" t="s">
        <v>35</v>
      </c>
      <c r="E9" t="s">
        <v>33</v>
      </c>
      <c r="F9" s="4">
        <v>8869</v>
      </c>
      <c r="G9" s="4">
        <v>8869</v>
      </c>
      <c r="H9" s="5">
        <v>432</v>
      </c>
      <c r="I9" t="e" cm="1">
        <f t="array" ref="I9">_xlfn.XLOOKUP(proof[[#This Row],[Geography]],proof[[#All],[Sales Person]:[Amount]],proof[[#All],[Sales Person]])</f>
        <v>#VALUE!</v>
      </c>
    </row>
    <row r="10" spans="3:9" x14ac:dyDescent="0.25">
      <c r="C10" t="s">
        <v>6</v>
      </c>
      <c r="D10" t="s">
        <v>38</v>
      </c>
      <c r="E10" t="s">
        <v>31</v>
      </c>
      <c r="F10" s="4">
        <v>2681</v>
      </c>
      <c r="G10" s="4">
        <v>2681</v>
      </c>
      <c r="H10" s="5">
        <v>54</v>
      </c>
      <c r="I10" t="e" cm="1">
        <f t="array" ref="I10">_xlfn.XLOOKUP(proof[[#This Row],[Geography]],proof[[#All],[Sales Person]:[Amount]],proof[[#All],[Sales Person]])</f>
        <v>#VALUE!</v>
      </c>
    </row>
    <row r="11" spans="3:9" x14ac:dyDescent="0.25">
      <c r="C11" t="s">
        <v>8</v>
      </c>
      <c r="D11" t="s">
        <v>35</v>
      </c>
      <c r="E11" t="s">
        <v>22</v>
      </c>
      <c r="F11" s="4">
        <v>5012</v>
      </c>
      <c r="G11" s="4">
        <v>5012</v>
      </c>
      <c r="H11" s="5">
        <v>210</v>
      </c>
      <c r="I11" t="e" cm="1">
        <f t="array" ref="I11">_xlfn.XLOOKUP(proof[[#This Row],[Geography]],proof[[#All],[Sales Person]:[Amount]],proof[[#All],[Sales Person]])</f>
        <v>#VALUE!</v>
      </c>
    </row>
    <row r="12" spans="3:9" x14ac:dyDescent="0.25">
      <c r="C12" t="s">
        <v>7</v>
      </c>
      <c r="D12" t="s">
        <v>38</v>
      </c>
      <c r="E12" t="s">
        <v>14</v>
      </c>
      <c r="F12" s="4">
        <v>1281</v>
      </c>
      <c r="G12" s="4">
        <v>1281</v>
      </c>
      <c r="H12" s="5">
        <v>75</v>
      </c>
      <c r="I12" t="e" cm="1">
        <f t="array" ref="I12">_xlfn.XLOOKUP(proof[[#This Row],[Geography]],proof[[#All],[Sales Person]:[Amount]],proof[[#All],[Sales Person]])</f>
        <v>#VALUE!</v>
      </c>
    </row>
    <row r="13" spans="3:9" x14ac:dyDescent="0.25">
      <c r="C13" t="s">
        <v>5</v>
      </c>
      <c r="D13" t="s">
        <v>37</v>
      </c>
      <c r="E13" t="s">
        <v>14</v>
      </c>
      <c r="F13" s="4">
        <v>4991</v>
      </c>
      <c r="G13" s="4">
        <v>4991</v>
      </c>
      <c r="H13" s="5">
        <v>12</v>
      </c>
      <c r="I13" t="e" cm="1">
        <f t="array" ref="I13">_xlfn.XLOOKUP(proof[[#This Row],[Geography]],proof[[#All],[Sales Person]:[Amount]],proof[[#All],[Sales Person]])</f>
        <v>#VALUE!</v>
      </c>
    </row>
    <row r="14" spans="3:9" x14ac:dyDescent="0.25">
      <c r="C14" t="s">
        <v>2</v>
      </c>
      <c r="D14" t="s">
        <v>36</v>
      </c>
      <c r="E14" t="s">
        <v>27</v>
      </c>
      <c r="F14" s="4">
        <v>798</v>
      </c>
      <c r="G14" s="4">
        <v>798</v>
      </c>
      <c r="H14" s="5">
        <v>519</v>
      </c>
      <c r="I14" t="e" cm="1">
        <f t="array" ref="I14">_xlfn.XLOOKUP(proof[[#This Row],[Geography]],proof[[#All],[Sales Person]:[Amount]],proof[[#All],[Sales Person]])</f>
        <v>#VALUE!</v>
      </c>
    </row>
    <row r="15" spans="3:9" x14ac:dyDescent="0.25">
      <c r="C15" t="s">
        <v>3</v>
      </c>
      <c r="D15" t="s">
        <v>37</v>
      </c>
      <c r="E15" t="s">
        <v>17</v>
      </c>
      <c r="F15" s="4">
        <v>3983</v>
      </c>
      <c r="G15" s="4">
        <v>3983</v>
      </c>
      <c r="H15" s="5">
        <v>144</v>
      </c>
      <c r="I15" t="e" cm="1">
        <f t="array" ref="I15">_xlfn.XLOOKUP(proof[[#This Row],[Geography]],proof[[#All],[Sales Person]:[Amount]],proof[[#All],[Sales Person]])</f>
        <v>#VALUE!</v>
      </c>
    </row>
    <row r="16" spans="3:9" x14ac:dyDescent="0.25">
      <c r="C16" t="s">
        <v>9</v>
      </c>
      <c r="D16" t="s">
        <v>38</v>
      </c>
      <c r="E16" t="s">
        <v>16</v>
      </c>
      <c r="F16" s="4">
        <v>2646</v>
      </c>
      <c r="G16" s="4">
        <v>2646</v>
      </c>
      <c r="H16" s="5">
        <v>120</v>
      </c>
      <c r="I16" t="e" cm="1">
        <f t="array" ref="I16">_xlfn.XLOOKUP(proof[[#This Row],[Geography]],proof[[#All],[Sales Person]:[Amount]],proof[[#All],[Sales Person]])</f>
        <v>#VALUE!</v>
      </c>
    </row>
    <row r="17" spans="3:9" x14ac:dyDescent="0.25">
      <c r="C17" t="s">
        <v>2</v>
      </c>
      <c r="D17" t="s">
        <v>34</v>
      </c>
      <c r="E17" t="s">
        <v>13</v>
      </c>
      <c r="F17" s="4">
        <v>252</v>
      </c>
      <c r="G17" s="4">
        <v>252</v>
      </c>
      <c r="H17" s="5">
        <v>54</v>
      </c>
      <c r="I17" t="e" cm="1">
        <f t="array" ref="I17">_xlfn.XLOOKUP(proof[[#This Row],[Geography]],proof[[#All],[Sales Person]:[Amount]],proof[[#All],[Sales Person]])</f>
        <v>#VALUE!</v>
      </c>
    </row>
    <row r="18" spans="3:9" x14ac:dyDescent="0.25">
      <c r="C18" t="s">
        <v>3</v>
      </c>
      <c r="D18" t="s">
        <v>35</v>
      </c>
      <c r="E18" t="s">
        <v>25</v>
      </c>
      <c r="F18" s="4">
        <v>2464</v>
      </c>
      <c r="G18" s="4">
        <v>2464</v>
      </c>
      <c r="H18" s="5">
        <v>234</v>
      </c>
      <c r="I18" t="e" cm="1">
        <f t="array" ref="I18">_xlfn.XLOOKUP(proof[[#This Row],[Geography]],proof[[#All],[Sales Person]:[Amount]],proof[[#All],[Sales Person]])</f>
        <v>#VALUE!</v>
      </c>
    </row>
    <row r="19" spans="3:9" x14ac:dyDescent="0.25">
      <c r="C19" t="s">
        <v>3</v>
      </c>
      <c r="D19" t="s">
        <v>35</v>
      </c>
      <c r="E19" t="s">
        <v>29</v>
      </c>
      <c r="F19" s="4">
        <v>2114</v>
      </c>
      <c r="G19" s="4">
        <v>2114</v>
      </c>
      <c r="H19" s="5">
        <v>66</v>
      </c>
      <c r="I19" t="e" cm="1">
        <f t="array" ref="I19">_xlfn.XLOOKUP(proof[[#This Row],[Geography]],proof[[#All],[Sales Person]:[Amount]],proof[[#All],[Sales Person]])</f>
        <v>#VALUE!</v>
      </c>
    </row>
    <row r="20" spans="3:9" x14ac:dyDescent="0.25">
      <c r="C20" t="s">
        <v>6</v>
      </c>
      <c r="D20" t="s">
        <v>37</v>
      </c>
      <c r="E20" t="s">
        <v>31</v>
      </c>
      <c r="F20" s="4">
        <v>7693</v>
      </c>
      <c r="G20" s="4">
        <v>7693</v>
      </c>
      <c r="H20" s="5">
        <v>87</v>
      </c>
      <c r="I20" t="e" cm="1">
        <f t="array" ref="I20">_xlfn.XLOOKUP(proof[[#This Row],[Geography]],proof[[#All],[Sales Person]:[Amount]],proof[[#All],[Sales Person]])</f>
        <v>#VALUE!</v>
      </c>
    </row>
    <row r="21" spans="3:9" x14ac:dyDescent="0.25">
      <c r="C21" t="s">
        <v>5</v>
      </c>
      <c r="D21" t="s">
        <v>34</v>
      </c>
      <c r="E21" t="s">
        <v>20</v>
      </c>
      <c r="F21" s="4">
        <v>15610</v>
      </c>
      <c r="G21" s="4">
        <v>15610</v>
      </c>
      <c r="H21" s="5">
        <v>339</v>
      </c>
      <c r="I21" t="e" cm="1">
        <f t="array" ref="I21">_xlfn.XLOOKUP(proof[[#This Row],[Geography]],proof[[#All],[Sales Person]:[Amount]],proof[[#All],[Sales Person]])</f>
        <v>#VALUE!</v>
      </c>
    </row>
    <row r="22" spans="3:9" x14ac:dyDescent="0.25">
      <c r="C22" t="s">
        <v>41</v>
      </c>
      <c r="D22" t="s">
        <v>34</v>
      </c>
      <c r="E22" t="s">
        <v>22</v>
      </c>
      <c r="F22" s="4">
        <v>336</v>
      </c>
      <c r="G22" s="4">
        <v>336</v>
      </c>
      <c r="H22" s="5">
        <v>144</v>
      </c>
      <c r="I22" t="e" cm="1">
        <f t="array" ref="I22">_xlfn.XLOOKUP(proof[[#This Row],[Geography]],proof[[#All],[Sales Person]:[Amount]],proof[[#All],[Sales Person]])</f>
        <v>#VALUE!</v>
      </c>
    </row>
    <row r="23" spans="3:9" x14ac:dyDescent="0.25">
      <c r="C23" t="s">
        <v>2</v>
      </c>
      <c r="D23" t="s">
        <v>39</v>
      </c>
      <c r="E23" t="s">
        <v>20</v>
      </c>
      <c r="F23" s="4">
        <v>9443</v>
      </c>
      <c r="G23" s="4">
        <v>9443</v>
      </c>
      <c r="H23" s="5">
        <v>162</v>
      </c>
      <c r="I23" t="e" cm="1">
        <f t="array" ref="I23">_xlfn.XLOOKUP(proof[[#This Row],[Geography]],proof[[#All],[Sales Person]:[Amount]],proof[[#All],[Sales Person]])</f>
        <v>#VALUE!</v>
      </c>
    </row>
    <row r="24" spans="3:9" x14ac:dyDescent="0.25">
      <c r="C24" t="s">
        <v>9</v>
      </c>
      <c r="D24" t="s">
        <v>34</v>
      </c>
      <c r="E24" t="s">
        <v>23</v>
      </c>
      <c r="F24" s="4">
        <v>8155</v>
      </c>
      <c r="G24" s="4">
        <v>8155</v>
      </c>
      <c r="H24" s="5">
        <v>90</v>
      </c>
      <c r="I24" t="e" cm="1">
        <f t="array" ref="I24">_xlfn.XLOOKUP(proof[[#This Row],[Geography]],proof[[#All],[Sales Person]:[Amount]],proof[[#All],[Sales Person]])</f>
        <v>#VALUE!</v>
      </c>
    </row>
    <row r="25" spans="3:9" x14ac:dyDescent="0.25">
      <c r="C25" t="s">
        <v>8</v>
      </c>
      <c r="D25" t="s">
        <v>38</v>
      </c>
      <c r="E25" t="s">
        <v>23</v>
      </c>
      <c r="F25" s="4">
        <v>1701</v>
      </c>
      <c r="G25" s="4">
        <v>1701</v>
      </c>
      <c r="H25" s="5">
        <v>234</v>
      </c>
      <c r="I25" t="e" cm="1">
        <f t="array" ref="I25">_xlfn.XLOOKUP(proof[[#This Row],[Geography]],proof[[#All],[Sales Person]:[Amount]],proof[[#All],[Sales Person]])</f>
        <v>#VALUE!</v>
      </c>
    </row>
    <row r="26" spans="3:9" x14ac:dyDescent="0.25">
      <c r="C26" t="s">
        <v>10</v>
      </c>
      <c r="D26" t="s">
        <v>38</v>
      </c>
      <c r="E26" t="s">
        <v>22</v>
      </c>
      <c r="F26" s="4">
        <v>2205</v>
      </c>
      <c r="G26" s="4">
        <v>2205</v>
      </c>
      <c r="H26" s="5">
        <v>141</v>
      </c>
      <c r="I26" t="e" cm="1">
        <f t="array" ref="I26">_xlfn.XLOOKUP(proof[[#This Row],[Geography]],proof[[#All],[Sales Person]:[Amount]],proof[[#All],[Sales Person]])</f>
        <v>#VALUE!</v>
      </c>
    </row>
    <row r="27" spans="3:9" x14ac:dyDescent="0.25">
      <c r="C27" t="s">
        <v>8</v>
      </c>
      <c r="D27" t="s">
        <v>37</v>
      </c>
      <c r="E27" t="s">
        <v>19</v>
      </c>
      <c r="F27" s="4">
        <v>1771</v>
      </c>
      <c r="G27" s="4">
        <v>1771</v>
      </c>
      <c r="H27" s="5">
        <v>204</v>
      </c>
      <c r="I27" t="e" cm="1">
        <f t="array" ref="I27">_xlfn.XLOOKUP(proof[[#This Row],[Geography]],proof[[#All],[Sales Person]:[Amount]],proof[[#All],[Sales Person]])</f>
        <v>#VALUE!</v>
      </c>
    </row>
    <row r="28" spans="3:9" x14ac:dyDescent="0.25">
      <c r="C28" t="s">
        <v>41</v>
      </c>
      <c r="D28" t="s">
        <v>35</v>
      </c>
      <c r="E28" t="s">
        <v>15</v>
      </c>
      <c r="F28" s="4">
        <v>2114</v>
      </c>
      <c r="G28" s="4">
        <v>2114</v>
      </c>
      <c r="H28" s="5">
        <v>186</v>
      </c>
      <c r="I28" t="e" cm="1">
        <f t="array" ref="I28">_xlfn.XLOOKUP(proof[[#This Row],[Geography]],proof[[#All],[Sales Person]:[Amount]],proof[[#All],[Sales Person]])</f>
        <v>#VALUE!</v>
      </c>
    </row>
    <row r="29" spans="3:9" x14ac:dyDescent="0.25">
      <c r="C29" t="s">
        <v>41</v>
      </c>
      <c r="D29" t="s">
        <v>36</v>
      </c>
      <c r="E29" t="s">
        <v>13</v>
      </c>
      <c r="F29" s="4">
        <v>10311</v>
      </c>
      <c r="G29" s="4">
        <v>10311</v>
      </c>
      <c r="H29" s="5">
        <v>231</v>
      </c>
      <c r="I29" t="e" cm="1">
        <f t="array" ref="I29">_xlfn.XLOOKUP(proof[[#This Row],[Geography]],proof[[#All],[Sales Person]:[Amount]],proof[[#All],[Sales Person]])</f>
        <v>#VALUE!</v>
      </c>
    </row>
    <row r="30" spans="3:9" x14ac:dyDescent="0.25">
      <c r="C30" t="s">
        <v>3</v>
      </c>
      <c r="D30" t="s">
        <v>39</v>
      </c>
      <c r="E30" t="s">
        <v>16</v>
      </c>
      <c r="F30" s="4">
        <v>21</v>
      </c>
      <c r="G30" s="4">
        <v>21</v>
      </c>
      <c r="H30" s="5">
        <v>168</v>
      </c>
      <c r="I30" t="e" cm="1">
        <f t="array" ref="I30">_xlfn.XLOOKUP(proof[[#This Row],[Geography]],proof[[#All],[Sales Person]:[Amount]],proof[[#All],[Sales Person]])</f>
        <v>#VALUE!</v>
      </c>
    </row>
    <row r="31" spans="3:9" x14ac:dyDescent="0.25">
      <c r="C31" t="s">
        <v>10</v>
      </c>
      <c r="D31" t="s">
        <v>35</v>
      </c>
      <c r="E31" t="s">
        <v>20</v>
      </c>
      <c r="F31" s="4">
        <v>1974</v>
      </c>
      <c r="G31" s="4">
        <v>1974</v>
      </c>
      <c r="H31" s="5">
        <v>195</v>
      </c>
      <c r="I31" t="e" cm="1">
        <f t="array" ref="I31">_xlfn.XLOOKUP(proof[[#This Row],[Geography]],proof[[#All],[Sales Person]:[Amount]],proof[[#All],[Sales Person]])</f>
        <v>#VALUE!</v>
      </c>
    </row>
    <row r="32" spans="3:9" x14ac:dyDescent="0.25">
      <c r="C32" t="s">
        <v>5</v>
      </c>
      <c r="D32" t="s">
        <v>36</v>
      </c>
      <c r="E32" t="s">
        <v>23</v>
      </c>
      <c r="F32" s="4">
        <v>6314</v>
      </c>
      <c r="G32" s="4">
        <v>6314</v>
      </c>
      <c r="H32" s="5">
        <v>15</v>
      </c>
      <c r="I32" t="e" cm="1">
        <f t="array" ref="I32">_xlfn.XLOOKUP(proof[[#This Row],[Geography]],proof[[#All],[Sales Person]:[Amount]],proof[[#All],[Sales Person]])</f>
        <v>#VALUE!</v>
      </c>
    </row>
    <row r="33" spans="3:9" x14ac:dyDescent="0.25">
      <c r="C33" t="s">
        <v>10</v>
      </c>
      <c r="D33" t="s">
        <v>37</v>
      </c>
      <c r="E33" t="s">
        <v>23</v>
      </c>
      <c r="F33" s="4">
        <v>4683</v>
      </c>
      <c r="G33" s="4">
        <v>4683</v>
      </c>
      <c r="H33" s="5">
        <v>30</v>
      </c>
      <c r="I33" t="e" cm="1">
        <f t="array" ref="I33">_xlfn.XLOOKUP(proof[[#This Row],[Geography]],proof[[#All],[Sales Person]:[Amount]],proof[[#All],[Sales Person]])</f>
        <v>#VALUE!</v>
      </c>
    </row>
    <row r="34" spans="3:9" x14ac:dyDescent="0.25">
      <c r="C34" t="s">
        <v>41</v>
      </c>
      <c r="D34" t="s">
        <v>37</v>
      </c>
      <c r="E34" t="s">
        <v>24</v>
      </c>
      <c r="F34" s="4">
        <v>6398</v>
      </c>
      <c r="G34" s="4">
        <v>6398</v>
      </c>
      <c r="H34" s="5">
        <v>102</v>
      </c>
      <c r="I34" t="e" cm="1">
        <f t="array" ref="I34">_xlfn.XLOOKUP(proof[[#This Row],[Geography]],proof[[#All],[Sales Person]:[Amount]],proof[[#All],[Sales Person]])</f>
        <v>#VALUE!</v>
      </c>
    </row>
    <row r="35" spans="3:9" x14ac:dyDescent="0.25">
      <c r="C35" t="s">
        <v>2</v>
      </c>
      <c r="D35" t="s">
        <v>35</v>
      </c>
      <c r="E35" t="s">
        <v>19</v>
      </c>
      <c r="F35" s="4">
        <v>553</v>
      </c>
      <c r="G35" s="4">
        <v>553</v>
      </c>
      <c r="H35" s="5">
        <v>15</v>
      </c>
      <c r="I35" t="e" cm="1">
        <f t="array" ref="I35">_xlfn.XLOOKUP(proof[[#This Row],[Geography]],proof[[#All],[Sales Person]:[Amount]],proof[[#All],[Sales Person]])</f>
        <v>#VALUE!</v>
      </c>
    </row>
    <row r="36" spans="3:9" x14ac:dyDescent="0.25">
      <c r="C36" t="s">
        <v>8</v>
      </c>
      <c r="D36" t="s">
        <v>39</v>
      </c>
      <c r="E36" t="s">
        <v>30</v>
      </c>
      <c r="F36" s="4">
        <v>7021</v>
      </c>
      <c r="G36" s="4">
        <v>7021</v>
      </c>
      <c r="H36" s="5">
        <v>183</v>
      </c>
      <c r="I36" t="e" cm="1">
        <f t="array" ref="I36">_xlfn.XLOOKUP(proof[[#This Row],[Geography]],proof[[#All],[Sales Person]:[Amount]],proof[[#All],[Sales Person]])</f>
        <v>#VALUE!</v>
      </c>
    </row>
    <row r="37" spans="3:9" x14ac:dyDescent="0.25">
      <c r="C37" t="s">
        <v>40</v>
      </c>
      <c r="D37" t="s">
        <v>39</v>
      </c>
      <c r="E37" t="s">
        <v>22</v>
      </c>
      <c r="F37" s="4">
        <v>5817</v>
      </c>
      <c r="G37" s="4">
        <v>5817</v>
      </c>
      <c r="H37" s="5">
        <v>12</v>
      </c>
      <c r="I37" t="e" cm="1">
        <f t="array" ref="I37">_xlfn.XLOOKUP(proof[[#This Row],[Geography]],proof[[#All],[Sales Person]:[Amount]],proof[[#All],[Sales Person]])</f>
        <v>#VALUE!</v>
      </c>
    </row>
    <row r="38" spans="3:9" x14ac:dyDescent="0.25">
      <c r="C38" t="s">
        <v>41</v>
      </c>
      <c r="D38" t="s">
        <v>39</v>
      </c>
      <c r="E38" t="s">
        <v>14</v>
      </c>
      <c r="F38" s="4">
        <v>3976</v>
      </c>
      <c r="G38" s="4">
        <v>3976</v>
      </c>
      <c r="H38" s="5">
        <v>72</v>
      </c>
      <c r="I38" t="e" cm="1">
        <f t="array" ref="I38">_xlfn.XLOOKUP(proof[[#This Row],[Geography]],proof[[#All],[Sales Person]:[Amount]],proof[[#All],[Sales Person]])</f>
        <v>#VALUE!</v>
      </c>
    </row>
    <row r="39" spans="3:9" x14ac:dyDescent="0.25">
      <c r="C39" t="s">
        <v>6</v>
      </c>
      <c r="D39" t="s">
        <v>38</v>
      </c>
      <c r="E39" t="s">
        <v>27</v>
      </c>
      <c r="F39" s="4">
        <v>1134</v>
      </c>
      <c r="G39" s="4">
        <v>1134</v>
      </c>
      <c r="H39" s="5">
        <v>282</v>
      </c>
      <c r="I39" t="e" cm="1">
        <f t="array" ref="I39">_xlfn.XLOOKUP(proof[[#This Row],[Geography]],proof[[#All],[Sales Person]:[Amount]],proof[[#All],[Sales Person]])</f>
        <v>#VALUE!</v>
      </c>
    </row>
    <row r="40" spans="3:9" x14ac:dyDescent="0.25">
      <c r="C40" t="s">
        <v>2</v>
      </c>
      <c r="D40" t="s">
        <v>39</v>
      </c>
      <c r="E40" t="s">
        <v>28</v>
      </c>
      <c r="F40" s="4">
        <v>6027</v>
      </c>
      <c r="G40" s="4">
        <v>6027</v>
      </c>
      <c r="H40" s="5">
        <v>144</v>
      </c>
      <c r="I40" t="e" cm="1">
        <f t="array" ref="I40">_xlfn.XLOOKUP(proof[[#This Row],[Geography]],proof[[#All],[Sales Person]:[Amount]],proof[[#All],[Sales Person]])</f>
        <v>#VALUE!</v>
      </c>
    </row>
    <row r="41" spans="3:9" x14ac:dyDescent="0.25">
      <c r="C41" t="s">
        <v>6</v>
      </c>
      <c r="D41" t="s">
        <v>37</v>
      </c>
      <c r="E41" t="s">
        <v>16</v>
      </c>
      <c r="F41" s="4">
        <v>1904</v>
      </c>
      <c r="G41" s="4">
        <v>1904</v>
      </c>
      <c r="H41" s="5">
        <v>405</v>
      </c>
      <c r="I41" t="e" cm="1">
        <f t="array" ref="I41">_xlfn.XLOOKUP(proof[[#This Row],[Geography]],proof[[#All],[Sales Person]:[Amount]],proof[[#All],[Sales Person]])</f>
        <v>#VALUE!</v>
      </c>
    </row>
    <row r="42" spans="3:9" x14ac:dyDescent="0.25">
      <c r="C42" t="s">
        <v>7</v>
      </c>
      <c r="D42" t="s">
        <v>34</v>
      </c>
      <c r="E42" t="s">
        <v>32</v>
      </c>
      <c r="F42" s="4">
        <v>3262</v>
      </c>
      <c r="G42" s="4">
        <v>3262</v>
      </c>
      <c r="H42" s="5">
        <v>75</v>
      </c>
      <c r="I42" t="e" cm="1">
        <f t="array" ref="I42">_xlfn.XLOOKUP(proof[[#This Row],[Geography]],proof[[#All],[Sales Person]:[Amount]],proof[[#All],[Sales Person]])</f>
        <v>#VALUE!</v>
      </c>
    </row>
    <row r="43" spans="3:9" x14ac:dyDescent="0.25">
      <c r="C43" t="s">
        <v>40</v>
      </c>
      <c r="D43" t="s">
        <v>34</v>
      </c>
      <c r="E43" t="s">
        <v>27</v>
      </c>
      <c r="F43" s="4">
        <v>2289</v>
      </c>
      <c r="G43" s="4">
        <v>2289</v>
      </c>
      <c r="H43" s="5">
        <v>135</v>
      </c>
      <c r="I43" t="e" cm="1">
        <f t="array" ref="I43">_xlfn.XLOOKUP(proof[[#This Row],[Geography]],proof[[#All],[Sales Person]:[Amount]],proof[[#All],[Sales Person]])</f>
        <v>#VALUE!</v>
      </c>
    </row>
    <row r="44" spans="3:9" x14ac:dyDescent="0.25">
      <c r="C44" t="s">
        <v>5</v>
      </c>
      <c r="D44" t="s">
        <v>34</v>
      </c>
      <c r="E44" t="s">
        <v>27</v>
      </c>
      <c r="F44" s="4">
        <v>6986</v>
      </c>
      <c r="G44" s="4">
        <v>6986</v>
      </c>
      <c r="H44" s="5">
        <v>21</v>
      </c>
      <c r="I44" t="e" cm="1">
        <f t="array" ref="I44">_xlfn.XLOOKUP(proof[[#This Row],[Geography]],proof[[#All],[Sales Person]:[Amount]],proof[[#All],[Sales Person]])</f>
        <v>#VALUE!</v>
      </c>
    </row>
    <row r="45" spans="3:9" x14ac:dyDescent="0.25">
      <c r="C45" t="s">
        <v>2</v>
      </c>
      <c r="D45" t="s">
        <v>38</v>
      </c>
      <c r="E45" t="s">
        <v>23</v>
      </c>
      <c r="F45" s="4">
        <v>4417</v>
      </c>
      <c r="G45" s="4">
        <v>4417</v>
      </c>
      <c r="H45" s="5">
        <v>153</v>
      </c>
      <c r="I45" t="e" cm="1">
        <f t="array" ref="I45">_xlfn.XLOOKUP(proof[[#This Row],[Geography]],proof[[#All],[Sales Person]:[Amount]],proof[[#All],[Sales Person]])</f>
        <v>#VALUE!</v>
      </c>
    </row>
    <row r="46" spans="3:9" x14ac:dyDescent="0.25">
      <c r="C46" t="s">
        <v>6</v>
      </c>
      <c r="D46" t="s">
        <v>34</v>
      </c>
      <c r="E46" t="s">
        <v>15</v>
      </c>
      <c r="F46" s="4">
        <v>1442</v>
      </c>
      <c r="G46" s="4">
        <v>1442</v>
      </c>
      <c r="H46" s="5">
        <v>15</v>
      </c>
      <c r="I46" t="e" cm="1">
        <f t="array" ref="I46">_xlfn.XLOOKUP(proof[[#This Row],[Geography]],proof[[#All],[Sales Person]:[Amount]],proof[[#All],[Sales Person]])</f>
        <v>#VALUE!</v>
      </c>
    </row>
    <row r="47" spans="3:9" x14ac:dyDescent="0.25">
      <c r="C47" t="s">
        <v>3</v>
      </c>
      <c r="D47" t="s">
        <v>35</v>
      </c>
      <c r="E47" t="s">
        <v>14</v>
      </c>
      <c r="F47" s="4">
        <v>2415</v>
      </c>
      <c r="G47" s="4">
        <v>2415</v>
      </c>
      <c r="H47" s="5">
        <v>255</v>
      </c>
      <c r="I47" t="e" cm="1">
        <f t="array" ref="I47">_xlfn.XLOOKUP(proof[[#This Row],[Geography]],proof[[#All],[Sales Person]:[Amount]],proof[[#All],[Sales Person]])</f>
        <v>#VALUE!</v>
      </c>
    </row>
    <row r="48" spans="3:9" x14ac:dyDescent="0.25">
      <c r="C48" t="s">
        <v>2</v>
      </c>
      <c r="D48" t="s">
        <v>37</v>
      </c>
      <c r="E48" t="s">
        <v>19</v>
      </c>
      <c r="F48" s="4">
        <v>238</v>
      </c>
      <c r="G48" s="4">
        <v>238</v>
      </c>
      <c r="H48" s="5">
        <v>18</v>
      </c>
      <c r="I48" t="e" cm="1">
        <f t="array" ref="I48">_xlfn.XLOOKUP(proof[[#This Row],[Geography]],proof[[#All],[Sales Person]:[Amount]],proof[[#All],[Sales Person]])</f>
        <v>#VALUE!</v>
      </c>
    </row>
    <row r="49" spans="3:9" x14ac:dyDescent="0.25">
      <c r="C49" t="s">
        <v>6</v>
      </c>
      <c r="D49" t="s">
        <v>37</v>
      </c>
      <c r="E49" t="s">
        <v>23</v>
      </c>
      <c r="F49" s="4">
        <v>4949</v>
      </c>
      <c r="G49" s="4">
        <v>4949</v>
      </c>
      <c r="H49" s="5">
        <v>189</v>
      </c>
      <c r="I49" t="e" cm="1">
        <f t="array" ref="I49">_xlfn.XLOOKUP(proof[[#This Row],[Geography]],proof[[#All],[Sales Person]:[Amount]],proof[[#All],[Sales Person]])</f>
        <v>#VALUE!</v>
      </c>
    </row>
    <row r="50" spans="3:9" x14ac:dyDescent="0.25">
      <c r="C50" t="s">
        <v>5</v>
      </c>
      <c r="D50" t="s">
        <v>38</v>
      </c>
      <c r="E50" t="s">
        <v>32</v>
      </c>
      <c r="F50" s="4">
        <v>5075</v>
      </c>
      <c r="G50" s="4">
        <v>5075</v>
      </c>
      <c r="H50" s="5">
        <v>21</v>
      </c>
      <c r="I50" t="e" cm="1">
        <f t="array" ref="I50">_xlfn.XLOOKUP(proof[[#This Row],[Geography]],proof[[#All],[Sales Person]:[Amount]],proof[[#All],[Sales Person]])</f>
        <v>#VALUE!</v>
      </c>
    </row>
    <row r="51" spans="3:9" x14ac:dyDescent="0.25">
      <c r="C51" t="s">
        <v>3</v>
      </c>
      <c r="D51" t="s">
        <v>36</v>
      </c>
      <c r="E51" t="s">
        <v>16</v>
      </c>
      <c r="F51" s="4">
        <v>9198</v>
      </c>
      <c r="G51" s="4">
        <v>9198</v>
      </c>
      <c r="H51" s="5">
        <v>36</v>
      </c>
      <c r="I51" t="e" cm="1">
        <f t="array" ref="I51">_xlfn.XLOOKUP(proof[[#This Row],[Geography]],proof[[#All],[Sales Person]:[Amount]],proof[[#All],[Sales Person]])</f>
        <v>#VALUE!</v>
      </c>
    </row>
    <row r="52" spans="3:9" x14ac:dyDescent="0.25">
      <c r="C52" t="s">
        <v>6</v>
      </c>
      <c r="D52" t="s">
        <v>34</v>
      </c>
      <c r="E52" t="s">
        <v>29</v>
      </c>
      <c r="F52" s="4">
        <v>3339</v>
      </c>
      <c r="G52" s="4">
        <v>3339</v>
      </c>
      <c r="H52" s="5">
        <v>75</v>
      </c>
      <c r="I52" t="e" cm="1">
        <f t="array" ref="I52">_xlfn.XLOOKUP(proof[[#This Row],[Geography]],proof[[#All],[Sales Person]:[Amount]],proof[[#All],[Sales Person]])</f>
        <v>#VALUE!</v>
      </c>
    </row>
    <row r="53" spans="3:9" x14ac:dyDescent="0.25">
      <c r="C53" t="s">
        <v>40</v>
      </c>
      <c r="D53" t="s">
        <v>34</v>
      </c>
      <c r="E53" t="s">
        <v>17</v>
      </c>
      <c r="F53" s="4">
        <v>5019</v>
      </c>
      <c r="G53" s="4">
        <v>5019</v>
      </c>
      <c r="H53" s="5">
        <v>156</v>
      </c>
      <c r="I53" t="e" cm="1">
        <f t="array" ref="I53">_xlfn.XLOOKUP(proof[[#This Row],[Geography]],proof[[#All],[Sales Person]:[Amount]],proof[[#All],[Sales Person]])</f>
        <v>#VALUE!</v>
      </c>
    </row>
    <row r="54" spans="3:9" x14ac:dyDescent="0.25">
      <c r="C54" t="s">
        <v>5</v>
      </c>
      <c r="D54" t="s">
        <v>36</v>
      </c>
      <c r="E54" t="s">
        <v>16</v>
      </c>
      <c r="F54" s="4">
        <v>16184</v>
      </c>
      <c r="G54" s="4">
        <v>16184</v>
      </c>
      <c r="H54" s="5">
        <v>39</v>
      </c>
      <c r="I54" t="e" cm="1">
        <f t="array" ref="I54">_xlfn.XLOOKUP(proof[[#This Row],[Geography]],proof[[#All],[Sales Person]:[Amount]],proof[[#All],[Sales Person]])</f>
        <v>#VALUE!</v>
      </c>
    </row>
    <row r="55" spans="3:9" x14ac:dyDescent="0.25">
      <c r="C55" t="s">
        <v>6</v>
      </c>
      <c r="D55" t="s">
        <v>36</v>
      </c>
      <c r="E55" t="s">
        <v>21</v>
      </c>
      <c r="F55" s="4">
        <v>497</v>
      </c>
      <c r="G55" s="4">
        <v>497</v>
      </c>
      <c r="H55" s="5">
        <v>63</v>
      </c>
      <c r="I55" t="e" cm="1">
        <f t="array" ref="I55">_xlfn.XLOOKUP(proof[[#This Row],[Geography]],proof[[#All],[Sales Person]:[Amount]],proof[[#All],[Sales Person]])</f>
        <v>#VALUE!</v>
      </c>
    </row>
    <row r="56" spans="3:9" x14ac:dyDescent="0.25">
      <c r="C56" t="s">
        <v>2</v>
      </c>
      <c r="D56" t="s">
        <v>36</v>
      </c>
      <c r="E56" t="s">
        <v>29</v>
      </c>
      <c r="F56" s="4">
        <v>8211</v>
      </c>
      <c r="G56" s="4">
        <v>8211</v>
      </c>
      <c r="H56" s="5">
        <v>75</v>
      </c>
      <c r="I56" t="e" cm="1">
        <f t="array" ref="I56">_xlfn.XLOOKUP(proof[[#This Row],[Geography]],proof[[#All],[Sales Person]:[Amount]],proof[[#All],[Sales Person]])</f>
        <v>#VALUE!</v>
      </c>
    </row>
    <row r="57" spans="3:9" x14ac:dyDescent="0.25">
      <c r="C57" t="s">
        <v>2</v>
      </c>
      <c r="D57" t="s">
        <v>38</v>
      </c>
      <c r="E57" t="s">
        <v>28</v>
      </c>
      <c r="F57" s="4">
        <v>6580</v>
      </c>
      <c r="G57" s="4">
        <v>6580</v>
      </c>
      <c r="H57" s="5">
        <v>183</v>
      </c>
      <c r="I57" t="e" cm="1">
        <f t="array" ref="I57">_xlfn.XLOOKUP(proof[[#This Row],[Geography]],proof[[#All],[Sales Person]:[Amount]],proof[[#All],[Sales Person]])</f>
        <v>#VALUE!</v>
      </c>
    </row>
    <row r="58" spans="3:9" x14ac:dyDescent="0.25">
      <c r="C58" t="s">
        <v>41</v>
      </c>
      <c r="D58" t="s">
        <v>35</v>
      </c>
      <c r="E58" t="s">
        <v>13</v>
      </c>
      <c r="F58" s="4">
        <v>4760</v>
      </c>
      <c r="G58" s="4">
        <v>4760</v>
      </c>
      <c r="H58" s="5">
        <v>69</v>
      </c>
      <c r="I58" t="e" cm="1">
        <f t="array" ref="I58">_xlfn.XLOOKUP(proof[[#This Row],[Geography]],proof[[#All],[Sales Person]:[Amount]],proof[[#All],[Sales Person]])</f>
        <v>#VALUE!</v>
      </c>
    </row>
    <row r="59" spans="3:9" x14ac:dyDescent="0.25">
      <c r="C59" t="s">
        <v>40</v>
      </c>
      <c r="D59" t="s">
        <v>36</v>
      </c>
      <c r="E59" t="s">
        <v>25</v>
      </c>
      <c r="F59" s="4">
        <v>5439</v>
      </c>
      <c r="G59" s="4">
        <v>5439</v>
      </c>
      <c r="H59" s="5">
        <v>30</v>
      </c>
      <c r="I59" t="e" cm="1">
        <f t="array" ref="I59">_xlfn.XLOOKUP(proof[[#This Row],[Geography]],proof[[#All],[Sales Person]:[Amount]],proof[[#All],[Sales Person]])</f>
        <v>#VALUE!</v>
      </c>
    </row>
    <row r="60" spans="3:9" x14ac:dyDescent="0.25">
      <c r="C60" t="s">
        <v>41</v>
      </c>
      <c r="D60" t="s">
        <v>34</v>
      </c>
      <c r="E60" t="s">
        <v>17</v>
      </c>
      <c r="F60" s="4">
        <v>1463</v>
      </c>
      <c r="G60" s="4">
        <v>1463</v>
      </c>
      <c r="H60" s="5">
        <v>39</v>
      </c>
      <c r="I60" t="e" cm="1">
        <f t="array" ref="I60">_xlfn.XLOOKUP(proof[[#This Row],[Geography]],proof[[#All],[Sales Person]:[Amount]],proof[[#All],[Sales Person]])</f>
        <v>#VALUE!</v>
      </c>
    </row>
    <row r="61" spans="3:9" x14ac:dyDescent="0.25">
      <c r="C61" t="s">
        <v>8</v>
      </c>
      <c r="D61" t="s">
        <v>38</v>
      </c>
      <c r="E61" t="s">
        <v>13</v>
      </c>
      <c r="F61" s="4">
        <v>819</v>
      </c>
      <c r="G61" s="4">
        <v>819</v>
      </c>
      <c r="H61" s="5">
        <v>510</v>
      </c>
      <c r="I61" t="e" cm="1">
        <f t="array" ref="I61">_xlfn.XLOOKUP(proof[[#This Row],[Geography]],proof[[#All],[Sales Person]:[Amount]],proof[[#All],[Sales Person]])</f>
        <v>#VALUE!</v>
      </c>
    </row>
    <row r="62" spans="3:9" x14ac:dyDescent="0.25">
      <c r="C62" t="s">
        <v>9</v>
      </c>
      <c r="D62" t="s">
        <v>37</v>
      </c>
      <c r="E62" t="s">
        <v>29</v>
      </c>
      <c r="F62" s="4">
        <v>1085</v>
      </c>
      <c r="G62" s="4">
        <v>1085</v>
      </c>
      <c r="H62" s="5">
        <v>273</v>
      </c>
      <c r="I62" t="e" cm="1">
        <f t="array" ref="I62">_xlfn.XLOOKUP(proof[[#This Row],[Geography]],proof[[#All],[Sales Person]:[Amount]],proof[[#All],[Sales Person]])</f>
        <v>#VALUE!</v>
      </c>
    </row>
    <row r="63" spans="3:9" x14ac:dyDescent="0.25">
      <c r="C63" t="s">
        <v>5</v>
      </c>
      <c r="D63" t="s">
        <v>37</v>
      </c>
      <c r="E63" t="s">
        <v>31</v>
      </c>
      <c r="F63" s="4">
        <v>182</v>
      </c>
      <c r="G63" s="4">
        <v>182</v>
      </c>
      <c r="H63" s="5">
        <v>48</v>
      </c>
      <c r="I63" t="e" cm="1">
        <f t="array" ref="I63">_xlfn.XLOOKUP(proof[[#This Row],[Geography]],proof[[#All],[Sales Person]:[Amount]],proof[[#All],[Sales Person]])</f>
        <v>#VALUE!</v>
      </c>
    </row>
    <row r="64" spans="3:9" x14ac:dyDescent="0.25">
      <c r="C64" t="s">
        <v>6</v>
      </c>
      <c r="D64" t="s">
        <v>34</v>
      </c>
      <c r="E64" t="s">
        <v>27</v>
      </c>
      <c r="F64" s="4">
        <v>4242</v>
      </c>
      <c r="G64" s="4">
        <v>4242</v>
      </c>
      <c r="H64" s="5">
        <v>207</v>
      </c>
      <c r="I64" t="e" cm="1">
        <f t="array" ref="I64">_xlfn.XLOOKUP(proof[[#This Row],[Geography]],proof[[#All],[Sales Person]:[Amount]],proof[[#All],[Sales Person]])</f>
        <v>#VALUE!</v>
      </c>
    </row>
    <row r="65" spans="3:9" x14ac:dyDescent="0.25">
      <c r="C65" t="s">
        <v>6</v>
      </c>
      <c r="D65" t="s">
        <v>36</v>
      </c>
      <c r="E65" t="s">
        <v>32</v>
      </c>
      <c r="F65" s="4">
        <v>6118</v>
      </c>
      <c r="G65" s="4">
        <v>6118</v>
      </c>
      <c r="H65" s="5">
        <v>9</v>
      </c>
      <c r="I65" t="e" cm="1">
        <f t="array" ref="I65">_xlfn.XLOOKUP(proof[[#This Row],[Geography]],proof[[#All],[Sales Person]:[Amount]],proof[[#All],[Sales Person]])</f>
        <v>#VALUE!</v>
      </c>
    </row>
    <row r="66" spans="3:9" x14ac:dyDescent="0.25">
      <c r="C66" t="s">
        <v>10</v>
      </c>
      <c r="D66" t="s">
        <v>36</v>
      </c>
      <c r="E66" t="s">
        <v>23</v>
      </c>
      <c r="F66" s="4">
        <v>2317</v>
      </c>
      <c r="G66" s="4">
        <v>2317</v>
      </c>
      <c r="H66" s="5">
        <v>261</v>
      </c>
      <c r="I66" t="e" cm="1">
        <f t="array" ref="I66">_xlfn.XLOOKUP(proof[[#This Row],[Geography]],proof[[#All],[Sales Person]:[Amount]],proof[[#All],[Sales Person]])</f>
        <v>#VALUE!</v>
      </c>
    </row>
    <row r="67" spans="3:9" x14ac:dyDescent="0.25">
      <c r="C67" t="s">
        <v>6</v>
      </c>
      <c r="D67" t="s">
        <v>38</v>
      </c>
      <c r="E67" t="s">
        <v>16</v>
      </c>
      <c r="F67" s="4">
        <v>938</v>
      </c>
      <c r="G67" s="4">
        <v>938</v>
      </c>
      <c r="H67" s="5">
        <v>6</v>
      </c>
      <c r="I67" t="e" cm="1">
        <f t="array" ref="I67">_xlfn.XLOOKUP(proof[[#This Row],[Geography]],proof[[#All],[Sales Person]:[Amount]],proof[[#All],[Sales Person]])</f>
        <v>#VALUE!</v>
      </c>
    </row>
    <row r="68" spans="3:9" x14ac:dyDescent="0.25">
      <c r="C68" t="s">
        <v>8</v>
      </c>
      <c r="D68" t="s">
        <v>37</v>
      </c>
      <c r="E68" t="s">
        <v>15</v>
      </c>
      <c r="F68" s="4">
        <v>9709</v>
      </c>
      <c r="G68" s="4">
        <v>9709</v>
      </c>
      <c r="H68" s="5">
        <v>30</v>
      </c>
      <c r="I68" t="e" cm="1">
        <f t="array" ref="I68">_xlfn.XLOOKUP(proof[[#This Row],[Geography]],proof[[#All],[Sales Person]:[Amount]],proof[[#All],[Sales Person]])</f>
        <v>#VALUE!</v>
      </c>
    </row>
    <row r="69" spans="3:9" x14ac:dyDescent="0.25">
      <c r="C69" t="s">
        <v>7</v>
      </c>
      <c r="D69" t="s">
        <v>34</v>
      </c>
      <c r="E69" t="s">
        <v>20</v>
      </c>
      <c r="F69" s="4">
        <v>2205</v>
      </c>
      <c r="G69" s="4">
        <v>2205</v>
      </c>
      <c r="H69" s="5">
        <v>138</v>
      </c>
      <c r="I69" t="e" cm="1">
        <f t="array" ref="I69">_xlfn.XLOOKUP(proof[[#This Row],[Geography]],proof[[#All],[Sales Person]:[Amount]],proof[[#All],[Sales Person]])</f>
        <v>#VALUE!</v>
      </c>
    </row>
    <row r="70" spans="3:9" x14ac:dyDescent="0.25">
      <c r="C70" t="s">
        <v>7</v>
      </c>
      <c r="D70" t="s">
        <v>37</v>
      </c>
      <c r="E70" t="s">
        <v>17</v>
      </c>
      <c r="F70" s="4">
        <v>4487</v>
      </c>
      <c r="G70" s="4">
        <v>4487</v>
      </c>
      <c r="H70" s="5">
        <v>111</v>
      </c>
      <c r="I70" t="e" cm="1">
        <f t="array" ref="I70">_xlfn.XLOOKUP(proof[[#This Row],[Geography]],proof[[#All],[Sales Person]:[Amount]],proof[[#All],[Sales Person]])</f>
        <v>#VALUE!</v>
      </c>
    </row>
    <row r="71" spans="3:9" x14ac:dyDescent="0.25">
      <c r="C71" t="s">
        <v>5</v>
      </c>
      <c r="D71" t="s">
        <v>35</v>
      </c>
      <c r="E71" t="s">
        <v>18</v>
      </c>
      <c r="F71" s="4">
        <v>2415</v>
      </c>
      <c r="G71" s="4">
        <v>2415</v>
      </c>
      <c r="H71" s="5">
        <v>15</v>
      </c>
      <c r="I71" t="e" cm="1">
        <f t="array" ref="I71">_xlfn.XLOOKUP(proof[[#This Row],[Geography]],proof[[#All],[Sales Person]:[Amount]],proof[[#All],[Sales Person]])</f>
        <v>#VALUE!</v>
      </c>
    </row>
    <row r="72" spans="3:9" x14ac:dyDescent="0.25">
      <c r="C72" t="s">
        <v>40</v>
      </c>
      <c r="D72" t="s">
        <v>34</v>
      </c>
      <c r="E72" t="s">
        <v>19</v>
      </c>
      <c r="F72" s="4">
        <v>4018</v>
      </c>
      <c r="G72" s="4">
        <v>4018</v>
      </c>
      <c r="H72" s="5">
        <v>162</v>
      </c>
      <c r="I72" t="e" cm="1">
        <f t="array" ref="I72">_xlfn.XLOOKUP(proof[[#This Row],[Geography]],proof[[#All],[Sales Person]:[Amount]],proof[[#All],[Sales Person]])</f>
        <v>#VALUE!</v>
      </c>
    </row>
    <row r="73" spans="3:9" x14ac:dyDescent="0.25">
      <c r="C73" t="s">
        <v>5</v>
      </c>
      <c r="D73" t="s">
        <v>34</v>
      </c>
      <c r="E73" t="s">
        <v>19</v>
      </c>
      <c r="F73" s="4">
        <v>861</v>
      </c>
      <c r="G73" s="4">
        <v>861</v>
      </c>
      <c r="H73" s="5">
        <v>195</v>
      </c>
      <c r="I73" t="e" cm="1">
        <f t="array" ref="I73">_xlfn.XLOOKUP(proof[[#This Row],[Geography]],proof[[#All],[Sales Person]:[Amount]],proof[[#All],[Sales Person]])</f>
        <v>#VALUE!</v>
      </c>
    </row>
    <row r="74" spans="3:9" x14ac:dyDescent="0.25">
      <c r="C74" t="s">
        <v>3</v>
      </c>
      <c r="D74" t="s">
        <v>34</v>
      </c>
      <c r="E74" t="s">
        <v>32</v>
      </c>
      <c r="F74" s="4">
        <v>7777</v>
      </c>
      <c r="G74" s="4">
        <v>7777</v>
      </c>
      <c r="H74" s="5">
        <v>504</v>
      </c>
      <c r="I74" t="e" cm="1">
        <f t="array" ref="I74">_xlfn.XLOOKUP(proof[[#This Row],[Geography]],proof[[#All],[Sales Person]:[Amount]],proof[[#All],[Sales Person]])</f>
        <v>#VALUE!</v>
      </c>
    </row>
    <row r="75" spans="3:9" x14ac:dyDescent="0.25">
      <c r="C75" t="s">
        <v>7</v>
      </c>
      <c r="D75" t="s">
        <v>34</v>
      </c>
      <c r="E75" t="s">
        <v>33</v>
      </c>
      <c r="F75" s="4">
        <v>2226</v>
      </c>
      <c r="G75" s="4">
        <v>2226</v>
      </c>
      <c r="H75" s="5">
        <v>48</v>
      </c>
      <c r="I75" t="e" cm="1">
        <f t="array" ref="I75">_xlfn.XLOOKUP(proof[[#This Row],[Geography]],proof[[#All],[Sales Person]:[Amount]],proof[[#All],[Sales Person]])</f>
        <v>#VALUE!</v>
      </c>
    </row>
    <row r="76" spans="3:9" x14ac:dyDescent="0.25">
      <c r="C76" t="s">
        <v>9</v>
      </c>
      <c r="D76" t="s">
        <v>34</v>
      </c>
      <c r="E76" t="s">
        <v>28</v>
      </c>
      <c r="F76" s="4">
        <v>14329</v>
      </c>
      <c r="G76" s="4">
        <v>14329</v>
      </c>
      <c r="H76" s="5">
        <v>150</v>
      </c>
      <c r="I76" t="e" cm="1">
        <f t="array" ref="I76">_xlfn.XLOOKUP(proof[[#This Row],[Geography]],proof[[#All],[Sales Person]:[Amount]],proof[[#All],[Sales Person]])</f>
        <v>#VALUE!</v>
      </c>
    </row>
    <row r="77" spans="3:9" x14ac:dyDescent="0.25">
      <c r="C77" t="s">
        <v>9</v>
      </c>
      <c r="D77" t="s">
        <v>34</v>
      </c>
      <c r="E77" t="s">
        <v>20</v>
      </c>
      <c r="F77" s="4">
        <v>8463</v>
      </c>
      <c r="G77" s="4">
        <v>8463</v>
      </c>
      <c r="H77" s="5">
        <v>492</v>
      </c>
      <c r="I77" t="e" cm="1">
        <f t="array" ref="I77">_xlfn.XLOOKUP(proof[[#This Row],[Geography]],proof[[#All],[Sales Person]:[Amount]],proof[[#All],[Sales Person]])</f>
        <v>#VALUE!</v>
      </c>
    </row>
    <row r="78" spans="3:9" x14ac:dyDescent="0.25">
      <c r="C78" t="s">
        <v>5</v>
      </c>
      <c r="D78" t="s">
        <v>34</v>
      </c>
      <c r="E78" t="s">
        <v>29</v>
      </c>
      <c r="F78" s="4">
        <v>2891</v>
      </c>
      <c r="G78" s="4">
        <v>2891</v>
      </c>
      <c r="H78" s="5">
        <v>102</v>
      </c>
      <c r="I78" t="e" cm="1">
        <f t="array" ref="I78">_xlfn.XLOOKUP(proof[[#This Row],[Geography]],proof[[#All],[Sales Person]:[Amount]],proof[[#All],[Sales Person]])</f>
        <v>#VALUE!</v>
      </c>
    </row>
    <row r="79" spans="3:9" x14ac:dyDescent="0.25">
      <c r="C79" t="s">
        <v>3</v>
      </c>
      <c r="D79" t="s">
        <v>36</v>
      </c>
      <c r="E79" t="s">
        <v>23</v>
      </c>
      <c r="F79" s="4">
        <v>3773</v>
      </c>
      <c r="G79" s="4">
        <v>3773</v>
      </c>
      <c r="H79" s="5">
        <v>165</v>
      </c>
      <c r="I79" t="e" cm="1">
        <f t="array" ref="I79">_xlfn.XLOOKUP(proof[[#This Row],[Geography]],proof[[#All],[Sales Person]:[Amount]],proof[[#All],[Sales Person]])</f>
        <v>#VALUE!</v>
      </c>
    </row>
    <row r="80" spans="3:9" x14ac:dyDescent="0.25">
      <c r="C80" t="s">
        <v>41</v>
      </c>
      <c r="D80" t="s">
        <v>36</v>
      </c>
      <c r="E80" t="s">
        <v>28</v>
      </c>
      <c r="F80" s="4">
        <v>854</v>
      </c>
      <c r="G80" s="4">
        <v>854</v>
      </c>
      <c r="H80" s="5">
        <v>309</v>
      </c>
      <c r="I80" t="e" cm="1">
        <f t="array" ref="I80">_xlfn.XLOOKUP(proof[[#This Row],[Geography]],proof[[#All],[Sales Person]:[Amount]],proof[[#All],[Sales Person]])</f>
        <v>#VALUE!</v>
      </c>
    </row>
    <row r="81" spans="3:9" x14ac:dyDescent="0.25">
      <c r="C81" t="s">
        <v>6</v>
      </c>
      <c r="D81" t="s">
        <v>36</v>
      </c>
      <c r="E81" t="s">
        <v>17</v>
      </c>
      <c r="F81" s="4">
        <v>4970</v>
      </c>
      <c r="G81" s="4">
        <v>4970</v>
      </c>
      <c r="H81" s="5">
        <v>156</v>
      </c>
      <c r="I81" t="e" cm="1">
        <f t="array" ref="I81">_xlfn.XLOOKUP(proof[[#This Row],[Geography]],proof[[#All],[Sales Person]:[Amount]],proof[[#All],[Sales Person]])</f>
        <v>#VALUE!</v>
      </c>
    </row>
    <row r="82" spans="3:9" x14ac:dyDescent="0.25">
      <c r="C82" t="s">
        <v>9</v>
      </c>
      <c r="D82" t="s">
        <v>35</v>
      </c>
      <c r="E82" t="s">
        <v>26</v>
      </c>
      <c r="F82" s="4">
        <v>98</v>
      </c>
      <c r="G82" s="4">
        <v>98</v>
      </c>
      <c r="H82" s="5">
        <v>159</v>
      </c>
      <c r="I82" t="e" cm="1">
        <f t="array" ref="I82">_xlfn.XLOOKUP(proof[[#This Row],[Geography]],proof[[#All],[Sales Person]:[Amount]],proof[[#All],[Sales Person]])</f>
        <v>#VALUE!</v>
      </c>
    </row>
    <row r="83" spans="3:9" x14ac:dyDescent="0.25">
      <c r="C83" t="s">
        <v>5</v>
      </c>
      <c r="D83" t="s">
        <v>35</v>
      </c>
      <c r="E83" t="s">
        <v>15</v>
      </c>
      <c r="F83" s="4">
        <v>13391</v>
      </c>
      <c r="G83" s="4">
        <v>13391</v>
      </c>
      <c r="H83" s="5">
        <v>201</v>
      </c>
      <c r="I83" t="e" cm="1">
        <f t="array" ref="I83">_xlfn.XLOOKUP(proof[[#This Row],[Geography]],proof[[#All],[Sales Person]:[Amount]],proof[[#All],[Sales Person]])</f>
        <v>#VALUE!</v>
      </c>
    </row>
    <row r="84" spans="3:9" x14ac:dyDescent="0.25">
      <c r="C84" t="s">
        <v>8</v>
      </c>
      <c r="D84" t="s">
        <v>39</v>
      </c>
      <c r="E84" t="s">
        <v>31</v>
      </c>
      <c r="F84" s="4">
        <v>8890</v>
      </c>
      <c r="G84" s="4">
        <v>8890</v>
      </c>
      <c r="H84" s="5">
        <v>210</v>
      </c>
      <c r="I84" t="e" cm="1">
        <f t="array" ref="I84">_xlfn.XLOOKUP(proof[[#This Row],[Geography]],proof[[#All],[Sales Person]:[Amount]],proof[[#All],[Sales Person]])</f>
        <v>#VALUE!</v>
      </c>
    </row>
    <row r="85" spans="3:9" x14ac:dyDescent="0.25">
      <c r="C85" t="s">
        <v>2</v>
      </c>
      <c r="D85" t="s">
        <v>38</v>
      </c>
      <c r="E85" t="s">
        <v>13</v>
      </c>
      <c r="F85" s="4">
        <v>56</v>
      </c>
      <c r="G85" s="4">
        <v>56</v>
      </c>
      <c r="H85" s="5">
        <v>51</v>
      </c>
      <c r="I85" t="e" cm="1">
        <f t="array" ref="I85">_xlfn.XLOOKUP(proof[[#This Row],[Geography]],proof[[#All],[Sales Person]:[Amount]],proof[[#All],[Sales Person]])</f>
        <v>#VALUE!</v>
      </c>
    </row>
    <row r="86" spans="3:9" x14ac:dyDescent="0.25">
      <c r="C86" t="s">
        <v>3</v>
      </c>
      <c r="D86" t="s">
        <v>36</v>
      </c>
      <c r="E86" t="s">
        <v>25</v>
      </c>
      <c r="F86" s="4">
        <v>3339</v>
      </c>
      <c r="G86" s="4">
        <v>3339</v>
      </c>
      <c r="H86" s="5">
        <v>39</v>
      </c>
      <c r="I86" t="e" cm="1">
        <f t="array" ref="I86">_xlfn.XLOOKUP(proof[[#This Row],[Geography]],proof[[#All],[Sales Person]:[Amount]],proof[[#All],[Sales Person]])</f>
        <v>#VALUE!</v>
      </c>
    </row>
    <row r="87" spans="3:9" x14ac:dyDescent="0.25">
      <c r="C87" t="s">
        <v>10</v>
      </c>
      <c r="D87" t="s">
        <v>35</v>
      </c>
      <c r="E87" t="s">
        <v>18</v>
      </c>
      <c r="F87" s="4">
        <v>3808</v>
      </c>
      <c r="G87" s="4">
        <v>3808</v>
      </c>
      <c r="H87" s="5">
        <v>279</v>
      </c>
      <c r="I87" t="e" cm="1">
        <f t="array" ref="I87">_xlfn.XLOOKUP(proof[[#This Row],[Geography]],proof[[#All],[Sales Person]:[Amount]],proof[[#All],[Sales Person]])</f>
        <v>#VALUE!</v>
      </c>
    </row>
    <row r="88" spans="3:9" x14ac:dyDescent="0.25">
      <c r="C88" t="s">
        <v>10</v>
      </c>
      <c r="D88" t="s">
        <v>38</v>
      </c>
      <c r="E88" t="s">
        <v>13</v>
      </c>
      <c r="F88" s="4">
        <v>63</v>
      </c>
      <c r="G88" s="4">
        <v>63</v>
      </c>
      <c r="H88" s="5">
        <v>123</v>
      </c>
      <c r="I88" t="e" cm="1">
        <f t="array" ref="I88">_xlfn.XLOOKUP(proof[[#This Row],[Geography]],proof[[#All],[Sales Person]:[Amount]],proof[[#All],[Sales Person]])</f>
        <v>#VALUE!</v>
      </c>
    </row>
    <row r="89" spans="3:9" x14ac:dyDescent="0.25">
      <c r="C89" t="s">
        <v>2</v>
      </c>
      <c r="D89" t="s">
        <v>39</v>
      </c>
      <c r="E89" t="s">
        <v>27</v>
      </c>
      <c r="F89" s="4">
        <v>7812</v>
      </c>
      <c r="G89" s="4">
        <v>7812</v>
      </c>
      <c r="H89" s="5">
        <v>81</v>
      </c>
      <c r="I89" t="e" cm="1">
        <f t="array" ref="I89">_xlfn.XLOOKUP(proof[[#This Row],[Geography]],proof[[#All],[Sales Person]:[Amount]],proof[[#All],[Sales Person]])</f>
        <v>#VALUE!</v>
      </c>
    </row>
    <row r="90" spans="3:9" x14ac:dyDescent="0.25">
      <c r="C90" t="s">
        <v>40</v>
      </c>
      <c r="D90" t="s">
        <v>37</v>
      </c>
      <c r="E90" t="s">
        <v>19</v>
      </c>
      <c r="F90" s="4">
        <v>7693</v>
      </c>
      <c r="G90" s="4">
        <v>7693</v>
      </c>
      <c r="H90" s="5">
        <v>21</v>
      </c>
      <c r="I90" t="e" cm="1">
        <f t="array" ref="I90">_xlfn.XLOOKUP(proof[[#This Row],[Geography]],proof[[#All],[Sales Person]:[Amount]],proof[[#All],[Sales Person]])</f>
        <v>#VALUE!</v>
      </c>
    </row>
    <row r="91" spans="3:9" x14ac:dyDescent="0.25">
      <c r="C91" t="s">
        <v>3</v>
      </c>
      <c r="D91" t="s">
        <v>36</v>
      </c>
      <c r="E91" t="s">
        <v>28</v>
      </c>
      <c r="F91" s="4">
        <v>973</v>
      </c>
      <c r="G91" s="4">
        <v>973</v>
      </c>
      <c r="H91" s="5">
        <v>162</v>
      </c>
      <c r="I91" t="e" cm="1">
        <f t="array" ref="I91">_xlfn.XLOOKUP(proof[[#This Row],[Geography]],proof[[#All],[Sales Person]:[Amount]],proof[[#All],[Sales Person]])</f>
        <v>#VALUE!</v>
      </c>
    </row>
    <row r="92" spans="3:9" x14ac:dyDescent="0.25">
      <c r="C92" t="s">
        <v>10</v>
      </c>
      <c r="D92" t="s">
        <v>35</v>
      </c>
      <c r="E92" t="s">
        <v>21</v>
      </c>
      <c r="F92" s="4">
        <v>567</v>
      </c>
      <c r="G92" s="4">
        <v>567</v>
      </c>
      <c r="H92" s="5">
        <v>228</v>
      </c>
      <c r="I92" t="e" cm="1">
        <f t="array" ref="I92">_xlfn.XLOOKUP(proof[[#This Row],[Geography]],proof[[#All],[Sales Person]:[Amount]],proof[[#All],[Sales Person]])</f>
        <v>#VALUE!</v>
      </c>
    </row>
    <row r="93" spans="3:9" x14ac:dyDescent="0.25">
      <c r="C93" t="s">
        <v>10</v>
      </c>
      <c r="D93" t="s">
        <v>36</v>
      </c>
      <c r="E93" t="s">
        <v>29</v>
      </c>
      <c r="F93" s="4">
        <v>2471</v>
      </c>
      <c r="G93" s="4">
        <v>2471</v>
      </c>
      <c r="H93" s="5">
        <v>342</v>
      </c>
      <c r="I93" t="e" cm="1">
        <f t="array" ref="I93">_xlfn.XLOOKUP(proof[[#This Row],[Geography]],proof[[#All],[Sales Person]:[Amount]],proof[[#All],[Sales Person]])</f>
        <v>#VALUE!</v>
      </c>
    </row>
    <row r="94" spans="3:9" x14ac:dyDescent="0.25">
      <c r="C94" t="s">
        <v>5</v>
      </c>
      <c r="D94" t="s">
        <v>38</v>
      </c>
      <c r="E94" t="s">
        <v>13</v>
      </c>
      <c r="F94" s="4">
        <v>7189</v>
      </c>
      <c r="G94" s="4">
        <v>7189</v>
      </c>
      <c r="H94" s="5">
        <v>54</v>
      </c>
      <c r="I94" t="e" cm="1">
        <f t="array" ref="I94">_xlfn.XLOOKUP(proof[[#This Row],[Geography]],proof[[#All],[Sales Person]:[Amount]],proof[[#All],[Sales Person]])</f>
        <v>#VALUE!</v>
      </c>
    </row>
    <row r="95" spans="3:9" x14ac:dyDescent="0.25">
      <c r="C95" t="s">
        <v>41</v>
      </c>
      <c r="D95" t="s">
        <v>35</v>
      </c>
      <c r="E95" t="s">
        <v>28</v>
      </c>
      <c r="F95" s="4">
        <v>7455</v>
      </c>
      <c r="G95" s="4">
        <v>7455</v>
      </c>
      <c r="H95" s="5">
        <v>216</v>
      </c>
      <c r="I95" t="e" cm="1">
        <f t="array" ref="I95">_xlfn.XLOOKUP(proof[[#This Row],[Geography]],proof[[#All],[Sales Person]:[Amount]],proof[[#All],[Sales Person]])</f>
        <v>#VALUE!</v>
      </c>
    </row>
    <row r="96" spans="3:9" x14ac:dyDescent="0.25">
      <c r="C96" t="s">
        <v>3</v>
      </c>
      <c r="D96" t="s">
        <v>34</v>
      </c>
      <c r="E96" t="s">
        <v>26</v>
      </c>
      <c r="F96" s="4">
        <v>3108</v>
      </c>
      <c r="G96" s="4">
        <v>3108</v>
      </c>
      <c r="H96" s="5">
        <v>54</v>
      </c>
      <c r="I96" t="e" cm="1">
        <f t="array" ref="I96">_xlfn.XLOOKUP(proof[[#This Row],[Geography]],proof[[#All],[Sales Person]:[Amount]],proof[[#All],[Sales Person]])</f>
        <v>#VALUE!</v>
      </c>
    </row>
    <row r="97" spans="3:9" x14ac:dyDescent="0.25">
      <c r="C97" t="s">
        <v>6</v>
      </c>
      <c r="D97" t="s">
        <v>38</v>
      </c>
      <c r="E97" t="s">
        <v>25</v>
      </c>
      <c r="F97" s="4">
        <v>469</v>
      </c>
      <c r="G97" s="4">
        <v>469</v>
      </c>
      <c r="H97" s="5">
        <v>75</v>
      </c>
      <c r="I97" t="e" cm="1">
        <f t="array" ref="I97">_xlfn.XLOOKUP(proof[[#This Row],[Geography]],proof[[#All],[Sales Person]:[Amount]],proof[[#All],[Sales Person]])</f>
        <v>#VALUE!</v>
      </c>
    </row>
    <row r="98" spans="3:9" x14ac:dyDescent="0.25">
      <c r="C98" t="s">
        <v>9</v>
      </c>
      <c r="D98" t="s">
        <v>37</v>
      </c>
      <c r="E98" t="s">
        <v>23</v>
      </c>
      <c r="F98" s="4">
        <v>2737</v>
      </c>
      <c r="G98" s="4">
        <v>2737</v>
      </c>
      <c r="H98" s="5">
        <v>93</v>
      </c>
      <c r="I98" t="e" cm="1">
        <f t="array" ref="I98">_xlfn.XLOOKUP(proof[[#This Row],[Geography]],proof[[#All],[Sales Person]:[Amount]],proof[[#All],[Sales Person]])</f>
        <v>#VALUE!</v>
      </c>
    </row>
    <row r="99" spans="3:9" x14ac:dyDescent="0.25">
      <c r="C99" t="s">
        <v>9</v>
      </c>
      <c r="D99" t="s">
        <v>37</v>
      </c>
      <c r="E99" t="s">
        <v>25</v>
      </c>
      <c r="F99" s="4">
        <v>4305</v>
      </c>
      <c r="G99" s="4">
        <v>4305</v>
      </c>
      <c r="H99" s="5">
        <v>156</v>
      </c>
      <c r="I99" t="e" cm="1">
        <f t="array" ref="I99">_xlfn.XLOOKUP(proof[[#This Row],[Geography]],proof[[#All],[Sales Person]:[Amount]],proof[[#All],[Sales Person]])</f>
        <v>#VALUE!</v>
      </c>
    </row>
    <row r="100" spans="3:9" x14ac:dyDescent="0.25">
      <c r="C100" t="s">
        <v>9</v>
      </c>
      <c r="D100" t="s">
        <v>38</v>
      </c>
      <c r="E100" t="s">
        <v>17</v>
      </c>
      <c r="F100" s="4">
        <v>2408</v>
      </c>
      <c r="G100" s="4">
        <v>2408</v>
      </c>
      <c r="H100" s="5">
        <v>9</v>
      </c>
      <c r="I100" t="e" cm="1">
        <f t="array" ref="I100">_xlfn.XLOOKUP(proof[[#This Row],[Geography]],proof[[#All],[Sales Person]:[Amount]],proof[[#All],[Sales Person]])</f>
        <v>#VALUE!</v>
      </c>
    </row>
    <row r="101" spans="3:9" x14ac:dyDescent="0.25">
      <c r="C101" t="s">
        <v>3</v>
      </c>
      <c r="D101" t="s">
        <v>36</v>
      </c>
      <c r="E101" t="s">
        <v>19</v>
      </c>
      <c r="F101" s="4">
        <v>1281</v>
      </c>
      <c r="G101" s="4">
        <v>1281</v>
      </c>
      <c r="H101" s="5">
        <v>18</v>
      </c>
      <c r="I101" t="e" cm="1">
        <f t="array" ref="I101">_xlfn.XLOOKUP(proof[[#This Row],[Geography]],proof[[#All],[Sales Person]:[Amount]],proof[[#All],[Sales Person]])</f>
        <v>#VALUE!</v>
      </c>
    </row>
    <row r="102" spans="3:9" x14ac:dyDescent="0.25">
      <c r="C102" t="s">
        <v>40</v>
      </c>
      <c r="D102" t="s">
        <v>35</v>
      </c>
      <c r="E102" t="s">
        <v>32</v>
      </c>
      <c r="F102" s="4">
        <v>12348</v>
      </c>
      <c r="G102" s="4">
        <v>12348</v>
      </c>
      <c r="H102" s="5">
        <v>234</v>
      </c>
      <c r="I102" t="e" cm="1">
        <f t="array" ref="I102">_xlfn.XLOOKUP(proof[[#This Row],[Geography]],proof[[#All],[Sales Person]:[Amount]],proof[[#All],[Sales Person]])</f>
        <v>#VALUE!</v>
      </c>
    </row>
    <row r="103" spans="3:9" x14ac:dyDescent="0.25">
      <c r="C103" t="s">
        <v>3</v>
      </c>
      <c r="D103" t="s">
        <v>34</v>
      </c>
      <c r="E103" t="s">
        <v>28</v>
      </c>
      <c r="F103" s="4">
        <v>3689</v>
      </c>
      <c r="G103" s="4">
        <v>3689</v>
      </c>
      <c r="H103" s="5">
        <v>312</v>
      </c>
      <c r="I103" t="e" cm="1">
        <f t="array" ref="I103">_xlfn.XLOOKUP(proof[[#This Row],[Geography]],proof[[#All],[Sales Person]:[Amount]],proof[[#All],[Sales Person]])</f>
        <v>#VALUE!</v>
      </c>
    </row>
    <row r="104" spans="3:9" x14ac:dyDescent="0.25">
      <c r="C104" t="s">
        <v>7</v>
      </c>
      <c r="D104" t="s">
        <v>36</v>
      </c>
      <c r="E104" t="s">
        <v>19</v>
      </c>
      <c r="F104" s="4">
        <v>2870</v>
      </c>
      <c r="G104" s="4">
        <v>2870</v>
      </c>
      <c r="H104" s="5">
        <v>300</v>
      </c>
      <c r="I104" t="e" cm="1">
        <f t="array" ref="I104">_xlfn.XLOOKUP(proof[[#This Row],[Geography]],proof[[#All],[Sales Person]:[Amount]],proof[[#All],[Sales Person]])</f>
        <v>#VALUE!</v>
      </c>
    </row>
    <row r="105" spans="3:9" x14ac:dyDescent="0.25">
      <c r="C105" t="s">
        <v>2</v>
      </c>
      <c r="D105" t="s">
        <v>39</v>
      </c>
      <c r="E105" t="s">
        <v>25</v>
      </c>
      <c r="F105" s="4">
        <v>1785</v>
      </c>
      <c r="G105" s="4">
        <v>1785</v>
      </c>
      <c r="H105" s="5">
        <v>462</v>
      </c>
      <c r="I105" t="e" cm="1">
        <f t="array" ref="I105">_xlfn.XLOOKUP(proof[[#This Row],[Geography]],proof[[#All],[Sales Person]:[Amount]],proof[[#All],[Sales Person]])</f>
        <v>#VALUE!</v>
      </c>
    </row>
    <row r="106" spans="3:9" x14ac:dyDescent="0.25">
      <c r="C106" t="s">
        <v>41</v>
      </c>
      <c r="D106" t="s">
        <v>37</v>
      </c>
      <c r="E106" t="s">
        <v>21</v>
      </c>
      <c r="F106" s="4">
        <v>2933</v>
      </c>
      <c r="G106" s="4">
        <v>2933</v>
      </c>
      <c r="H106" s="5">
        <v>9</v>
      </c>
      <c r="I106" t="e" cm="1">
        <f t="array" ref="I106">_xlfn.XLOOKUP(proof[[#This Row],[Geography]],proof[[#All],[Sales Person]:[Amount]],proof[[#All],[Sales Person]])</f>
        <v>#VALUE!</v>
      </c>
    </row>
    <row r="107" spans="3:9" x14ac:dyDescent="0.25">
      <c r="C107" t="s">
        <v>5</v>
      </c>
      <c r="D107" t="s">
        <v>35</v>
      </c>
      <c r="E107" t="s">
        <v>4</v>
      </c>
      <c r="F107" s="4">
        <v>2744</v>
      </c>
      <c r="G107" s="4">
        <v>2744</v>
      </c>
      <c r="H107" s="5">
        <v>9</v>
      </c>
      <c r="I107" t="e" cm="1">
        <f t="array" ref="I107">_xlfn.XLOOKUP(proof[[#This Row],[Geography]],proof[[#All],[Sales Person]:[Amount]],proof[[#All],[Sales Person]])</f>
        <v>#VALUE!</v>
      </c>
    </row>
    <row r="108" spans="3:9" x14ac:dyDescent="0.25">
      <c r="C108" t="s">
        <v>40</v>
      </c>
      <c r="D108" t="s">
        <v>36</v>
      </c>
      <c r="E108" t="s">
        <v>33</v>
      </c>
      <c r="F108" s="4">
        <v>9772</v>
      </c>
      <c r="G108" s="4">
        <v>9772</v>
      </c>
      <c r="H108" s="5">
        <v>90</v>
      </c>
      <c r="I108" t="e" cm="1">
        <f t="array" ref="I108">_xlfn.XLOOKUP(proof[[#This Row],[Geography]],proof[[#All],[Sales Person]:[Amount]],proof[[#All],[Sales Person]])</f>
        <v>#VALUE!</v>
      </c>
    </row>
    <row r="109" spans="3:9" x14ac:dyDescent="0.25">
      <c r="C109" t="s">
        <v>7</v>
      </c>
      <c r="D109" t="s">
        <v>34</v>
      </c>
      <c r="E109" t="s">
        <v>25</v>
      </c>
      <c r="F109" s="4">
        <v>1568</v>
      </c>
      <c r="G109" s="4">
        <v>1568</v>
      </c>
      <c r="H109" s="5">
        <v>96</v>
      </c>
      <c r="I109" t="e" cm="1">
        <f t="array" ref="I109">_xlfn.XLOOKUP(proof[[#This Row],[Geography]],proof[[#All],[Sales Person]:[Amount]],proof[[#All],[Sales Person]])</f>
        <v>#VALUE!</v>
      </c>
    </row>
    <row r="110" spans="3:9" x14ac:dyDescent="0.25">
      <c r="C110" t="s">
        <v>2</v>
      </c>
      <c r="D110" t="s">
        <v>36</v>
      </c>
      <c r="E110" t="s">
        <v>16</v>
      </c>
      <c r="F110" s="4">
        <v>11417</v>
      </c>
      <c r="G110" s="4">
        <v>11417</v>
      </c>
      <c r="H110" s="5">
        <v>21</v>
      </c>
      <c r="I110" t="e" cm="1">
        <f t="array" ref="I110">_xlfn.XLOOKUP(proof[[#This Row],[Geography]],proof[[#All],[Sales Person]:[Amount]],proof[[#All],[Sales Person]])</f>
        <v>#VALUE!</v>
      </c>
    </row>
    <row r="111" spans="3:9" x14ac:dyDescent="0.25">
      <c r="C111" t="s">
        <v>40</v>
      </c>
      <c r="D111" t="s">
        <v>34</v>
      </c>
      <c r="E111" t="s">
        <v>26</v>
      </c>
      <c r="F111" s="4">
        <v>6748</v>
      </c>
      <c r="G111" s="4">
        <v>6748</v>
      </c>
      <c r="H111" s="5">
        <v>48</v>
      </c>
      <c r="I111" t="e" cm="1">
        <f t="array" ref="I111">_xlfn.XLOOKUP(proof[[#This Row],[Geography]],proof[[#All],[Sales Person]:[Amount]],proof[[#All],[Sales Person]])</f>
        <v>#VALUE!</v>
      </c>
    </row>
    <row r="112" spans="3:9" x14ac:dyDescent="0.25">
      <c r="C112" t="s">
        <v>10</v>
      </c>
      <c r="D112" t="s">
        <v>36</v>
      </c>
      <c r="E112" t="s">
        <v>27</v>
      </c>
      <c r="F112" s="4">
        <v>1407</v>
      </c>
      <c r="G112" s="4">
        <v>1407</v>
      </c>
      <c r="H112" s="5">
        <v>72</v>
      </c>
      <c r="I112" t="e" cm="1">
        <f t="array" ref="I112">_xlfn.XLOOKUP(proof[[#This Row],[Geography]],proof[[#All],[Sales Person]:[Amount]],proof[[#All],[Sales Person]])</f>
        <v>#VALUE!</v>
      </c>
    </row>
    <row r="113" spans="3:9" x14ac:dyDescent="0.25">
      <c r="C113" t="s">
        <v>8</v>
      </c>
      <c r="D113" t="s">
        <v>35</v>
      </c>
      <c r="E113" t="s">
        <v>29</v>
      </c>
      <c r="F113" s="4">
        <v>2023</v>
      </c>
      <c r="G113" s="4">
        <v>2023</v>
      </c>
      <c r="H113" s="5">
        <v>168</v>
      </c>
      <c r="I113" t="e" cm="1">
        <f t="array" ref="I113">_xlfn.XLOOKUP(proof[[#This Row],[Geography]],proof[[#All],[Sales Person]:[Amount]],proof[[#All],[Sales Person]])</f>
        <v>#VALUE!</v>
      </c>
    </row>
    <row r="114" spans="3:9" x14ac:dyDescent="0.25">
      <c r="C114" t="s">
        <v>5</v>
      </c>
      <c r="D114" t="s">
        <v>39</v>
      </c>
      <c r="E114" t="s">
        <v>26</v>
      </c>
      <c r="F114" s="4">
        <v>5236</v>
      </c>
      <c r="G114" s="4">
        <v>5236</v>
      </c>
      <c r="H114" s="5">
        <v>51</v>
      </c>
      <c r="I114" t="e" cm="1">
        <f t="array" ref="I114">_xlfn.XLOOKUP(proof[[#This Row],[Geography]],proof[[#All],[Sales Person]:[Amount]],proof[[#All],[Sales Person]])</f>
        <v>#VALUE!</v>
      </c>
    </row>
    <row r="115" spans="3:9" x14ac:dyDescent="0.25">
      <c r="C115" t="s">
        <v>41</v>
      </c>
      <c r="D115" t="s">
        <v>36</v>
      </c>
      <c r="E115" t="s">
        <v>19</v>
      </c>
      <c r="F115" s="4">
        <v>1925</v>
      </c>
      <c r="G115" s="4">
        <v>1925</v>
      </c>
      <c r="H115" s="5">
        <v>192</v>
      </c>
      <c r="I115" t="e" cm="1">
        <f t="array" ref="I115">_xlfn.XLOOKUP(proof[[#This Row],[Geography]],proof[[#All],[Sales Person]:[Amount]],proof[[#All],[Sales Person]])</f>
        <v>#VALUE!</v>
      </c>
    </row>
    <row r="116" spans="3:9" x14ac:dyDescent="0.25">
      <c r="C116" t="s">
        <v>7</v>
      </c>
      <c r="D116" t="s">
        <v>37</v>
      </c>
      <c r="E116" t="s">
        <v>14</v>
      </c>
      <c r="F116" s="4">
        <v>6608</v>
      </c>
      <c r="G116" s="4">
        <v>6608</v>
      </c>
      <c r="H116" s="5">
        <v>225</v>
      </c>
      <c r="I116" t="e" cm="1">
        <f t="array" ref="I116">_xlfn.XLOOKUP(proof[[#This Row],[Geography]],proof[[#All],[Sales Person]:[Amount]],proof[[#All],[Sales Person]])</f>
        <v>#VALUE!</v>
      </c>
    </row>
    <row r="117" spans="3:9" x14ac:dyDescent="0.25">
      <c r="C117" t="s">
        <v>8</v>
      </c>
      <c r="D117" t="s">
        <v>35</v>
      </c>
      <c r="E117" t="s">
        <v>32</v>
      </c>
      <c r="F117" s="4">
        <v>6706</v>
      </c>
      <c r="G117" s="4">
        <v>6706</v>
      </c>
      <c r="H117" s="5">
        <v>459</v>
      </c>
      <c r="I117" t="e" cm="1">
        <f t="array" ref="I117">_xlfn.XLOOKUP(proof[[#This Row],[Geography]],proof[[#All],[Sales Person]:[Amount]],proof[[#All],[Sales Person]])</f>
        <v>#VALUE!</v>
      </c>
    </row>
    <row r="118" spans="3:9" x14ac:dyDescent="0.25">
      <c r="C118" t="s">
        <v>10</v>
      </c>
      <c r="D118" t="s">
        <v>34</v>
      </c>
      <c r="E118" t="s">
        <v>25</v>
      </c>
      <c r="F118" s="4">
        <v>1428</v>
      </c>
      <c r="G118" s="4">
        <v>1428</v>
      </c>
      <c r="H118" s="5">
        <v>93</v>
      </c>
      <c r="I118" t="e" cm="1">
        <f t="array" ref="I118">_xlfn.XLOOKUP(proof[[#This Row],[Geography]],proof[[#All],[Sales Person]:[Amount]],proof[[#All],[Sales Person]])</f>
        <v>#VALUE!</v>
      </c>
    </row>
    <row r="119" spans="3:9" x14ac:dyDescent="0.25">
      <c r="C119" t="s">
        <v>6</v>
      </c>
      <c r="D119" t="s">
        <v>34</v>
      </c>
      <c r="E119" t="s">
        <v>4</v>
      </c>
      <c r="F119" s="4">
        <v>525</v>
      </c>
      <c r="G119" s="4">
        <v>525</v>
      </c>
      <c r="H119" s="5">
        <v>48</v>
      </c>
      <c r="I119" t="e" cm="1">
        <f t="array" ref="I119">_xlfn.XLOOKUP(proof[[#This Row],[Geography]],proof[[#All],[Sales Person]:[Amount]],proof[[#All],[Sales Person]])</f>
        <v>#VALUE!</v>
      </c>
    </row>
    <row r="120" spans="3:9" x14ac:dyDescent="0.25">
      <c r="C120" t="s">
        <v>6</v>
      </c>
      <c r="D120" t="s">
        <v>37</v>
      </c>
      <c r="E120" t="s">
        <v>18</v>
      </c>
      <c r="F120" s="4">
        <v>1505</v>
      </c>
      <c r="G120" s="4">
        <v>1505</v>
      </c>
      <c r="H120" s="5">
        <v>102</v>
      </c>
      <c r="I120" t="e" cm="1">
        <f t="array" ref="I120">_xlfn.XLOOKUP(proof[[#This Row],[Geography]],proof[[#All],[Sales Person]:[Amount]],proof[[#All],[Sales Person]])</f>
        <v>#VALUE!</v>
      </c>
    </row>
    <row r="121" spans="3:9" x14ac:dyDescent="0.25">
      <c r="C121" t="s">
        <v>7</v>
      </c>
      <c r="D121" t="s">
        <v>35</v>
      </c>
      <c r="E121" t="s">
        <v>30</v>
      </c>
      <c r="F121" s="4">
        <v>6755</v>
      </c>
      <c r="G121" s="4">
        <v>6755</v>
      </c>
      <c r="H121" s="5">
        <v>252</v>
      </c>
      <c r="I121" t="e" cm="1">
        <f t="array" ref="I121">_xlfn.XLOOKUP(proof[[#This Row],[Geography]],proof[[#All],[Sales Person]:[Amount]],proof[[#All],[Sales Person]])</f>
        <v>#VALUE!</v>
      </c>
    </row>
    <row r="122" spans="3:9" x14ac:dyDescent="0.25">
      <c r="C122" t="s">
        <v>2</v>
      </c>
      <c r="D122" t="s">
        <v>37</v>
      </c>
      <c r="E122" t="s">
        <v>18</v>
      </c>
      <c r="F122" s="4">
        <v>11571</v>
      </c>
      <c r="G122" s="4">
        <v>11571</v>
      </c>
      <c r="H122" s="5">
        <v>138</v>
      </c>
      <c r="I122" t="e" cm="1">
        <f t="array" ref="I122">_xlfn.XLOOKUP(proof[[#This Row],[Geography]],proof[[#All],[Sales Person]:[Amount]],proof[[#All],[Sales Person]])</f>
        <v>#VALUE!</v>
      </c>
    </row>
    <row r="123" spans="3:9" x14ac:dyDescent="0.25">
      <c r="C123" t="s">
        <v>40</v>
      </c>
      <c r="D123" t="s">
        <v>38</v>
      </c>
      <c r="E123" t="s">
        <v>25</v>
      </c>
      <c r="F123" s="4">
        <v>2541</v>
      </c>
      <c r="G123" s="4">
        <v>2541</v>
      </c>
      <c r="H123" s="5">
        <v>90</v>
      </c>
      <c r="I123" t="e" cm="1">
        <f t="array" ref="I123">_xlfn.XLOOKUP(proof[[#This Row],[Geography]],proof[[#All],[Sales Person]:[Amount]],proof[[#All],[Sales Person]])</f>
        <v>#VALUE!</v>
      </c>
    </row>
    <row r="124" spans="3:9" x14ac:dyDescent="0.25">
      <c r="C124" t="s">
        <v>41</v>
      </c>
      <c r="D124" t="s">
        <v>37</v>
      </c>
      <c r="E124" t="s">
        <v>30</v>
      </c>
      <c r="F124" s="4">
        <v>1526</v>
      </c>
      <c r="G124" s="4">
        <v>1526</v>
      </c>
      <c r="H124" s="5">
        <v>240</v>
      </c>
      <c r="I124" t="e" cm="1">
        <f t="array" ref="I124">_xlfn.XLOOKUP(proof[[#This Row],[Geography]],proof[[#All],[Sales Person]:[Amount]],proof[[#All],[Sales Person]])</f>
        <v>#VALUE!</v>
      </c>
    </row>
    <row r="125" spans="3:9" x14ac:dyDescent="0.25">
      <c r="C125" t="s">
        <v>40</v>
      </c>
      <c r="D125" t="s">
        <v>38</v>
      </c>
      <c r="E125" t="s">
        <v>4</v>
      </c>
      <c r="F125" s="4">
        <v>6125</v>
      </c>
      <c r="G125" s="4">
        <v>6125</v>
      </c>
      <c r="H125" s="5">
        <v>102</v>
      </c>
      <c r="I125" t="e" cm="1">
        <f t="array" ref="I125">_xlfn.XLOOKUP(proof[[#This Row],[Geography]],proof[[#All],[Sales Person]:[Amount]],proof[[#All],[Sales Person]])</f>
        <v>#VALUE!</v>
      </c>
    </row>
    <row r="126" spans="3:9" x14ac:dyDescent="0.25">
      <c r="C126" t="s">
        <v>41</v>
      </c>
      <c r="D126" t="s">
        <v>35</v>
      </c>
      <c r="E126" t="s">
        <v>27</v>
      </c>
      <c r="F126" s="4">
        <v>847</v>
      </c>
      <c r="G126" s="4">
        <v>847</v>
      </c>
      <c r="H126" s="5">
        <v>129</v>
      </c>
      <c r="I126" t="e" cm="1">
        <f t="array" ref="I126">_xlfn.XLOOKUP(proof[[#This Row],[Geography]],proof[[#All],[Sales Person]:[Amount]],proof[[#All],[Sales Person]])</f>
        <v>#VALUE!</v>
      </c>
    </row>
    <row r="127" spans="3:9" x14ac:dyDescent="0.25">
      <c r="C127" t="s">
        <v>8</v>
      </c>
      <c r="D127" t="s">
        <v>35</v>
      </c>
      <c r="E127" t="s">
        <v>27</v>
      </c>
      <c r="F127" s="4">
        <v>4753</v>
      </c>
      <c r="G127" s="4">
        <v>4753</v>
      </c>
      <c r="H127" s="5">
        <v>300</v>
      </c>
      <c r="I127" t="e" cm="1">
        <f t="array" ref="I127">_xlfn.XLOOKUP(proof[[#This Row],[Geography]],proof[[#All],[Sales Person]:[Amount]],proof[[#All],[Sales Person]])</f>
        <v>#VALUE!</v>
      </c>
    </row>
    <row r="128" spans="3:9" x14ac:dyDescent="0.25">
      <c r="C128" t="s">
        <v>6</v>
      </c>
      <c r="D128" t="s">
        <v>38</v>
      </c>
      <c r="E128" t="s">
        <v>33</v>
      </c>
      <c r="F128" s="4">
        <v>959</v>
      </c>
      <c r="G128" s="4">
        <v>959</v>
      </c>
      <c r="H128" s="5">
        <v>135</v>
      </c>
      <c r="I128" t="e" cm="1">
        <f t="array" ref="I128">_xlfn.XLOOKUP(proof[[#This Row],[Geography]],proof[[#All],[Sales Person]:[Amount]],proof[[#All],[Sales Person]])</f>
        <v>#VALUE!</v>
      </c>
    </row>
    <row r="129" spans="3:9" x14ac:dyDescent="0.25">
      <c r="C129" t="s">
        <v>7</v>
      </c>
      <c r="D129" t="s">
        <v>35</v>
      </c>
      <c r="E129" t="s">
        <v>24</v>
      </c>
      <c r="F129" s="4">
        <v>2793</v>
      </c>
      <c r="G129" s="4">
        <v>2793</v>
      </c>
      <c r="H129" s="5">
        <v>114</v>
      </c>
      <c r="I129" t="e" cm="1">
        <f t="array" ref="I129">_xlfn.XLOOKUP(proof[[#This Row],[Geography]],proof[[#All],[Sales Person]:[Amount]],proof[[#All],[Sales Person]])</f>
        <v>#VALUE!</v>
      </c>
    </row>
    <row r="130" spans="3:9" x14ac:dyDescent="0.25">
      <c r="C130" t="s">
        <v>7</v>
      </c>
      <c r="D130" t="s">
        <v>35</v>
      </c>
      <c r="E130" t="s">
        <v>14</v>
      </c>
      <c r="F130" s="4">
        <v>4606</v>
      </c>
      <c r="G130" s="4">
        <v>4606</v>
      </c>
      <c r="H130" s="5">
        <v>63</v>
      </c>
      <c r="I130" t="e" cm="1">
        <f t="array" ref="I130">_xlfn.XLOOKUP(proof[[#This Row],[Geography]],proof[[#All],[Sales Person]:[Amount]],proof[[#All],[Sales Person]])</f>
        <v>#VALUE!</v>
      </c>
    </row>
    <row r="131" spans="3:9" x14ac:dyDescent="0.25">
      <c r="C131" t="s">
        <v>7</v>
      </c>
      <c r="D131" t="s">
        <v>36</v>
      </c>
      <c r="E131" t="s">
        <v>29</v>
      </c>
      <c r="F131" s="4">
        <v>5551</v>
      </c>
      <c r="G131" s="4">
        <v>5551</v>
      </c>
      <c r="H131" s="5">
        <v>252</v>
      </c>
      <c r="I131" t="e" cm="1">
        <f t="array" ref="I131">_xlfn.XLOOKUP(proof[[#This Row],[Geography]],proof[[#All],[Sales Person]:[Amount]],proof[[#All],[Sales Person]])</f>
        <v>#VALUE!</v>
      </c>
    </row>
    <row r="132" spans="3:9" x14ac:dyDescent="0.25">
      <c r="C132" t="s">
        <v>10</v>
      </c>
      <c r="D132" t="s">
        <v>36</v>
      </c>
      <c r="E132" t="s">
        <v>32</v>
      </c>
      <c r="F132" s="4">
        <v>6657</v>
      </c>
      <c r="G132" s="4">
        <v>6657</v>
      </c>
      <c r="H132" s="5">
        <v>303</v>
      </c>
      <c r="I132" t="e" cm="1">
        <f t="array" ref="I132">_xlfn.XLOOKUP(proof[[#This Row],[Geography]],proof[[#All],[Sales Person]:[Amount]],proof[[#All],[Sales Person]])</f>
        <v>#VALUE!</v>
      </c>
    </row>
    <row r="133" spans="3:9" x14ac:dyDescent="0.25">
      <c r="C133" t="s">
        <v>7</v>
      </c>
      <c r="D133" t="s">
        <v>39</v>
      </c>
      <c r="E133" t="s">
        <v>17</v>
      </c>
      <c r="F133" s="4">
        <v>4438</v>
      </c>
      <c r="G133" s="4">
        <v>4438</v>
      </c>
      <c r="H133" s="5">
        <v>246</v>
      </c>
      <c r="I133" t="e" cm="1">
        <f t="array" ref="I133">_xlfn.XLOOKUP(proof[[#This Row],[Geography]],proof[[#All],[Sales Person]:[Amount]],proof[[#All],[Sales Person]])</f>
        <v>#VALUE!</v>
      </c>
    </row>
    <row r="134" spans="3:9" x14ac:dyDescent="0.25">
      <c r="C134" t="s">
        <v>8</v>
      </c>
      <c r="D134" t="s">
        <v>38</v>
      </c>
      <c r="E134" t="s">
        <v>22</v>
      </c>
      <c r="F134" s="4">
        <v>168</v>
      </c>
      <c r="G134" s="4">
        <v>168</v>
      </c>
      <c r="H134" s="5">
        <v>84</v>
      </c>
      <c r="I134" t="e" cm="1">
        <f t="array" ref="I134">_xlfn.XLOOKUP(proof[[#This Row],[Geography]],proof[[#All],[Sales Person]:[Amount]],proof[[#All],[Sales Person]])</f>
        <v>#VALUE!</v>
      </c>
    </row>
    <row r="135" spans="3:9" x14ac:dyDescent="0.25">
      <c r="C135" t="s">
        <v>7</v>
      </c>
      <c r="D135" t="s">
        <v>34</v>
      </c>
      <c r="E135" t="s">
        <v>17</v>
      </c>
      <c r="F135" s="4">
        <v>7777</v>
      </c>
      <c r="G135" s="4">
        <v>7777</v>
      </c>
      <c r="H135" s="5">
        <v>39</v>
      </c>
      <c r="I135" t="e" cm="1">
        <f t="array" ref="I135">_xlfn.XLOOKUP(proof[[#This Row],[Geography]],proof[[#All],[Sales Person]:[Amount]],proof[[#All],[Sales Person]])</f>
        <v>#VALUE!</v>
      </c>
    </row>
    <row r="136" spans="3:9" x14ac:dyDescent="0.25">
      <c r="C136" t="s">
        <v>5</v>
      </c>
      <c r="D136" t="s">
        <v>36</v>
      </c>
      <c r="E136" t="s">
        <v>17</v>
      </c>
      <c r="F136" s="4">
        <v>3339</v>
      </c>
      <c r="G136" s="4">
        <v>3339</v>
      </c>
      <c r="H136" s="5">
        <v>348</v>
      </c>
      <c r="I136" t="e" cm="1">
        <f t="array" ref="I136">_xlfn.XLOOKUP(proof[[#This Row],[Geography]],proof[[#All],[Sales Person]:[Amount]],proof[[#All],[Sales Person]])</f>
        <v>#VALUE!</v>
      </c>
    </row>
    <row r="137" spans="3:9" x14ac:dyDescent="0.25">
      <c r="C137" t="s">
        <v>7</v>
      </c>
      <c r="D137" t="s">
        <v>37</v>
      </c>
      <c r="E137" t="s">
        <v>33</v>
      </c>
      <c r="F137" s="4">
        <v>6391</v>
      </c>
      <c r="G137" s="4">
        <v>6391</v>
      </c>
      <c r="H137" s="5">
        <v>48</v>
      </c>
      <c r="I137" t="e" cm="1">
        <f t="array" ref="I137">_xlfn.XLOOKUP(proof[[#This Row],[Geography]],proof[[#All],[Sales Person]:[Amount]],proof[[#All],[Sales Person]])</f>
        <v>#VALUE!</v>
      </c>
    </row>
    <row r="138" spans="3:9" x14ac:dyDescent="0.25">
      <c r="C138" t="s">
        <v>5</v>
      </c>
      <c r="D138" t="s">
        <v>37</v>
      </c>
      <c r="E138" t="s">
        <v>22</v>
      </c>
      <c r="F138" s="4">
        <v>518</v>
      </c>
      <c r="G138" s="4">
        <v>518</v>
      </c>
      <c r="H138" s="5">
        <v>75</v>
      </c>
      <c r="I138" t="e" cm="1">
        <f t="array" ref="I138">_xlfn.XLOOKUP(proof[[#This Row],[Geography]],proof[[#All],[Sales Person]:[Amount]],proof[[#All],[Sales Person]])</f>
        <v>#VALUE!</v>
      </c>
    </row>
    <row r="139" spans="3:9" x14ac:dyDescent="0.25">
      <c r="C139" t="s">
        <v>7</v>
      </c>
      <c r="D139" t="s">
        <v>38</v>
      </c>
      <c r="E139" t="s">
        <v>28</v>
      </c>
      <c r="F139" s="4">
        <v>5677</v>
      </c>
      <c r="G139" s="4">
        <v>5677</v>
      </c>
      <c r="H139" s="5">
        <v>258</v>
      </c>
      <c r="I139" t="e" cm="1">
        <f t="array" ref="I139">_xlfn.XLOOKUP(proof[[#This Row],[Geography]],proof[[#All],[Sales Person]:[Amount]],proof[[#All],[Sales Person]])</f>
        <v>#VALUE!</v>
      </c>
    </row>
    <row r="140" spans="3:9" x14ac:dyDescent="0.25">
      <c r="C140" t="s">
        <v>6</v>
      </c>
      <c r="D140" t="s">
        <v>39</v>
      </c>
      <c r="E140" t="s">
        <v>17</v>
      </c>
      <c r="F140" s="4">
        <v>6048</v>
      </c>
      <c r="G140" s="4">
        <v>6048</v>
      </c>
      <c r="H140" s="5">
        <v>27</v>
      </c>
      <c r="I140" t="e" cm="1">
        <f t="array" ref="I140">_xlfn.XLOOKUP(proof[[#This Row],[Geography]],proof[[#All],[Sales Person]:[Amount]],proof[[#All],[Sales Person]])</f>
        <v>#VALUE!</v>
      </c>
    </row>
    <row r="141" spans="3:9" x14ac:dyDescent="0.25">
      <c r="C141" t="s">
        <v>8</v>
      </c>
      <c r="D141" t="s">
        <v>38</v>
      </c>
      <c r="E141" t="s">
        <v>32</v>
      </c>
      <c r="F141" s="4">
        <v>3752</v>
      </c>
      <c r="G141" s="4">
        <v>3752</v>
      </c>
      <c r="H141" s="5">
        <v>213</v>
      </c>
      <c r="I141" t="e" cm="1">
        <f t="array" ref="I141">_xlfn.XLOOKUP(proof[[#This Row],[Geography]],proof[[#All],[Sales Person]:[Amount]],proof[[#All],[Sales Person]])</f>
        <v>#VALUE!</v>
      </c>
    </row>
    <row r="142" spans="3:9" x14ac:dyDescent="0.25">
      <c r="C142" t="s">
        <v>5</v>
      </c>
      <c r="D142" t="s">
        <v>35</v>
      </c>
      <c r="E142" t="s">
        <v>29</v>
      </c>
      <c r="F142" s="4">
        <v>4480</v>
      </c>
      <c r="G142" s="4">
        <v>4480</v>
      </c>
      <c r="H142" s="5">
        <v>357</v>
      </c>
      <c r="I142" t="e" cm="1">
        <f t="array" ref="I142">_xlfn.XLOOKUP(proof[[#This Row],[Geography]],proof[[#All],[Sales Person]:[Amount]],proof[[#All],[Sales Person]])</f>
        <v>#VALUE!</v>
      </c>
    </row>
    <row r="143" spans="3:9" x14ac:dyDescent="0.25">
      <c r="C143" t="s">
        <v>9</v>
      </c>
      <c r="D143" t="s">
        <v>37</v>
      </c>
      <c r="E143" t="s">
        <v>4</v>
      </c>
      <c r="F143" s="4">
        <v>259</v>
      </c>
      <c r="G143" s="4">
        <v>259</v>
      </c>
      <c r="H143" s="5">
        <v>207</v>
      </c>
      <c r="I143" t="e" cm="1">
        <f t="array" ref="I143">_xlfn.XLOOKUP(proof[[#This Row],[Geography]],proof[[#All],[Sales Person]:[Amount]],proof[[#All],[Sales Person]])</f>
        <v>#VALUE!</v>
      </c>
    </row>
    <row r="144" spans="3:9" x14ac:dyDescent="0.25">
      <c r="C144" t="s">
        <v>8</v>
      </c>
      <c r="D144" t="s">
        <v>37</v>
      </c>
      <c r="E144" t="s">
        <v>30</v>
      </c>
      <c r="F144" s="4">
        <v>42</v>
      </c>
      <c r="G144" s="4">
        <v>42</v>
      </c>
      <c r="H144" s="5">
        <v>150</v>
      </c>
      <c r="I144" t="e" cm="1">
        <f t="array" ref="I144">_xlfn.XLOOKUP(proof[[#This Row],[Geography]],proof[[#All],[Sales Person]:[Amount]],proof[[#All],[Sales Person]])</f>
        <v>#VALUE!</v>
      </c>
    </row>
    <row r="145" spans="3:9" x14ac:dyDescent="0.25">
      <c r="C145" t="s">
        <v>41</v>
      </c>
      <c r="D145" t="s">
        <v>36</v>
      </c>
      <c r="E145" t="s">
        <v>26</v>
      </c>
      <c r="F145" s="4">
        <v>98</v>
      </c>
      <c r="G145" s="4">
        <v>98</v>
      </c>
      <c r="H145" s="5">
        <v>204</v>
      </c>
      <c r="I145" t="e" cm="1">
        <f t="array" ref="I145">_xlfn.XLOOKUP(proof[[#This Row],[Geography]],proof[[#All],[Sales Person]:[Amount]],proof[[#All],[Sales Person]])</f>
        <v>#VALUE!</v>
      </c>
    </row>
    <row r="146" spans="3:9" x14ac:dyDescent="0.25">
      <c r="C146" t="s">
        <v>7</v>
      </c>
      <c r="D146" t="s">
        <v>35</v>
      </c>
      <c r="E146" t="s">
        <v>27</v>
      </c>
      <c r="F146" s="4">
        <v>2478</v>
      </c>
      <c r="G146" s="4">
        <v>2478</v>
      </c>
      <c r="H146" s="5">
        <v>21</v>
      </c>
      <c r="I146" t="e" cm="1">
        <f t="array" ref="I146">_xlfn.XLOOKUP(proof[[#This Row],[Geography]],proof[[#All],[Sales Person]:[Amount]],proof[[#All],[Sales Person]])</f>
        <v>#VALUE!</v>
      </c>
    </row>
    <row r="147" spans="3:9" x14ac:dyDescent="0.25">
      <c r="C147" t="s">
        <v>41</v>
      </c>
      <c r="D147" t="s">
        <v>34</v>
      </c>
      <c r="E147" t="s">
        <v>33</v>
      </c>
      <c r="F147" s="4">
        <v>7847</v>
      </c>
      <c r="G147" s="4">
        <v>7847</v>
      </c>
      <c r="H147" s="5">
        <v>174</v>
      </c>
      <c r="I147" t="e" cm="1">
        <f t="array" ref="I147">_xlfn.XLOOKUP(proof[[#This Row],[Geography]],proof[[#All],[Sales Person]:[Amount]],proof[[#All],[Sales Person]])</f>
        <v>#VALUE!</v>
      </c>
    </row>
    <row r="148" spans="3:9" x14ac:dyDescent="0.25">
      <c r="C148" t="s">
        <v>2</v>
      </c>
      <c r="D148" t="s">
        <v>37</v>
      </c>
      <c r="E148" t="s">
        <v>17</v>
      </c>
      <c r="F148" s="4">
        <v>9926</v>
      </c>
      <c r="G148" s="4">
        <v>9926</v>
      </c>
      <c r="H148" s="5">
        <v>201</v>
      </c>
      <c r="I148" t="e" cm="1">
        <f t="array" ref="I148">_xlfn.XLOOKUP(proof[[#This Row],[Geography]],proof[[#All],[Sales Person]:[Amount]],proof[[#All],[Sales Person]])</f>
        <v>#VALUE!</v>
      </c>
    </row>
    <row r="149" spans="3:9" x14ac:dyDescent="0.25">
      <c r="C149" t="s">
        <v>6</v>
      </c>
      <c r="D149" t="s">
        <v>37</v>
      </c>
      <c r="E149" t="s">
        <v>28</v>
      </c>
      <c r="F149" s="4">
        <v>3556</v>
      </c>
      <c r="G149" s="4">
        <v>3556</v>
      </c>
      <c r="H149" s="5">
        <v>459</v>
      </c>
      <c r="I149" t="e" cm="1">
        <f t="array" ref="I149">_xlfn.XLOOKUP(proof[[#This Row],[Geography]],proof[[#All],[Sales Person]:[Amount]],proof[[#All],[Sales Person]])</f>
        <v>#VALUE!</v>
      </c>
    </row>
    <row r="150" spans="3:9" x14ac:dyDescent="0.25">
      <c r="C150" t="s">
        <v>6</v>
      </c>
      <c r="D150" t="s">
        <v>39</v>
      </c>
      <c r="E150" t="s">
        <v>29</v>
      </c>
      <c r="F150" s="4">
        <v>3052</v>
      </c>
      <c r="G150" s="4">
        <v>3052</v>
      </c>
      <c r="H150" s="5">
        <v>378</v>
      </c>
      <c r="I150" t="e" cm="1">
        <f t="array" ref="I150">_xlfn.XLOOKUP(proof[[#This Row],[Geography]],proof[[#All],[Sales Person]:[Amount]],proof[[#All],[Sales Person]])</f>
        <v>#VALUE!</v>
      </c>
    </row>
    <row r="151" spans="3:9" x14ac:dyDescent="0.25">
      <c r="C151" t="s">
        <v>9</v>
      </c>
      <c r="D151" t="s">
        <v>34</v>
      </c>
      <c r="E151" t="s">
        <v>21</v>
      </c>
      <c r="F151" s="4">
        <v>6832</v>
      </c>
      <c r="G151" s="4">
        <v>6832</v>
      </c>
      <c r="H151" s="5">
        <v>27</v>
      </c>
      <c r="I151" t="e" cm="1">
        <f t="array" ref="I151">_xlfn.XLOOKUP(proof[[#This Row],[Geography]],proof[[#All],[Sales Person]:[Amount]],proof[[#All],[Sales Person]])</f>
        <v>#VALUE!</v>
      </c>
    </row>
    <row r="152" spans="3:9" x14ac:dyDescent="0.25">
      <c r="C152" t="s">
        <v>2</v>
      </c>
      <c r="D152" t="s">
        <v>39</v>
      </c>
      <c r="E152" t="s">
        <v>16</v>
      </c>
      <c r="F152" s="4">
        <v>2016</v>
      </c>
      <c r="G152" s="4">
        <v>2016</v>
      </c>
      <c r="H152" s="5">
        <v>117</v>
      </c>
      <c r="I152" t="e" cm="1">
        <f t="array" ref="I152">_xlfn.XLOOKUP(proof[[#This Row],[Geography]],proof[[#All],[Sales Person]:[Amount]],proof[[#All],[Sales Person]])</f>
        <v>#VALUE!</v>
      </c>
    </row>
    <row r="153" spans="3:9" x14ac:dyDescent="0.25">
      <c r="C153" t="s">
        <v>6</v>
      </c>
      <c r="D153" t="s">
        <v>38</v>
      </c>
      <c r="E153" t="s">
        <v>21</v>
      </c>
      <c r="F153" s="4">
        <v>7322</v>
      </c>
      <c r="G153" s="4">
        <v>7322</v>
      </c>
      <c r="H153" s="5">
        <v>36</v>
      </c>
      <c r="I153" t="e" cm="1">
        <f t="array" ref="I153">_xlfn.XLOOKUP(proof[[#This Row],[Geography]],proof[[#All],[Sales Person]:[Amount]],proof[[#All],[Sales Person]])</f>
        <v>#VALUE!</v>
      </c>
    </row>
    <row r="154" spans="3:9" x14ac:dyDescent="0.25">
      <c r="C154" t="s">
        <v>8</v>
      </c>
      <c r="D154" t="s">
        <v>35</v>
      </c>
      <c r="E154" t="s">
        <v>33</v>
      </c>
      <c r="F154" s="4">
        <v>357</v>
      </c>
      <c r="G154" s="4">
        <v>357</v>
      </c>
      <c r="H154" s="5">
        <v>126</v>
      </c>
      <c r="I154" t="e" cm="1">
        <f t="array" ref="I154">_xlfn.XLOOKUP(proof[[#This Row],[Geography]],proof[[#All],[Sales Person]:[Amount]],proof[[#All],[Sales Person]])</f>
        <v>#VALUE!</v>
      </c>
    </row>
    <row r="155" spans="3:9" x14ac:dyDescent="0.25">
      <c r="C155" t="s">
        <v>9</v>
      </c>
      <c r="D155" t="s">
        <v>39</v>
      </c>
      <c r="E155" t="s">
        <v>25</v>
      </c>
      <c r="F155" s="4">
        <v>3192</v>
      </c>
      <c r="G155" s="4">
        <v>3192</v>
      </c>
      <c r="H155" s="5">
        <v>72</v>
      </c>
      <c r="I155" t="e" cm="1">
        <f t="array" ref="I155">_xlfn.XLOOKUP(proof[[#This Row],[Geography]],proof[[#All],[Sales Person]:[Amount]],proof[[#All],[Sales Person]])</f>
        <v>#VALUE!</v>
      </c>
    </row>
    <row r="156" spans="3:9" x14ac:dyDescent="0.25">
      <c r="C156" t="s">
        <v>7</v>
      </c>
      <c r="D156" t="s">
        <v>36</v>
      </c>
      <c r="E156" t="s">
        <v>22</v>
      </c>
      <c r="F156" s="4">
        <v>8435</v>
      </c>
      <c r="G156" s="4">
        <v>8435</v>
      </c>
      <c r="H156" s="5">
        <v>42</v>
      </c>
      <c r="I156" t="e" cm="1">
        <f t="array" ref="I156">_xlfn.XLOOKUP(proof[[#This Row],[Geography]],proof[[#All],[Sales Person]:[Amount]],proof[[#All],[Sales Person]])</f>
        <v>#VALUE!</v>
      </c>
    </row>
    <row r="157" spans="3:9" x14ac:dyDescent="0.25">
      <c r="C157" t="s">
        <v>40</v>
      </c>
      <c r="D157" t="s">
        <v>39</v>
      </c>
      <c r="E157" t="s">
        <v>29</v>
      </c>
      <c r="F157" s="4">
        <v>0</v>
      </c>
      <c r="G157" s="4">
        <v>0</v>
      </c>
      <c r="H157" s="5">
        <v>135</v>
      </c>
      <c r="I157" t="e" cm="1">
        <f t="array" ref="I157">_xlfn.XLOOKUP(proof[[#This Row],[Geography]],proof[[#All],[Sales Person]:[Amount]],proof[[#All],[Sales Person]])</f>
        <v>#VALUE!</v>
      </c>
    </row>
    <row r="158" spans="3:9" x14ac:dyDescent="0.25">
      <c r="C158" t="s">
        <v>7</v>
      </c>
      <c r="D158" t="s">
        <v>34</v>
      </c>
      <c r="E158" t="s">
        <v>24</v>
      </c>
      <c r="F158" s="4">
        <v>8862</v>
      </c>
      <c r="G158" s="4">
        <v>8862</v>
      </c>
      <c r="H158" s="5">
        <v>189</v>
      </c>
      <c r="I158" t="e" cm="1">
        <f t="array" ref="I158">_xlfn.XLOOKUP(proof[[#This Row],[Geography]],proof[[#All],[Sales Person]:[Amount]],proof[[#All],[Sales Person]])</f>
        <v>#VALUE!</v>
      </c>
    </row>
    <row r="159" spans="3:9" x14ac:dyDescent="0.25">
      <c r="C159" t="s">
        <v>6</v>
      </c>
      <c r="D159" t="s">
        <v>34</v>
      </c>
      <c r="E159" t="s">
        <v>26</v>
      </c>
      <c r="F159" s="4">
        <v>8008</v>
      </c>
      <c r="G159" s="4">
        <v>8008</v>
      </c>
      <c r="H159" s="5">
        <v>456</v>
      </c>
      <c r="I159" t="e" cm="1">
        <f t="array" ref="I159">_xlfn.XLOOKUP(proof[[#This Row],[Geography]],proof[[#All],[Sales Person]:[Amount]],proof[[#All],[Sales Person]])</f>
        <v>#VALUE!</v>
      </c>
    </row>
    <row r="160" spans="3:9" x14ac:dyDescent="0.25">
      <c r="C160" t="s">
        <v>5</v>
      </c>
      <c r="D160" t="s">
        <v>34</v>
      </c>
      <c r="E160" t="s">
        <v>15</v>
      </c>
      <c r="F160" s="4">
        <v>7280</v>
      </c>
      <c r="G160" s="4">
        <v>7280</v>
      </c>
      <c r="H160" s="5">
        <v>201</v>
      </c>
      <c r="I160" t="e" cm="1">
        <f t="array" ref="I160">_xlfn.XLOOKUP(proof[[#This Row],[Geography]],proof[[#All],[Sales Person]:[Amount]],proof[[#All],[Sales Person]])</f>
        <v>#VALUE!</v>
      </c>
    </row>
    <row r="161" spans="3:9" x14ac:dyDescent="0.25">
      <c r="C161" t="s">
        <v>6</v>
      </c>
      <c r="D161" t="s">
        <v>34</v>
      </c>
      <c r="E161" t="s">
        <v>30</v>
      </c>
      <c r="F161" s="4">
        <v>3402</v>
      </c>
      <c r="G161" s="4">
        <v>3402</v>
      </c>
      <c r="H161" s="5">
        <v>366</v>
      </c>
      <c r="I161" t="e" cm="1">
        <f t="array" ref="I161">_xlfn.XLOOKUP(proof[[#This Row],[Geography]],proof[[#All],[Sales Person]:[Amount]],proof[[#All],[Sales Person]])</f>
        <v>#VALUE!</v>
      </c>
    </row>
    <row r="162" spans="3:9" x14ac:dyDescent="0.25">
      <c r="C162" t="s">
        <v>3</v>
      </c>
      <c r="D162" t="s">
        <v>37</v>
      </c>
      <c r="E162" t="s">
        <v>29</v>
      </c>
      <c r="F162" s="4">
        <v>4592</v>
      </c>
      <c r="G162" s="4">
        <v>4592</v>
      </c>
      <c r="H162" s="5">
        <v>324</v>
      </c>
      <c r="I162" t="e" cm="1">
        <f t="array" ref="I162">_xlfn.XLOOKUP(proof[[#This Row],[Geography]],proof[[#All],[Sales Person]:[Amount]],proof[[#All],[Sales Person]])</f>
        <v>#VALUE!</v>
      </c>
    </row>
    <row r="163" spans="3:9" x14ac:dyDescent="0.25">
      <c r="C163" t="s">
        <v>9</v>
      </c>
      <c r="D163" t="s">
        <v>35</v>
      </c>
      <c r="E163" t="s">
        <v>15</v>
      </c>
      <c r="F163" s="4">
        <v>7833</v>
      </c>
      <c r="G163" s="4">
        <v>7833</v>
      </c>
      <c r="H163" s="5">
        <v>243</v>
      </c>
      <c r="I163" t="e" cm="1">
        <f t="array" ref="I163">_xlfn.XLOOKUP(proof[[#This Row],[Geography]],proof[[#All],[Sales Person]:[Amount]],proof[[#All],[Sales Person]])</f>
        <v>#VALUE!</v>
      </c>
    </row>
    <row r="164" spans="3:9" x14ac:dyDescent="0.25">
      <c r="C164" t="s">
        <v>2</v>
      </c>
      <c r="D164" t="s">
        <v>39</v>
      </c>
      <c r="E164" t="s">
        <v>21</v>
      </c>
      <c r="F164" s="4">
        <v>7651</v>
      </c>
      <c r="G164" s="4">
        <v>7651</v>
      </c>
      <c r="H164" s="5">
        <v>213</v>
      </c>
      <c r="I164" t="e" cm="1">
        <f t="array" ref="I164">_xlfn.XLOOKUP(proof[[#This Row],[Geography]],proof[[#All],[Sales Person]:[Amount]],proof[[#All],[Sales Person]])</f>
        <v>#VALUE!</v>
      </c>
    </row>
    <row r="165" spans="3:9" x14ac:dyDescent="0.25">
      <c r="C165" t="s">
        <v>40</v>
      </c>
      <c r="D165" t="s">
        <v>35</v>
      </c>
      <c r="E165" t="s">
        <v>30</v>
      </c>
      <c r="F165" s="4">
        <v>2275</v>
      </c>
      <c r="G165" s="4">
        <v>2275</v>
      </c>
      <c r="H165" s="5">
        <v>447</v>
      </c>
      <c r="I165" t="e" cm="1">
        <f t="array" ref="I165">_xlfn.XLOOKUP(proof[[#This Row],[Geography]],proof[[#All],[Sales Person]:[Amount]],proof[[#All],[Sales Person]])</f>
        <v>#VALUE!</v>
      </c>
    </row>
    <row r="166" spans="3:9" x14ac:dyDescent="0.25">
      <c r="C166" t="s">
        <v>40</v>
      </c>
      <c r="D166" t="s">
        <v>38</v>
      </c>
      <c r="E166" t="s">
        <v>13</v>
      </c>
      <c r="F166" s="4">
        <v>5670</v>
      </c>
      <c r="G166" s="4">
        <v>5670</v>
      </c>
      <c r="H166" s="5">
        <v>297</v>
      </c>
      <c r="I166" t="e" cm="1">
        <f t="array" ref="I166">_xlfn.XLOOKUP(proof[[#This Row],[Geography]],proof[[#All],[Sales Person]:[Amount]],proof[[#All],[Sales Person]])</f>
        <v>#VALUE!</v>
      </c>
    </row>
    <row r="167" spans="3:9" x14ac:dyDescent="0.25">
      <c r="C167" t="s">
        <v>7</v>
      </c>
      <c r="D167" t="s">
        <v>35</v>
      </c>
      <c r="E167" t="s">
        <v>16</v>
      </c>
      <c r="F167" s="4">
        <v>2135</v>
      </c>
      <c r="G167" s="4">
        <v>2135</v>
      </c>
      <c r="H167" s="5">
        <v>27</v>
      </c>
      <c r="I167" t="e" cm="1">
        <f t="array" ref="I167">_xlfn.XLOOKUP(proof[[#This Row],[Geography]],proof[[#All],[Sales Person]:[Amount]],proof[[#All],[Sales Person]])</f>
        <v>#VALUE!</v>
      </c>
    </row>
    <row r="168" spans="3:9" x14ac:dyDescent="0.25">
      <c r="C168" t="s">
        <v>40</v>
      </c>
      <c r="D168" t="s">
        <v>34</v>
      </c>
      <c r="E168" t="s">
        <v>23</v>
      </c>
      <c r="F168" s="4">
        <v>2779</v>
      </c>
      <c r="G168" s="4">
        <v>2779</v>
      </c>
      <c r="H168" s="5">
        <v>75</v>
      </c>
      <c r="I168" t="e" cm="1">
        <f t="array" ref="I168">_xlfn.XLOOKUP(proof[[#This Row],[Geography]],proof[[#All],[Sales Person]:[Amount]],proof[[#All],[Sales Person]])</f>
        <v>#VALUE!</v>
      </c>
    </row>
    <row r="169" spans="3:9" x14ac:dyDescent="0.25">
      <c r="C169" t="s">
        <v>10</v>
      </c>
      <c r="D169" t="s">
        <v>39</v>
      </c>
      <c r="E169" t="s">
        <v>33</v>
      </c>
      <c r="F169" s="4">
        <v>12950</v>
      </c>
      <c r="G169" s="4">
        <v>12950</v>
      </c>
      <c r="H169" s="5">
        <v>30</v>
      </c>
      <c r="I169" t="e" cm="1">
        <f t="array" ref="I169">_xlfn.XLOOKUP(proof[[#This Row],[Geography]],proof[[#All],[Sales Person]:[Amount]],proof[[#All],[Sales Person]])</f>
        <v>#VALUE!</v>
      </c>
    </row>
    <row r="170" spans="3:9" x14ac:dyDescent="0.25">
      <c r="C170" t="s">
        <v>7</v>
      </c>
      <c r="D170" t="s">
        <v>36</v>
      </c>
      <c r="E170" t="s">
        <v>18</v>
      </c>
      <c r="F170" s="4">
        <v>2646</v>
      </c>
      <c r="G170" s="4">
        <v>2646</v>
      </c>
      <c r="H170" s="5">
        <v>177</v>
      </c>
      <c r="I170" t="e" cm="1">
        <f t="array" ref="I170">_xlfn.XLOOKUP(proof[[#This Row],[Geography]],proof[[#All],[Sales Person]:[Amount]],proof[[#All],[Sales Person]])</f>
        <v>#VALUE!</v>
      </c>
    </row>
    <row r="171" spans="3:9" x14ac:dyDescent="0.25">
      <c r="C171" t="s">
        <v>40</v>
      </c>
      <c r="D171" t="s">
        <v>34</v>
      </c>
      <c r="E171" t="s">
        <v>33</v>
      </c>
      <c r="F171" s="4">
        <v>3794</v>
      </c>
      <c r="G171" s="4">
        <v>3794</v>
      </c>
      <c r="H171" s="5">
        <v>159</v>
      </c>
      <c r="I171" t="e" cm="1">
        <f t="array" ref="I171">_xlfn.XLOOKUP(proof[[#This Row],[Geography]],proof[[#All],[Sales Person]:[Amount]],proof[[#All],[Sales Person]])</f>
        <v>#VALUE!</v>
      </c>
    </row>
    <row r="172" spans="3:9" x14ac:dyDescent="0.25">
      <c r="C172" t="s">
        <v>3</v>
      </c>
      <c r="D172" t="s">
        <v>35</v>
      </c>
      <c r="E172" t="s">
        <v>33</v>
      </c>
      <c r="F172" s="4">
        <v>819</v>
      </c>
      <c r="G172" s="4">
        <v>819</v>
      </c>
      <c r="H172" s="5">
        <v>306</v>
      </c>
      <c r="I172" t="e" cm="1">
        <f t="array" ref="I172">_xlfn.XLOOKUP(proof[[#This Row],[Geography]],proof[[#All],[Sales Person]:[Amount]],proof[[#All],[Sales Person]])</f>
        <v>#VALUE!</v>
      </c>
    </row>
    <row r="173" spans="3:9" x14ac:dyDescent="0.25">
      <c r="C173" t="s">
        <v>3</v>
      </c>
      <c r="D173" t="s">
        <v>34</v>
      </c>
      <c r="E173" t="s">
        <v>20</v>
      </c>
      <c r="F173" s="4">
        <v>2583</v>
      </c>
      <c r="G173" s="4">
        <v>2583</v>
      </c>
      <c r="H173" s="5">
        <v>18</v>
      </c>
      <c r="I173" t="e" cm="1">
        <f t="array" ref="I173">_xlfn.XLOOKUP(proof[[#This Row],[Geography]],proof[[#All],[Sales Person]:[Amount]],proof[[#All],[Sales Person]])</f>
        <v>#VALUE!</v>
      </c>
    </row>
    <row r="174" spans="3:9" x14ac:dyDescent="0.25">
      <c r="C174" t="s">
        <v>7</v>
      </c>
      <c r="D174" t="s">
        <v>35</v>
      </c>
      <c r="E174" t="s">
        <v>19</v>
      </c>
      <c r="F174" s="4">
        <v>4585</v>
      </c>
      <c r="G174" s="4">
        <v>4585</v>
      </c>
      <c r="H174" s="5">
        <v>240</v>
      </c>
      <c r="I174" t="e" cm="1">
        <f t="array" ref="I174">_xlfn.XLOOKUP(proof[[#This Row],[Geography]],proof[[#All],[Sales Person]:[Amount]],proof[[#All],[Sales Person]])</f>
        <v>#VALUE!</v>
      </c>
    </row>
    <row r="175" spans="3:9" x14ac:dyDescent="0.25">
      <c r="C175" t="s">
        <v>5</v>
      </c>
      <c r="D175" t="s">
        <v>34</v>
      </c>
      <c r="E175" t="s">
        <v>33</v>
      </c>
      <c r="F175" s="4">
        <v>1652</v>
      </c>
      <c r="G175" s="4">
        <v>1652</v>
      </c>
      <c r="H175" s="5">
        <v>93</v>
      </c>
      <c r="I175" t="e" cm="1">
        <f t="array" ref="I175">_xlfn.XLOOKUP(proof[[#This Row],[Geography]],proof[[#All],[Sales Person]:[Amount]],proof[[#All],[Sales Person]])</f>
        <v>#VALUE!</v>
      </c>
    </row>
    <row r="176" spans="3:9" x14ac:dyDescent="0.25">
      <c r="C176" t="s">
        <v>10</v>
      </c>
      <c r="D176" t="s">
        <v>34</v>
      </c>
      <c r="E176" t="s">
        <v>26</v>
      </c>
      <c r="F176" s="4">
        <v>4991</v>
      </c>
      <c r="G176" s="4">
        <v>4991</v>
      </c>
      <c r="H176" s="5">
        <v>9</v>
      </c>
      <c r="I176" t="e" cm="1">
        <f t="array" ref="I176">_xlfn.XLOOKUP(proof[[#This Row],[Geography]],proof[[#All],[Sales Person]:[Amount]],proof[[#All],[Sales Person]])</f>
        <v>#VALUE!</v>
      </c>
    </row>
    <row r="177" spans="3:9" x14ac:dyDescent="0.25">
      <c r="C177" t="s">
        <v>8</v>
      </c>
      <c r="D177" t="s">
        <v>34</v>
      </c>
      <c r="E177" t="s">
        <v>16</v>
      </c>
      <c r="F177" s="4">
        <v>2009</v>
      </c>
      <c r="G177" s="4">
        <v>2009</v>
      </c>
      <c r="H177" s="5">
        <v>219</v>
      </c>
      <c r="I177" t="e" cm="1">
        <f t="array" ref="I177">_xlfn.XLOOKUP(proof[[#This Row],[Geography]],proof[[#All],[Sales Person]:[Amount]],proof[[#All],[Sales Person]])</f>
        <v>#VALUE!</v>
      </c>
    </row>
    <row r="178" spans="3:9" x14ac:dyDescent="0.25">
      <c r="C178" t="s">
        <v>2</v>
      </c>
      <c r="D178" t="s">
        <v>39</v>
      </c>
      <c r="E178" t="s">
        <v>22</v>
      </c>
      <c r="F178" s="4">
        <v>1568</v>
      </c>
      <c r="G178" s="4">
        <v>1568</v>
      </c>
      <c r="H178" s="5">
        <v>141</v>
      </c>
      <c r="I178" t="e" cm="1">
        <f t="array" ref="I178">_xlfn.XLOOKUP(proof[[#This Row],[Geography]],proof[[#All],[Sales Person]:[Amount]],proof[[#All],[Sales Person]])</f>
        <v>#VALUE!</v>
      </c>
    </row>
    <row r="179" spans="3:9" x14ac:dyDescent="0.25">
      <c r="C179" t="s">
        <v>41</v>
      </c>
      <c r="D179" t="s">
        <v>37</v>
      </c>
      <c r="E179" t="s">
        <v>20</v>
      </c>
      <c r="F179" s="4">
        <v>3388</v>
      </c>
      <c r="G179" s="4">
        <v>3388</v>
      </c>
      <c r="H179" s="5">
        <v>123</v>
      </c>
      <c r="I179" t="e" cm="1">
        <f t="array" ref="I179">_xlfn.XLOOKUP(proof[[#This Row],[Geography]],proof[[#All],[Sales Person]:[Amount]],proof[[#All],[Sales Person]])</f>
        <v>#VALUE!</v>
      </c>
    </row>
    <row r="180" spans="3:9" x14ac:dyDescent="0.25">
      <c r="C180" t="s">
        <v>40</v>
      </c>
      <c r="D180" t="s">
        <v>38</v>
      </c>
      <c r="E180" t="s">
        <v>24</v>
      </c>
      <c r="F180" s="4">
        <v>623</v>
      </c>
      <c r="G180" s="4">
        <v>623</v>
      </c>
      <c r="H180" s="5">
        <v>51</v>
      </c>
      <c r="I180" t="e" cm="1">
        <f t="array" ref="I180">_xlfn.XLOOKUP(proof[[#This Row],[Geography]],proof[[#All],[Sales Person]:[Amount]],proof[[#All],[Sales Person]])</f>
        <v>#VALUE!</v>
      </c>
    </row>
    <row r="181" spans="3:9" x14ac:dyDescent="0.25">
      <c r="C181" t="s">
        <v>6</v>
      </c>
      <c r="D181" t="s">
        <v>36</v>
      </c>
      <c r="E181" t="s">
        <v>4</v>
      </c>
      <c r="F181" s="4">
        <v>10073</v>
      </c>
      <c r="G181" s="4">
        <v>10073</v>
      </c>
      <c r="H181" s="5">
        <v>120</v>
      </c>
      <c r="I181" t="e" cm="1">
        <f t="array" ref="I181">_xlfn.XLOOKUP(proof[[#This Row],[Geography]],proof[[#All],[Sales Person]:[Amount]],proof[[#All],[Sales Person]])</f>
        <v>#VALUE!</v>
      </c>
    </row>
    <row r="182" spans="3:9" x14ac:dyDescent="0.25">
      <c r="C182" t="s">
        <v>8</v>
      </c>
      <c r="D182" t="s">
        <v>39</v>
      </c>
      <c r="E182" t="s">
        <v>26</v>
      </c>
      <c r="F182" s="4">
        <v>1561</v>
      </c>
      <c r="G182" s="4">
        <v>1561</v>
      </c>
      <c r="H182" s="5">
        <v>27</v>
      </c>
      <c r="I182" t="e" cm="1">
        <f t="array" ref="I182">_xlfn.XLOOKUP(proof[[#This Row],[Geography]],proof[[#All],[Sales Person]:[Amount]],proof[[#All],[Sales Person]])</f>
        <v>#VALUE!</v>
      </c>
    </row>
    <row r="183" spans="3:9" x14ac:dyDescent="0.25">
      <c r="C183" t="s">
        <v>9</v>
      </c>
      <c r="D183" t="s">
        <v>36</v>
      </c>
      <c r="E183" t="s">
        <v>27</v>
      </c>
      <c r="F183" s="4">
        <v>11522</v>
      </c>
      <c r="G183" s="4">
        <v>11522</v>
      </c>
      <c r="H183" s="5">
        <v>204</v>
      </c>
      <c r="I183" t="e" cm="1">
        <f t="array" ref="I183">_xlfn.XLOOKUP(proof[[#This Row],[Geography]],proof[[#All],[Sales Person]:[Amount]],proof[[#All],[Sales Person]])</f>
        <v>#VALUE!</v>
      </c>
    </row>
    <row r="184" spans="3:9" x14ac:dyDescent="0.25">
      <c r="C184" t="s">
        <v>6</v>
      </c>
      <c r="D184" t="s">
        <v>38</v>
      </c>
      <c r="E184" t="s">
        <v>13</v>
      </c>
      <c r="F184" s="4">
        <v>2317</v>
      </c>
      <c r="G184" s="4">
        <v>2317</v>
      </c>
      <c r="H184" s="5">
        <v>123</v>
      </c>
      <c r="I184" t="e" cm="1">
        <f t="array" ref="I184">_xlfn.XLOOKUP(proof[[#This Row],[Geography]],proof[[#All],[Sales Person]:[Amount]],proof[[#All],[Sales Person]])</f>
        <v>#VALUE!</v>
      </c>
    </row>
    <row r="185" spans="3:9" x14ac:dyDescent="0.25">
      <c r="C185" t="s">
        <v>10</v>
      </c>
      <c r="D185" t="s">
        <v>37</v>
      </c>
      <c r="E185" t="s">
        <v>28</v>
      </c>
      <c r="F185" s="4">
        <v>3059</v>
      </c>
      <c r="G185" s="4">
        <v>3059</v>
      </c>
      <c r="H185" s="5">
        <v>27</v>
      </c>
      <c r="I185" t="e" cm="1">
        <f t="array" ref="I185">_xlfn.XLOOKUP(proof[[#This Row],[Geography]],proof[[#All],[Sales Person]:[Amount]],proof[[#All],[Sales Person]])</f>
        <v>#VALUE!</v>
      </c>
    </row>
    <row r="186" spans="3:9" x14ac:dyDescent="0.25">
      <c r="C186" t="s">
        <v>41</v>
      </c>
      <c r="D186" t="s">
        <v>37</v>
      </c>
      <c r="E186" t="s">
        <v>26</v>
      </c>
      <c r="F186" s="4">
        <v>2324</v>
      </c>
      <c r="G186" s="4">
        <v>2324</v>
      </c>
      <c r="H186" s="5">
        <v>177</v>
      </c>
      <c r="I186" t="e" cm="1">
        <f t="array" ref="I186">_xlfn.XLOOKUP(proof[[#This Row],[Geography]],proof[[#All],[Sales Person]:[Amount]],proof[[#All],[Sales Person]])</f>
        <v>#VALUE!</v>
      </c>
    </row>
    <row r="187" spans="3:9" x14ac:dyDescent="0.25">
      <c r="C187" t="s">
        <v>3</v>
      </c>
      <c r="D187" t="s">
        <v>39</v>
      </c>
      <c r="E187" t="s">
        <v>26</v>
      </c>
      <c r="F187" s="4">
        <v>4956</v>
      </c>
      <c r="G187" s="4">
        <v>4956</v>
      </c>
      <c r="H187" s="5">
        <v>171</v>
      </c>
      <c r="I187" t="e" cm="1">
        <f t="array" ref="I187">_xlfn.XLOOKUP(proof[[#This Row],[Geography]],proof[[#All],[Sales Person]:[Amount]],proof[[#All],[Sales Person]])</f>
        <v>#VALUE!</v>
      </c>
    </row>
    <row r="188" spans="3:9" x14ac:dyDescent="0.25">
      <c r="C188" t="s">
        <v>10</v>
      </c>
      <c r="D188" t="s">
        <v>34</v>
      </c>
      <c r="E188" t="s">
        <v>19</v>
      </c>
      <c r="F188" s="4">
        <v>5355</v>
      </c>
      <c r="G188" s="4">
        <v>5355</v>
      </c>
      <c r="H188" s="5">
        <v>204</v>
      </c>
      <c r="I188" t="e" cm="1">
        <f t="array" ref="I188">_xlfn.XLOOKUP(proof[[#This Row],[Geography]],proof[[#All],[Sales Person]:[Amount]],proof[[#All],[Sales Person]])</f>
        <v>#VALUE!</v>
      </c>
    </row>
    <row r="189" spans="3:9" x14ac:dyDescent="0.25">
      <c r="C189" t="s">
        <v>3</v>
      </c>
      <c r="D189" t="s">
        <v>34</v>
      </c>
      <c r="E189" t="s">
        <v>14</v>
      </c>
      <c r="F189" s="4">
        <v>7259</v>
      </c>
      <c r="G189" s="4">
        <v>7259</v>
      </c>
      <c r="H189" s="5">
        <v>276</v>
      </c>
      <c r="I189" t="e" cm="1">
        <f t="array" ref="I189">_xlfn.XLOOKUP(proof[[#This Row],[Geography]],proof[[#All],[Sales Person]:[Amount]],proof[[#All],[Sales Person]])</f>
        <v>#VALUE!</v>
      </c>
    </row>
    <row r="190" spans="3:9" x14ac:dyDescent="0.25">
      <c r="C190" t="s">
        <v>8</v>
      </c>
      <c r="D190" t="s">
        <v>37</v>
      </c>
      <c r="E190" t="s">
        <v>26</v>
      </c>
      <c r="F190" s="4">
        <v>6279</v>
      </c>
      <c r="G190" s="4">
        <v>6279</v>
      </c>
      <c r="H190" s="5">
        <v>45</v>
      </c>
      <c r="I190" t="e" cm="1">
        <f t="array" ref="I190">_xlfn.XLOOKUP(proof[[#This Row],[Geography]],proof[[#All],[Sales Person]:[Amount]],proof[[#All],[Sales Person]])</f>
        <v>#VALUE!</v>
      </c>
    </row>
    <row r="191" spans="3:9" x14ac:dyDescent="0.25">
      <c r="C191" t="s">
        <v>40</v>
      </c>
      <c r="D191" t="s">
        <v>38</v>
      </c>
      <c r="E191" t="s">
        <v>29</v>
      </c>
      <c r="F191" s="4">
        <v>2541</v>
      </c>
      <c r="G191" s="4">
        <v>2541</v>
      </c>
      <c r="H191" s="5">
        <v>45</v>
      </c>
      <c r="I191" t="e" cm="1">
        <f t="array" ref="I191">_xlfn.XLOOKUP(proof[[#This Row],[Geography]],proof[[#All],[Sales Person]:[Amount]],proof[[#All],[Sales Person]])</f>
        <v>#VALUE!</v>
      </c>
    </row>
    <row r="192" spans="3:9" x14ac:dyDescent="0.25">
      <c r="C192" t="s">
        <v>6</v>
      </c>
      <c r="D192" t="s">
        <v>35</v>
      </c>
      <c r="E192" t="s">
        <v>27</v>
      </c>
      <c r="F192" s="4">
        <v>3864</v>
      </c>
      <c r="G192" s="4">
        <v>3864</v>
      </c>
      <c r="H192" s="5">
        <v>177</v>
      </c>
      <c r="I192" t="e" cm="1">
        <f t="array" ref="I192">_xlfn.XLOOKUP(proof[[#This Row],[Geography]],proof[[#All],[Sales Person]:[Amount]],proof[[#All],[Sales Person]])</f>
        <v>#VALUE!</v>
      </c>
    </row>
    <row r="193" spans="3:9" x14ac:dyDescent="0.25">
      <c r="C193" t="s">
        <v>5</v>
      </c>
      <c r="D193" t="s">
        <v>36</v>
      </c>
      <c r="E193" t="s">
        <v>13</v>
      </c>
      <c r="F193" s="4">
        <v>6146</v>
      </c>
      <c r="G193" s="4">
        <v>6146</v>
      </c>
      <c r="H193" s="5">
        <v>63</v>
      </c>
      <c r="I193" t="e" cm="1">
        <f t="array" ref="I193">_xlfn.XLOOKUP(proof[[#This Row],[Geography]],proof[[#All],[Sales Person]:[Amount]],proof[[#All],[Sales Person]])</f>
        <v>#VALUE!</v>
      </c>
    </row>
    <row r="194" spans="3:9" x14ac:dyDescent="0.25">
      <c r="C194" t="s">
        <v>9</v>
      </c>
      <c r="D194" t="s">
        <v>39</v>
      </c>
      <c r="E194" t="s">
        <v>18</v>
      </c>
      <c r="F194" s="4">
        <v>2639</v>
      </c>
      <c r="G194" s="4">
        <v>2639</v>
      </c>
      <c r="H194" s="5">
        <v>204</v>
      </c>
      <c r="I194" t="e" cm="1">
        <f t="array" ref="I194">_xlfn.XLOOKUP(proof[[#This Row],[Geography]],proof[[#All],[Sales Person]:[Amount]],proof[[#All],[Sales Person]])</f>
        <v>#VALUE!</v>
      </c>
    </row>
    <row r="195" spans="3:9" x14ac:dyDescent="0.25">
      <c r="C195" t="s">
        <v>8</v>
      </c>
      <c r="D195" t="s">
        <v>37</v>
      </c>
      <c r="E195" t="s">
        <v>22</v>
      </c>
      <c r="F195" s="4">
        <v>1890</v>
      </c>
      <c r="G195" s="4">
        <v>1890</v>
      </c>
      <c r="H195" s="5">
        <v>195</v>
      </c>
      <c r="I195" t="e" cm="1">
        <f t="array" ref="I195">_xlfn.XLOOKUP(proof[[#This Row],[Geography]],proof[[#All],[Sales Person]:[Amount]],proof[[#All],[Sales Person]])</f>
        <v>#VALUE!</v>
      </c>
    </row>
    <row r="196" spans="3:9" x14ac:dyDescent="0.25">
      <c r="C196" t="s">
        <v>7</v>
      </c>
      <c r="D196" t="s">
        <v>34</v>
      </c>
      <c r="E196" t="s">
        <v>14</v>
      </c>
      <c r="F196" s="4">
        <v>1932</v>
      </c>
      <c r="G196" s="4">
        <v>1932</v>
      </c>
      <c r="H196" s="5">
        <v>369</v>
      </c>
      <c r="I196" t="e" cm="1">
        <f t="array" ref="I196">_xlfn.XLOOKUP(proof[[#This Row],[Geography]],proof[[#All],[Sales Person]:[Amount]],proof[[#All],[Sales Person]])</f>
        <v>#VALUE!</v>
      </c>
    </row>
    <row r="197" spans="3:9" x14ac:dyDescent="0.25">
      <c r="C197" t="s">
        <v>3</v>
      </c>
      <c r="D197" t="s">
        <v>34</v>
      </c>
      <c r="E197" t="s">
        <v>25</v>
      </c>
      <c r="F197" s="4">
        <v>6300</v>
      </c>
      <c r="G197" s="4">
        <v>6300</v>
      </c>
      <c r="H197" s="5">
        <v>42</v>
      </c>
      <c r="I197" t="e" cm="1">
        <f t="array" ref="I197">_xlfn.XLOOKUP(proof[[#This Row],[Geography]],proof[[#All],[Sales Person]:[Amount]],proof[[#All],[Sales Person]])</f>
        <v>#VALUE!</v>
      </c>
    </row>
    <row r="198" spans="3:9" x14ac:dyDescent="0.25">
      <c r="C198" t="s">
        <v>6</v>
      </c>
      <c r="D198" t="s">
        <v>37</v>
      </c>
      <c r="E198" t="s">
        <v>30</v>
      </c>
      <c r="F198" s="4">
        <v>560</v>
      </c>
      <c r="G198" s="4">
        <v>560</v>
      </c>
      <c r="H198" s="5">
        <v>81</v>
      </c>
      <c r="I198" t="e" cm="1">
        <f t="array" ref="I198">_xlfn.XLOOKUP(proof[[#This Row],[Geography]],proof[[#All],[Sales Person]:[Amount]],proof[[#All],[Sales Person]])</f>
        <v>#VALUE!</v>
      </c>
    </row>
    <row r="199" spans="3:9" x14ac:dyDescent="0.25">
      <c r="C199" t="s">
        <v>9</v>
      </c>
      <c r="D199" t="s">
        <v>37</v>
      </c>
      <c r="E199" t="s">
        <v>26</v>
      </c>
      <c r="F199" s="4">
        <v>2856</v>
      </c>
      <c r="G199" s="4">
        <v>2856</v>
      </c>
      <c r="H199" s="5">
        <v>246</v>
      </c>
      <c r="I199" t="e" cm="1">
        <f t="array" ref="I199">_xlfn.XLOOKUP(proof[[#This Row],[Geography]],proof[[#All],[Sales Person]:[Amount]],proof[[#All],[Sales Person]])</f>
        <v>#VALUE!</v>
      </c>
    </row>
    <row r="200" spans="3:9" x14ac:dyDescent="0.25">
      <c r="C200" t="s">
        <v>9</v>
      </c>
      <c r="D200" t="s">
        <v>34</v>
      </c>
      <c r="E200" t="s">
        <v>17</v>
      </c>
      <c r="F200" s="4">
        <v>707</v>
      </c>
      <c r="G200" s="4">
        <v>707</v>
      </c>
      <c r="H200" s="5">
        <v>174</v>
      </c>
      <c r="I200" t="e" cm="1">
        <f t="array" ref="I200">_xlfn.XLOOKUP(proof[[#This Row],[Geography]],proof[[#All],[Sales Person]:[Amount]],proof[[#All],[Sales Person]])</f>
        <v>#VALUE!</v>
      </c>
    </row>
    <row r="201" spans="3:9" x14ac:dyDescent="0.25">
      <c r="C201" t="s">
        <v>8</v>
      </c>
      <c r="D201" t="s">
        <v>35</v>
      </c>
      <c r="E201" t="s">
        <v>30</v>
      </c>
      <c r="F201" s="4">
        <v>3598</v>
      </c>
      <c r="G201" s="4">
        <v>3598</v>
      </c>
      <c r="H201" s="5">
        <v>81</v>
      </c>
      <c r="I201" t="e" cm="1">
        <f t="array" ref="I201">_xlfn.XLOOKUP(proof[[#This Row],[Geography]],proof[[#All],[Sales Person]:[Amount]],proof[[#All],[Sales Person]])</f>
        <v>#VALUE!</v>
      </c>
    </row>
    <row r="202" spans="3:9" x14ac:dyDescent="0.25">
      <c r="C202" t="s">
        <v>40</v>
      </c>
      <c r="D202" t="s">
        <v>35</v>
      </c>
      <c r="E202" t="s">
        <v>22</v>
      </c>
      <c r="F202" s="4">
        <v>6853</v>
      </c>
      <c r="G202" s="4">
        <v>6853</v>
      </c>
      <c r="H202" s="5">
        <v>372</v>
      </c>
      <c r="I202" t="e" cm="1">
        <f t="array" ref="I202">_xlfn.XLOOKUP(proof[[#This Row],[Geography]],proof[[#All],[Sales Person]:[Amount]],proof[[#All],[Sales Person]])</f>
        <v>#VALUE!</v>
      </c>
    </row>
    <row r="203" spans="3:9" x14ac:dyDescent="0.25">
      <c r="C203" t="s">
        <v>40</v>
      </c>
      <c r="D203" t="s">
        <v>35</v>
      </c>
      <c r="E203" t="s">
        <v>16</v>
      </c>
      <c r="F203" s="4">
        <v>4725</v>
      </c>
      <c r="G203" s="4">
        <v>4725</v>
      </c>
      <c r="H203" s="5">
        <v>174</v>
      </c>
      <c r="I203" t="e" cm="1">
        <f t="array" ref="I203">_xlfn.XLOOKUP(proof[[#This Row],[Geography]],proof[[#All],[Sales Person]:[Amount]],proof[[#All],[Sales Person]])</f>
        <v>#VALUE!</v>
      </c>
    </row>
    <row r="204" spans="3:9" x14ac:dyDescent="0.25">
      <c r="C204" t="s">
        <v>41</v>
      </c>
      <c r="D204" t="s">
        <v>36</v>
      </c>
      <c r="E204" t="s">
        <v>32</v>
      </c>
      <c r="F204" s="4">
        <v>10304</v>
      </c>
      <c r="G204" s="4">
        <v>10304</v>
      </c>
      <c r="H204" s="5">
        <v>84</v>
      </c>
      <c r="I204" t="e" cm="1">
        <f t="array" ref="I204">_xlfn.XLOOKUP(proof[[#This Row],[Geography]],proof[[#All],[Sales Person]:[Amount]],proof[[#All],[Sales Person]])</f>
        <v>#VALUE!</v>
      </c>
    </row>
    <row r="205" spans="3:9" x14ac:dyDescent="0.25">
      <c r="C205" t="s">
        <v>41</v>
      </c>
      <c r="D205" t="s">
        <v>34</v>
      </c>
      <c r="E205" t="s">
        <v>16</v>
      </c>
      <c r="F205" s="4">
        <v>1274</v>
      </c>
      <c r="G205" s="4">
        <v>1274</v>
      </c>
      <c r="H205" s="5">
        <v>225</v>
      </c>
      <c r="I205" t="e" cm="1">
        <f t="array" ref="I205">_xlfn.XLOOKUP(proof[[#This Row],[Geography]],proof[[#All],[Sales Person]:[Amount]],proof[[#All],[Sales Person]])</f>
        <v>#VALUE!</v>
      </c>
    </row>
    <row r="206" spans="3:9" x14ac:dyDescent="0.25">
      <c r="C206" t="s">
        <v>5</v>
      </c>
      <c r="D206" t="s">
        <v>36</v>
      </c>
      <c r="E206" t="s">
        <v>30</v>
      </c>
      <c r="F206" s="4">
        <v>1526</v>
      </c>
      <c r="G206" s="4">
        <v>1526</v>
      </c>
      <c r="H206" s="5">
        <v>105</v>
      </c>
      <c r="I206" t="e" cm="1">
        <f t="array" ref="I206">_xlfn.XLOOKUP(proof[[#This Row],[Geography]],proof[[#All],[Sales Person]:[Amount]],proof[[#All],[Sales Person]])</f>
        <v>#VALUE!</v>
      </c>
    </row>
    <row r="207" spans="3:9" x14ac:dyDescent="0.25">
      <c r="C207" t="s">
        <v>40</v>
      </c>
      <c r="D207" t="s">
        <v>39</v>
      </c>
      <c r="E207" t="s">
        <v>28</v>
      </c>
      <c r="F207" s="4">
        <v>3101</v>
      </c>
      <c r="G207" s="4">
        <v>3101</v>
      </c>
      <c r="H207" s="5">
        <v>225</v>
      </c>
      <c r="I207" t="e" cm="1">
        <f t="array" ref="I207">_xlfn.XLOOKUP(proof[[#This Row],[Geography]],proof[[#All],[Sales Person]:[Amount]],proof[[#All],[Sales Person]])</f>
        <v>#VALUE!</v>
      </c>
    </row>
    <row r="208" spans="3:9" x14ac:dyDescent="0.25">
      <c r="C208" t="s">
        <v>2</v>
      </c>
      <c r="D208" t="s">
        <v>37</v>
      </c>
      <c r="E208" t="s">
        <v>14</v>
      </c>
      <c r="F208" s="4">
        <v>1057</v>
      </c>
      <c r="G208" s="4">
        <v>1057</v>
      </c>
      <c r="H208" s="5">
        <v>54</v>
      </c>
      <c r="I208" t="e" cm="1">
        <f t="array" ref="I208">_xlfn.XLOOKUP(proof[[#This Row],[Geography]],proof[[#All],[Sales Person]:[Amount]],proof[[#All],[Sales Person]])</f>
        <v>#VALUE!</v>
      </c>
    </row>
    <row r="209" spans="3:9" x14ac:dyDescent="0.25">
      <c r="C209" t="s">
        <v>7</v>
      </c>
      <c r="D209" t="s">
        <v>37</v>
      </c>
      <c r="E209" t="s">
        <v>26</v>
      </c>
      <c r="F209" s="4">
        <v>5306</v>
      </c>
      <c r="G209" s="4">
        <v>5306</v>
      </c>
      <c r="H209" s="5">
        <v>0</v>
      </c>
      <c r="I209" t="e" cm="1">
        <f t="array" ref="I209">_xlfn.XLOOKUP(proof[[#This Row],[Geography]],proof[[#All],[Sales Person]:[Amount]],proof[[#All],[Sales Person]])</f>
        <v>#VALUE!</v>
      </c>
    </row>
    <row r="210" spans="3:9" x14ac:dyDescent="0.25">
      <c r="C210" t="s">
        <v>5</v>
      </c>
      <c r="D210" t="s">
        <v>39</v>
      </c>
      <c r="E210" t="s">
        <v>24</v>
      </c>
      <c r="F210" s="4">
        <v>4018</v>
      </c>
      <c r="G210" s="4">
        <v>4018</v>
      </c>
      <c r="H210" s="5">
        <v>171</v>
      </c>
      <c r="I210" t="e" cm="1">
        <f t="array" ref="I210">_xlfn.XLOOKUP(proof[[#This Row],[Geography]],proof[[#All],[Sales Person]:[Amount]],proof[[#All],[Sales Person]])</f>
        <v>#VALUE!</v>
      </c>
    </row>
    <row r="211" spans="3:9" x14ac:dyDescent="0.25">
      <c r="C211" t="s">
        <v>9</v>
      </c>
      <c r="D211" t="s">
        <v>34</v>
      </c>
      <c r="E211" t="s">
        <v>16</v>
      </c>
      <c r="F211" s="4">
        <v>938</v>
      </c>
      <c r="G211" s="4">
        <v>938</v>
      </c>
      <c r="H211" s="5">
        <v>189</v>
      </c>
      <c r="I211" t="e" cm="1">
        <f t="array" ref="I211">_xlfn.XLOOKUP(proof[[#This Row],[Geography]],proof[[#All],[Sales Person]:[Amount]],proof[[#All],[Sales Person]])</f>
        <v>#VALUE!</v>
      </c>
    </row>
    <row r="212" spans="3:9" x14ac:dyDescent="0.25">
      <c r="C212" t="s">
        <v>7</v>
      </c>
      <c r="D212" t="s">
        <v>38</v>
      </c>
      <c r="E212" t="s">
        <v>18</v>
      </c>
      <c r="F212" s="4">
        <v>1778</v>
      </c>
      <c r="G212" s="4">
        <v>1778</v>
      </c>
      <c r="H212" s="5">
        <v>270</v>
      </c>
      <c r="I212" t="e" cm="1">
        <f t="array" ref="I212">_xlfn.XLOOKUP(proof[[#This Row],[Geography]],proof[[#All],[Sales Person]:[Amount]],proof[[#All],[Sales Person]])</f>
        <v>#VALUE!</v>
      </c>
    </row>
    <row r="213" spans="3:9" x14ac:dyDescent="0.25">
      <c r="C213" t="s">
        <v>6</v>
      </c>
      <c r="D213" t="s">
        <v>39</v>
      </c>
      <c r="E213" t="s">
        <v>30</v>
      </c>
      <c r="F213" s="4">
        <v>1638</v>
      </c>
      <c r="G213" s="4">
        <v>1638</v>
      </c>
      <c r="H213" s="5">
        <v>63</v>
      </c>
      <c r="I213" t="e" cm="1">
        <f t="array" ref="I213">_xlfn.XLOOKUP(proof[[#This Row],[Geography]],proof[[#All],[Sales Person]:[Amount]],proof[[#All],[Sales Person]])</f>
        <v>#VALUE!</v>
      </c>
    </row>
    <row r="214" spans="3:9" x14ac:dyDescent="0.25">
      <c r="C214" t="s">
        <v>41</v>
      </c>
      <c r="D214" t="s">
        <v>38</v>
      </c>
      <c r="E214" t="s">
        <v>25</v>
      </c>
      <c r="F214" s="4">
        <v>154</v>
      </c>
      <c r="G214" s="4">
        <v>154</v>
      </c>
      <c r="H214" s="5">
        <v>21</v>
      </c>
      <c r="I214" t="e" cm="1">
        <f t="array" ref="I214">_xlfn.XLOOKUP(proof[[#This Row],[Geography]],proof[[#All],[Sales Person]:[Amount]],proof[[#All],[Sales Person]])</f>
        <v>#VALUE!</v>
      </c>
    </row>
    <row r="215" spans="3:9" x14ac:dyDescent="0.25">
      <c r="C215" t="s">
        <v>7</v>
      </c>
      <c r="D215" t="s">
        <v>37</v>
      </c>
      <c r="E215" t="s">
        <v>22</v>
      </c>
      <c r="F215" s="4">
        <v>9835</v>
      </c>
      <c r="G215" s="4">
        <v>9835</v>
      </c>
      <c r="H215" s="5">
        <v>207</v>
      </c>
      <c r="I215" t="e" cm="1">
        <f t="array" ref="I215">_xlfn.XLOOKUP(proof[[#This Row],[Geography]],proof[[#All],[Sales Person]:[Amount]],proof[[#All],[Sales Person]])</f>
        <v>#VALUE!</v>
      </c>
    </row>
    <row r="216" spans="3:9" x14ac:dyDescent="0.25">
      <c r="C216" t="s">
        <v>9</v>
      </c>
      <c r="D216" t="s">
        <v>37</v>
      </c>
      <c r="E216" t="s">
        <v>20</v>
      </c>
      <c r="F216" s="4">
        <v>7273</v>
      </c>
      <c r="G216" s="4">
        <v>7273</v>
      </c>
      <c r="H216" s="5">
        <v>96</v>
      </c>
      <c r="I216" t="e" cm="1">
        <f t="array" ref="I216">_xlfn.XLOOKUP(proof[[#This Row],[Geography]],proof[[#All],[Sales Person]:[Amount]],proof[[#All],[Sales Person]])</f>
        <v>#VALUE!</v>
      </c>
    </row>
    <row r="217" spans="3:9" x14ac:dyDescent="0.25">
      <c r="C217" t="s">
        <v>5</v>
      </c>
      <c r="D217" t="s">
        <v>39</v>
      </c>
      <c r="E217" t="s">
        <v>22</v>
      </c>
      <c r="F217" s="4">
        <v>6909</v>
      </c>
      <c r="G217" s="4">
        <v>6909</v>
      </c>
      <c r="H217" s="5">
        <v>81</v>
      </c>
      <c r="I217" t="e" cm="1">
        <f t="array" ref="I217">_xlfn.XLOOKUP(proof[[#This Row],[Geography]],proof[[#All],[Sales Person]:[Amount]],proof[[#All],[Sales Person]])</f>
        <v>#VALUE!</v>
      </c>
    </row>
    <row r="218" spans="3:9" x14ac:dyDescent="0.25">
      <c r="C218" t="s">
        <v>9</v>
      </c>
      <c r="D218" t="s">
        <v>39</v>
      </c>
      <c r="E218" t="s">
        <v>24</v>
      </c>
      <c r="F218" s="4">
        <v>3920</v>
      </c>
      <c r="G218" s="4">
        <v>3920</v>
      </c>
      <c r="H218" s="5">
        <v>306</v>
      </c>
      <c r="I218" t="e" cm="1">
        <f t="array" ref="I218">_xlfn.XLOOKUP(proof[[#This Row],[Geography]],proof[[#All],[Sales Person]:[Amount]],proof[[#All],[Sales Person]])</f>
        <v>#VALUE!</v>
      </c>
    </row>
    <row r="219" spans="3:9" x14ac:dyDescent="0.25">
      <c r="C219" t="s">
        <v>10</v>
      </c>
      <c r="D219" t="s">
        <v>39</v>
      </c>
      <c r="E219" t="s">
        <v>21</v>
      </c>
      <c r="F219" s="4">
        <v>4858</v>
      </c>
      <c r="G219" s="4">
        <v>4858</v>
      </c>
      <c r="H219" s="5">
        <v>279</v>
      </c>
      <c r="I219" t="e" cm="1">
        <f t="array" ref="I219">_xlfn.XLOOKUP(proof[[#This Row],[Geography]],proof[[#All],[Sales Person]:[Amount]],proof[[#All],[Sales Person]])</f>
        <v>#VALUE!</v>
      </c>
    </row>
    <row r="220" spans="3:9" x14ac:dyDescent="0.25">
      <c r="C220" t="s">
        <v>2</v>
      </c>
      <c r="D220" t="s">
        <v>38</v>
      </c>
      <c r="E220" t="s">
        <v>4</v>
      </c>
      <c r="F220" s="4">
        <v>3549</v>
      </c>
      <c r="G220" s="4">
        <v>3549</v>
      </c>
      <c r="H220" s="5">
        <v>3</v>
      </c>
      <c r="I220" t="e" cm="1">
        <f t="array" ref="I220">_xlfn.XLOOKUP(proof[[#This Row],[Geography]],proof[[#All],[Sales Person]:[Amount]],proof[[#All],[Sales Person]])</f>
        <v>#VALUE!</v>
      </c>
    </row>
    <row r="221" spans="3:9" x14ac:dyDescent="0.25">
      <c r="C221" t="s">
        <v>7</v>
      </c>
      <c r="D221" t="s">
        <v>39</v>
      </c>
      <c r="E221" t="s">
        <v>27</v>
      </c>
      <c r="F221" s="4">
        <v>966</v>
      </c>
      <c r="G221" s="4">
        <v>966</v>
      </c>
      <c r="H221" s="5">
        <v>198</v>
      </c>
      <c r="I221" t="e" cm="1">
        <f t="array" ref="I221">_xlfn.XLOOKUP(proof[[#This Row],[Geography]],proof[[#All],[Sales Person]:[Amount]],proof[[#All],[Sales Person]])</f>
        <v>#VALUE!</v>
      </c>
    </row>
    <row r="222" spans="3:9" x14ac:dyDescent="0.25">
      <c r="C222" t="s">
        <v>5</v>
      </c>
      <c r="D222" t="s">
        <v>39</v>
      </c>
      <c r="E222" t="s">
        <v>18</v>
      </c>
      <c r="F222" s="4">
        <v>385</v>
      </c>
      <c r="G222" s="4">
        <v>385</v>
      </c>
      <c r="H222" s="5">
        <v>249</v>
      </c>
      <c r="I222" t="e" cm="1">
        <f t="array" ref="I222">_xlfn.XLOOKUP(proof[[#This Row],[Geography]],proof[[#All],[Sales Person]:[Amount]],proof[[#All],[Sales Person]])</f>
        <v>#VALUE!</v>
      </c>
    </row>
    <row r="223" spans="3:9" x14ac:dyDescent="0.25">
      <c r="C223" t="s">
        <v>6</v>
      </c>
      <c r="D223" t="s">
        <v>34</v>
      </c>
      <c r="E223" t="s">
        <v>16</v>
      </c>
      <c r="F223" s="4">
        <v>2219</v>
      </c>
      <c r="G223" s="4">
        <v>2219</v>
      </c>
      <c r="H223" s="5">
        <v>75</v>
      </c>
      <c r="I223" t="e" cm="1">
        <f t="array" ref="I223">_xlfn.XLOOKUP(proof[[#This Row],[Geography]],proof[[#All],[Sales Person]:[Amount]],proof[[#All],[Sales Person]])</f>
        <v>#VALUE!</v>
      </c>
    </row>
    <row r="224" spans="3:9" x14ac:dyDescent="0.25">
      <c r="C224" t="s">
        <v>9</v>
      </c>
      <c r="D224" t="s">
        <v>36</v>
      </c>
      <c r="E224" t="s">
        <v>32</v>
      </c>
      <c r="F224" s="4">
        <v>2954</v>
      </c>
      <c r="G224" s="4">
        <v>2954</v>
      </c>
      <c r="H224" s="5">
        <v>189</v>
      </c>
      <c r="I224" t="e" cm="1">
        <f t="array" ref="I224">_xlfn.XLOOKUP(proof[[#This Row],[Geography]],proof[[#All],[Sales Person]:[Amount]],proof[[#All],[Sales Person]])</f>
        <v>#VALUE!</v>
      </c>
    </row>
    <row r="225" spans="3:9" x14ac:dyDescent="0.25">
      <c r="C225" t="s">
        <v>7</v>
      </c>
      <c r="D225" t="s">
        <v>36</v>
      </c>
      <c r="E225" t="s">
        <v>32</v>
      </c>
      <c r="F225" s="4">
        <v>280</v>
      </c>
      <c r="G225" s="4">
        <v>280</v>
      </c>
      <c r="H225" s="5">
        <v>87</v>
      </c>
      <c r="I225" t="e" cm="1">
        <f t="array" ref="I225">_xlfn.XLOOKUP(proof[[#This Row],[Geography]],proof[[#All],[Sales Person]:[Amount]],proof[[#All],[Sales Person]])</f>
        <v>#VALUE!</v>
      </c>
    </row>
    <row r="226" spans="3:9" x14ac:dyDescent="0.25">
      <c r="C226" t="s">
        <v>41</v>
      </c>
      <c r="D226" t="s">
        <v>36</v>
      </c>
      <c r="E226" t="s">
        <v>30</v>
      </c>
      <c r="F226" s="4">
        <v>6118</v>
      </c>
      <c r="G226" s="4">
        <v>6118</v>
      </c>
      <c r="H226" s="5">
        <v>174</v>
      </c>
      <c r="I226" t="e" cm="1">
        <f t="array" ref="I226">_xlfn.XLOOKUP(proof[[#This Row],[Geography]],proof[[#All],[Sales Person]:[Amount]],proof[[#All],[Sales Person]])</f>
        <v>#VALUE!</v>
      </c>
    </row>
    <row r="227" spans="3:9" x14ac:dyDescent="0.25">
      <c r="C227" t="s">
        <v>2</v>
      </c>
      <c r="D227" t="s">
        <v>39</v>
      </c>
      <c r="E227" t="s">
        <v>15</v>
      </c>
      <c r="F227" s="4">
        <v>4802</v>
      </c>
      <c r="G227" s="4">
        <v>4802</v>
      </c>
      <c r="H227" s="5">
        <v>36</v>
      </c>
      <c r="I227" t="e" cm="1">
        <f t="array" ref="I227">_xlfn.XLOOKUP(proof[[#This Row],[Geography]],proof[[#All],[Sales Person]:[Amount]],proof[[#All],[Sales Person]])</f>
        <v>#VALUE!</v>
      </c>
    </row>
    <row r="228" spans="3:9" x14ac:dyDescent="0.25">
      <c r="C228" t="s">
        <v>9</v>
      </c>
      <c r="D228" t="s">
        <v>38</v>
      </c>
      <c r="E228" t="s">
        <v>24</v>
      </c>
      <c r="F228" s="4">
        <v>4137</v>
      </c>
      <c r="G228" s="4">
        <v>4137</v>
      </c>
      <c r="H228" s="5">
        <v>60</v>
      </c>
      <c r="I228" t="e" cm="1">
        <f t="array" ref="I228">_xlfn.XLOOKUP(proof[[#This Row],[Geography]],proof[[#All],[Sales Person]:[Amount]],proof[[#All],[Sales Person]])</f>
        <v>#VALUE!</v>
      </c>
    </row>
    <row r="229" spans="3:9" x14ac:dyDescent="0.25">
      <c r="C229" t="s">
        <v>3</v>
      </c>
      <c r="D229" t="s">
        <v>35</v>
      </c>
      <c r="E229" t="s">
        <v>23</v>
      </c>
      <c r="F229" s="4">
        <v>2023</v>
      </c>
      <c r="G229" s="4">
        <v>2023</v>
      </c>
      <c r="H229" s="5">
        <v>78</v>
      </c>
      <c r="I229" t="e" cm="1">
        <f t="array" ref="I229">_xlfn.XLOOKUP(proof[[#This Row],[Geography]],proof[[#All],[Sales Person]:[Amount]],proof[[#All],[Sales Person]])</f>
        <v>#VALUE!</v>
      </c>
    </row>
    <row r="230" spans="3:9" x14ac:dyDescent="0.25">
      <c r="C230" t="s">
        <v>9</v>
      </c>
      <c r="D230" t="s">
        <v>36</v>
      </c>
      <c r="E230" t="s">
        <v>30</v>
      </c>
      <c r="F230" s="4">
        <v>9051</v>
      </c>
      <c r="G230" s="4">
        <v>9051</v>
      </c>
      <c r="H230" s="5">
        <v>57</v>
      </c>
      <c r="I230" t="e" cm="1">
        <f t="array" ref="I230">_xlfn.XLOOKUP(proof[[#This Row],[Geography]],proof[[#All],[Sales Person]:[Amount]],proof[[#All],[Sales Person]])</f>
        <v>#VALUE!</v>
      </c>
    </row>
    <row r="231" spans="3:9" x14ac:dyDescent="0.25">
      <c r="C231" t="s">
        <v>9</v>
      </c>
      <c r="D231" t="s">
        <v>37</v>
      </c>
      <c r="E231" t="s">
        <v>28</v>
      </c>
      <c r="F231" s="4">
        <v>2919</v>
      </c>
      <c r="G231" s="4">
        <v>2919</v>
      </c>
      <c r="H231" s="5">
        <v>45</v>
      </c>
      <c r="I231" t="e" cm="1">
        <f t="array" ref="I231">_xlfn.XLOOKUP(proof[[#This Row],[Geography]],proof[[#All],[Sales Person]:[Amount]],proof[[#All],[Sales Person]])</f>
        <v>#VALUE!</v>
      </c>
    </row>
    <row r="232" spans="3:9" x14ac:dyDescent="0.25">
      <c r="C232" t="s">
        <v>41</v>
      </c>
      <c r="D232" t="s">
        <v>38</v>
      </c>
      <c r="E232" t="s">
        <v>22</v>
      </c>
      <c r="F232" s="4">
        <v>5915</v>
      </c>
      <c r="G232" s="4">
        <v>5915</v>
      </c>
      <c r="H232" s="5">
        <v>3</v>
      </c>
      <c r="I232" t="e" cm="1">
        <f t="array" ref="I232">_xlfn.XLOOKUP(proof[[#This Row],[Geography]],proof[[#All],[Sales Person]:[Amount]],proof[[#All],[Sales Person]])</f>
        <v>#VALUE!</v>
      </c>
    </row>
    <row r="233" spans="3:9" x14ac:dyDescent="0.25">
      <c r="C233" t="s">
        <v>10</v>
      </c>
      <c r="D233" t="s">
        <v>35</v>
      </c>
      <c r="E233" t="s">
        <v>15</v>
      </c>
      <c r="F233" s="4">
        <v>2562</v>
      </c>
      <c r="G233" s="4">
        <v>2562</v>
      </c>
      <c r="H233" s="5">
        <v>6</v>
      </c>
      <c r="I233" t="e" cm="1">
        <f t="array" ref="I233">_xlfn.XLOOKUP(proof[[#This Row],[Geography]],proof[[#All],[Sales Person]:[Amount]],proof[[#All],[Sales Person]])</f>
        <v>#VALUE!</v>
      </c>
    </row>
    <row r="234" spans="3:9" x14ac:dyDescent="0.25">
      <c r="C234" t="s">
        <v>5</v>
      </c>
      <c r="D234" t="s">
        <v>37</v>
      </c>
      <c r="E234" t="s">
        <v>25</v>
      </c>
      <c r="F234" s="4">
        <v>8813</v>
      </c>
      <c r="G234" s="4">
        <v>8813</v>
      </c>
      <c r="H234" s="5">
        <v>21</v>
      </c>
      <c r="I234" t="e" cm="1">
        <f t="array" ref="I234">_xlfn.XLOOKUP(proof[[#This Row],[Geography]],proof[[#All],[Sales Person]:[Amount]],proof[[#All],[Sales Person]])</f>
        <v>#VALUE!</v>
      </c>
    </row>
    <row r="235" spans="3:9" x14ac:dyDescent="0.25">
      <c r="C235" t="s">
        <v>5</v>
      </c>
      <c r="D235" t="s">
        <v>36</v>
      </c>
      <c r="E235" t="s">
        <v>18</v>
      </c>
      <c r="F235" s="4">
        <v>6111</v>
      </c>
      <c r="G235" s="4">
        <v>6111</v>
      </c>
      <c r="H235" s="5">
        <v>3</v>
      </c>
      <c r="I235" t="e" cm="1">
        <f t="array" ref="I235">_xlfn.XLOOKUP(proof[[#This Row],[Geography]],proof[[#All],[Sales Person]:[Amount]],proof[[#All],[Sales Person]])</f>
        <v>#VALUE!</v>
      </c>
    </row>
    <row r="236" spans="3:9" x14ac:dyDescent="0.25">
      <c r="C236" t="s">
        <v>8</v>
      </c>
      <c r="D236" t="s">
        <v>34</v>
      </c>
      <c r="E236" t="s">
        <v>31</v>
      </c>
      <c r="F236" s="4">
        <v>3507</v>
      </c>
      <c r="G236" s="4">
        <v>3507</v>
      </c>
      <c r="H236" s="5">
        <v>288</v>
      </c>
      <c r="I236" t="e" cm="1">
        <f t="array" ref="I236">_xlfn.XLOOKUP(proof[[#This Row],[Geography]],proof[[#All],[Sales Person]:[Amount]],proof[[#All],[Sales Person]])</f>
        <v>#VALUE!</v>
      </c>
    </row>
    <row r="237" spans="3:9" x14ac:dyDescent="0.25">
      <c r="C237" t="s">
        <v>6</v>
      </c>
      <c r="D237" t="s">
        <v>36</v>
      </c>
      <c r="E237" t="s">
        <v>13</v>
      </c>
      <c r="F237" s="4">
        <v>4319</v>
      </c>
      <c r="G237" s="4">
        <v>4319</v>
      </c>
      <c r="H237" s="5">
        <v>30</v>
      </c>
      <c r="I237" t="e" cm="1">
        <f t="array" ref="I237">_xlfn.XLOOKUP(proof[[#This Row],[Geography]],proof[[#All],[Sales Person]:[Amount]],proof[[#All],[Sales Person]])</f>
        <v>#VALUE!</v>
      </c>
    </row>
    <row r="238" spans="3:9" x14ac:dyDescent="0.25">
      <c r="C238" t="s">
        <v>40</v>
      </c>
      <c r="D238" t="s">
        <v>38</v>
      </c>
      <c r="E238" t="s">
        <v>26</v>
      </c>
      <c r="F238" s="4">
        <v>609</v>
      </c>
      <c r="G238" s="4">
        <v>609</v>
      </c>
      <c r="H238" s="5">
        <v>87</v>
      </c>
      <c r="I238" t="e" cm="1">
        <f t="array" ref="I238">_xlfn.XLOOKUP(proof[[#This Row],[Geography]],proof[[#All],[Sales Person]:[Amount]],proof[[#All],[Sales Person]])</f>
        <v>#VALUE!</v>
      </c>
    </row>
    <row r="239" spans="3:9" x14ac:dyDescent="0.25">
      <c r="C239" t="s">
        <v>40</v>
      </c>
      <c r="D239" t="s">
        <v>39</v>
      </c>
      <c r="E239" t="s">
        <v>27</v>
      </c>
      <c r="F239" s="4">
        <v>6370</v>
      </c>
      <c r="G239" s="4">
        <v>6370</v>
      </c>
      <c r="H239" s="5">
        <v>30</v>
      </c>
      <c r="I239" t="e" cm="1">
        <f t="array" ref="I239">_xlfn.XLOOKUP(proof[[#This Row],[Geography]],proof[[#All],[Sales Person]:[Amount]],proof[[#All],[Sales Person]])</f>
        <v>#VALUE!</v>
      </c>
    </row>
    <row r="240" spans="3:9" x14ac:dyDescent="0.25">
      <c r="C240" t="s">
        <v>5</v>
      </c>
      <c r="D240" t="s">
        <v>38</v>
      </c>
      <c r="E240" t="s">
        <v>19</v>
      </c>
      <c r="F240" s="4">
        <v>5474</v>
      </c>
      <c r="G240" s="4">
        <v>5474</v>
      </c>
      <c r="H240" s="5">
        <v>168</v>
      </c>
      <c r="I240" t="e" cm="1">
        <f t="array" ref="I240">_xlfn.XLOOKUP(proof[[#This Row],[Geography]],proof[[#All],[Sales Person]:[Amount]],proof[[#All],[Sales Person]])</f>
        <v>#VALUE!</v>
      </c>
    </row>
    <row r="241" spans="3:9" x14ac:dyDescent="0.25">
      <c r="C241" t="s">
        <v>40</v>
      </c>
      <c r="D241" t="s">
        <v>36</v>
      </c>
      <c r="E241" t="s">
        <v>27</v>
      </c>
      <c r="F241" s="4">
        <v>3164</v>
      </c>
      <c r="G241" s="4">
        <v>3164</v>
      </c>
      <c r="H241" s="5">
        <v>306</v>
      </c>
      <c r="I241" t="e" cm="1">
        <f t="array" ref="I241">_xlfn.XLOOKUP(proof[[#This Row],[Geography]],proof[[#All],[Sales Person]:[Amount]],proof[[#All],[Sales Person]])</f>
        <v>#VALUE!</v>
      </c>
    </row>
    <row r="242" spans="3:9" x14ac:dyDescent="0.25">
      <c r="C242" t="s">
        <v>6</v>
      </c>
      <c r="D242" t="s">
        <v>35</v>
      </c>
      <c r="E242" t="s">
        <v>4</v>
      </c>
      <c r="F242" s="4">
        <v>1302</v>
      </c>
      <c r="G242" s="4">
        <v>1302</v>
      </c>
      <c r="H242" s="5">
        <v>402</v>
      </c>
      <c r="I242" t="e" cm="1">
        <f t="array" ref="I242">_xlfn.XLOOKUP(proof[[#This Row],[Geography]],proof[[#All],[Sales Person]:[Amount]],proof[[#All],[Sales Person]])</f>
        <v>#VALUE!</v>
      </c>
    </row>
    <row r="243" spans="3:9" x14ac:dyDescent="0.25">
      <c r="C243" t="s">
        <v>3</v>
      </c>
      <c r="D243" t="s">
        <v>37</v>
      </c>
      <c r="E243" t="s">
        <v>28</v>
      </c>
      <c r="F243" s="4">
        <v>7308</v>
      </c>
      <c r="G243" s="4">
        <v>7308</v>
      </c>
      <c r="H243" s="5">
        <v>327</v>
      </c>
      <c r="I243" t="e" cm="1">
        <f t="array" ref="I243">_xlfn.XLOOKUP(proof[[#This Row],[Geography]],proof[[#All],[Sales Person]:[Amount]],proof[[#All],[Sales Person]])</f>
        <v>#VALUE!</v>
      </c>
    </row>
    <row r="244" spans="3:9" x14ac:dyDescent="0.25">
      <c r="C244" t="s">
        <v>40</v>
      </c>
      <c r="D244" t="s">
        <v>37</v>
      </c>
      <c r="E244" t="s">
        <v>27</v>
      </c>
      <c r="F244" s="4">
        <v>6132</v>
      </c>
      <c r="G244" s="4">
        <v>6132</v>
      </c>
      <c r="H244" s="5">
        <v>93</v>
      </c>
      <c r="I244" t="e" cm="1">
        <f t="array" ref="I244">_xlfn.XLOOKUP(proof[[#This Row],[Geography]],proof[[#All],[Sales Person]:[Amount]],proof[[#All],[Sales Person]])</f>
        <v>#VALUE!</v>
      </c>
    </row>
    <row r="245" spans="3:9" x14ac:dyDescent="0.25">
      <c r="C245" t="s">
        <v>10</v>
      </c>
      <c r="D245" t="s">
        <v>35</v>
      </c>
      <c r="E245" t="s">
        <v>14</v>
      </c>
      <c r="F245" s="4">
        <v>3472</v>
      </c>
      <c r="G245" s="4">
        <v>3472</v>
      </c>
      <c r="H245" s="5">
        <v>96</v>
      </c>
      <c r="I245" t="e" cm="1">
        <f t="array" ref="I245">_xlfn.XLOOKUP(proof[[#This Row],[Geography]],proof[[#All],[Sales Person]:[Amount]],proof[[#All],[Sales Person]])</f>
        <v>#VALUE!</v>
      </c>
    </row>
    <row r="246" spans="3:9" x14ac:dyDescent="0.25">
      <c r="C246" t="s">
        <v>8</v>
      </c>
      <c r="D246" t="s">
        <v>39</v>
      </c>
      <c r="E246" t="s">
        <v>18</v>
      </c>
      <c r="F246" s="4">
        <v>9660</v>
      </c>
      <c r="G246" s="4">
        <v>9660</v>
      </c>
      <c r="H246" s="5">
        <v>27</v>
      </c>
      <c r="I246" t="e" cm="1">
        <f t="array" ref="I246">_xlfn.XLOOKUP(proof[[#This Row],[Geography]],proof[[#All],[Sales Person]:[Amount]],proof[[#All],[Sales Person]])</f>
        <v>#VALUE!</v>
      </c>
    </row>
    <row r="247" spans="3:9" x14ac:dyDescent="0.25">
      <c r="C247" t="s">
        <v>9</v>
      </c>
      <c r="D247" t="s">
        <v>38</v>
      </c>
      <c r="E247" t="s">
        <v>26</v>
      </c>
      <c r="F247" s="4">
        <v>2436</v>
      </c>
      <c r="G247" s="4">
        <v>2436</v>
      </c>
      <c r="H247" s="5">
        <v>99</v>
      </c>
      <c r="I247" t="e" cm="1">
        <f t="array" ref="I247">_xlfn.XLOOKUP(proof[[#This Row],[Geography]],proof[[#All],[Sales Person]:[Amount]],proof[[#All],[Sales Person]])</f>
        <v>#VALUE!</v>
      </c>
    </row>
    <row r="248" spans="3:9" x14ac:dyDescent="0.25">
      <c r="C248" t="s">
        <v>9</v>
      </c>
      <c r="D248" t="s">
        <v>38</v>
      </c>
      <c r="E248" t="s">
        <v>33</v>
      </c>
      <c r="F248" s="4">
        <v>9506</v>
      </c>
      <c r="G248" s="4">
        <v>9506</v>
      </c>
      <c r="H248" s="5">
        <v>87</v>
      </c>
      <c r="I248" t="e" cm="1">
        <f t="array" ref="I248">_xlfn.XLOOKUP(proof[[#This Row],[Geography]],proof[[#All],[Sales Person]:[Amount]],proof[[#All],[Sales Person]])</f>
        <v>#VALUE!</v>
      </c>
    </row>
    <row r="249" spans="3:9" x14ac:dyDescent="0.25">
      <c r="C249" t="s">
        <v>10</v>
      </c>
      <c r="D249" t="s">
        <v>37</v>
      </c>
      <c r="E249" t="s">
        <v>21</v>
      </c>
      <c r="F249" s="4">
        <v>245</v>
      </c>
      <c r="G249" s="4">
        <v>245</v>
      </c>
      <c r="H249" s="5">
        <v>288</v>
      </c>
      <c r="I249" t="e" cm="1">
        <f t="array" ref="I249">_xlfn.XLOOKUP(proof[[#This Row],[Geography]],proof[[#All],[Sales Person]:[Amount]],proof[[#All],[Sales Person]])</f>
        <v>#VALUE!</v>
      </c>
    </row>
    <row r="250" spans="3:9" x14ac:dyDescent="0.25">
      <c r="C250" t="s">
        <v>8</v>
      </c>
      <c r="D250" t="s">
        <v>35</v>
      </c>
      <c r="E250" t="s">
        <v>20</v>
      </c>
      <c r="F250" s="4">
        <v>2702</v>
      </c>
      <c r="G250" s="4">
        <v>2702</v>
      </c>
      <c r="H250" s="5">
        <v>363</v>
      </c>
      <c r="I250" t="e" cm="1">
        <f t="array" ref="I250">_xlfn.XLOOKUP(proof[[#This Row],[Geography]],proof[[#All],[Sales Person]:[Amount]],proof[[#All],[Sales Person]])</f>
        <v>#VALUE!</v>
      </c>
    </row>
    <row r="251" spans="3:9" x14ac:dyDescent="0.25">
      <c r="C251" t="s">
        <v>10</v>
      </c>
      <c r="D251" t="s">
        <v>34</v>
      </c>
      <c r="E251" t="s">
        <v>17</v>
      </c>
      <c r="F251" s="4">
        <v>700</v>
      </c>
      <c r="G251" s="4">
        <v>700</v>
      </c>
      <c r="H251" s="5">
        <v>87</v>
      </c>
      <c r="I251" t="e" cm="1">
        <f t="array" ref="I251">_xlfn.XLOOKUP(proof[[#This Row],[Geography]],proof[[#All],[Sales Person]:[Amount]],proof[[#All],[Sales Person]])</f>
        <v>#VALUE!</v>
      </c>
    </row>
    <row r="252" spans="3:9" x14ac:dyDescent="0.25">
      <c r="C252" t="s">
        <v>6</v>
      </c>
      <c r="D252" t="s">
        <v>34</v>
      </c>
      <c r="E252" t="s">
        <v>17</v>
      </c>
      <c r="F252" s="4">
        <v>3759</v>
      </c>
      <c r="G252" s="4">
        <v>3759</v>
      </c>
      <c r="H252" s="5">
        <v>150</v>
      </c>
      <c r="I252" t="e" cm="1">
        <f t="array" ref="I252">_xlfn.XLOOKUP(proof[[#This Row],[Geography]],proof[[#All],[Sales Person]:[Amount]],proof[[#All],[Sales Person]])</f>
        <v>#VALUE!</v>
      </c>
    </row>
    <row r="253" spans="3:9" x14ac:dyDescent="0.25">
      <c r="C253" t="s">
        <v>2</v>
      </c>
      <c r="D253" t="s">
        <v>35</v>
      </c>
      <c r="E253" t="s">
        <v>17</v>
      </c>
      <c r="F253" s="4">
        <v>1589</v>
      </c>
      <c r="G253" s="4">
        <v>1589</v>
      </c>
      <c r="H253" s="5">
        <v>303</v>
      </c>
      <c r="I253" t="e" cm="1">
        <f t="array" ref="I253">_xlfn.XLOOKUP(proof[[#This Row],[Geography]],proof[[#All],[Sales Person]:[Amount]],proof[[#All],[Sales Person]])</f>
        <v>#VALUE!</v>
      </c>
    </row>
    <row r="254" spans="3:9" x14ac:dyDescent="0.25">
      <c r="C254" t="s">
        <v>7</v>
      </c>
      <c r="D254" t="s">
        <v>35</v>
      </c>
      <c r="E254" t="s">
        <v>28</v>
      </c>
      <c r="F254" s="4">
        <v>5194</v>
      </c>
      <c r="G254" s="4">
        <v>5194</v>
      </c>
      <c r="H254" s="5">
        <v>288</v>
      </c>
      <c r="I254" t="e" cm="1">
        <f t="array" ref="I254">_xlfn.XLOOKUP(proof[[#This Row],[Geography]],proof[[#All],[Sales Person]:[Amount]],proof[[#All],[Sales Person]])</f>
        <v>#VALUE!</v>
      </c>
    </row>
    <row r="255" spans="3:9" x14ac:dyDescent="0.25">
      <c r="C255" t="s">
        <v>10</v>
      </c>
      <c r="D255" t="s">
        <v>36</v>
      </c>
      <c r="E255" t="s">
        <v>13</v>
      </c>
      <c r="F255" s="4">
        <v>945</v>
      </c>
      <c r="G255" s="4">
        <v>945</v>
      </c>
      <c r="H255" s="5">
        <v>75</v>
      </c>
      <c r="I255" t="e" cm="1">
        <f t="array" ref="I255">_xlfn.XLOOKUP(proof[[#This Row],[Geography]],proof[[#All],[Sales Person]:[Amount]],proof[[#All],[Sales Person]])</f>
        <v>#VALUE!</v>
      </c>
    </row>
    <row r="256" spans="3:9" x14ac:dyDescent="0.25">
      <c r="C256" t="s">
        <v>40</v>
      </c>
      <c r="D256" t="s">
        <v>38</v>
      </c>
      <c r="E256" t="s">
        <v>31</v>
      </c>
      <c r="F256" s="4">
        <v>1988</v>
      </c>
      <c r="G256" s="4">
        <v>1988</v>
      </c>
      <c r="H256" s="5">
        <v>39</v>
      </c>
      <c r="I256" t="e" cm="1">
        <f t="array" ref="I256">_xlfn.XLOOKUP(proof[[#This Row],[Geography]],proof[[#All],[Sales Person]:[Amount]],proof[[#All],[Sales Person]])</f>
        <v>#VALUE!</v>
      </c>
    </row>
    <row r="257" spans="3:9" x14ac:dyDescent="0.25">
      <c r="C257" t="s">
        <v>6</v>
      </c>
      <c r="D257" t="s">
        <v>34</v>
      </c>
      <c r="E257" t="s">
        <v>32</v>
      </c>
      <c r="F257" s="4">
        <v>6734</v>
      </c>
      <c r="G257" s="4">
        <v>6734</v>
      </c>
      <c r="H257" s="5">
        <v>123</v>
      </c>
      <c r="I257" t="e" cm="1">
        <f t="array" ref="I257">_xlfn.XLOOKUP(proof[[#This Row],[Geography]],proof[[#All],[Sales Person]:[Amount]],proof[[#All],[Sales Person]])</f>
        <v>#VALUE!</v>
      </c>
    </row>
    <row r="258" spans="3:9" x14ac:dyDescent="0.25">
      <c r="C258" t="s">
        <v>40</v>
      </c>
      <c r="D258" t="s">
        <v>36</v>
      </c>
      <c r="E258" t="s">
        <v>4</v>
      </c>
      <c r="F258" s="4">
        <v>217</v>
      </c>
      <c r="G258" s="4">
        <v>217</v>
      </c>
      <c r="H258" s="5">
        <v>36</v>
      </c>
      <c r="I258" t="e" cm="1">
        <f t="array" ref="I258">_xlfn.XLOOKUP(proof[[#This Row],[Geography]],proof[[#All],[Sales Person]:[Amount]],proof[[#All],[Sales Person]])</f>
        <v>#VALUE!</v>
      </c>
    </row>
    <row r="259" spans="3:9" x14ac:dyDescent="0.25">
      <c r="C259" t="s">
        <v>5</v>
      </c>
      <c r="D259" t="s">
        <v>34</v>
      </c>
      <c r="E259" t="s">
        <v>22</v>
      </c>
      <c r="F259" s="4">
        <v>6279</v>
      </c>
      <c r="G259" s="4">
        <v>6279</v>
      </c>
      <c r="H259" s="5">
        <v>237</v>
      </c>
      <c r="I259" t="e" cm="1">
        <f t="array" ref="I259">_xlfn.XLOOKUP(proof[[#This Row],[Geography]],proof[[#All],[Sales Person]:[Amount]],proof[[#All],[Sales Person]])</f>
        <v>#VALUE!</v>
      </c>
    </row>
    <row r="260" spans="3:9" x14ac:dyDescent="0.25">
      <c r="C260" t="s">
        <v>40</v>
      </c>
      <c r="D260" t="s">
        <v>36</v>
      </c>
      <c r="E260" t="s">
        <v>13</v>
      </c>
      <c r="F260" s="4">
        <v>4424</v>
      </c>
      <c r="G260" s="4">
        <v>4424</v>
      </c>
      <c r="H260" s="5">
        <v>201</v>
      </c>
      <c r="I260" t="e" cm="1">
        <f t="array" ref="I260">_xlfn.XLOOKUP(proof[[#This Row],[Geography]],proof[[#All],[Sales Person]:[Amount]],proof[[#All],[Sales Person]])</f>
        <v>#VALUE!</v>
      </c>
    </row>
    <row r="261" spans="3:9" x14ac:dyDescent="0.25">
      <c r="C261" t="s">
        <v>2</v>
      </c>
      <c r="D261" t="s">
        <v>36</v>
      </c>
      <c r="E261" t="s">
        <v>17</v>
      </c>
      <c r="F261" s="4">
        <v>189</v>
      </c>
      <c r="G261" s="4">
        <v>189</v>
      </c>
      <c r="H261" s="5">
        <v>48</v>
      </c>
      <c r="I261" t="e" cm="1">
        <f t="array" ref="I261">_xlfn.XLOOKUP(proof[[#This Row],[Geography]],proof[[#All],[Sales Person]:[Amount]],proof[[#All],[Sales Person]])</f>
        <v>#VALUE!</v>
      </c>
    </row>
    <row r="262" spans="3:9" x14ac:dyDescent="0.25">
      <c r="C262" t="s">
        <v>5</v>
      </c>
      <c r="D262" t="s">
        <v>35</v>
      </c>
      <c r="E262" t="s">
        <v>22</v>
      </c>
      <c r="F262" s="4">
        <v>490</v>
      </c>
      <c r="G262" s="4">
        <v>490</v>
      </c>
      <c r="H262" s="5">
        <v>84</v>
      </c>
      <c r="I262" t="e" cm="1">
        <f t="array" ref="I262">_xlfn.XLOOKUP(proof[[#This Row],[Geography]],proof[[#All],[Sales Person]:[Amount]],proof[[#All],[Sales Person]])</f>
        <v>#VALUE!</v>
      </c>
    </row>
    <row r="263" spans="3:9" x14ac:dyDescent="0.25">
      <c r="C263" t="s">
        <v>8</v>
      </c>
      <c r="D263" t="s">
        <v>37</v>
      </c>
      <c r="E263" t="s">
        <v>21</v>
      </c>
      <c r="F263" s="4">
        <v>434</v>
      </c>
      <c r="G263" s="4">
        <v>434</v>
      </c>
      <c r="H263" s="5">
        <v>87</v>
      </c>
      <c r="I263" t="e" cm="1">
        <f t="array" ref="I263">_xlfn.XLOOKUP(proof[[#This Row],[Geography]],proof[[#All],[Sales Person]:[Amount]],proof[[#All],[Sales Person]])</f>
        <v>#VALUE!</v>
      </c>
    </row>
    <row r="264" spans="3:9" x14ac:dyDescent="0.25">
      <c r="C264" t="s">
        <v>7</v>
      </c>
      <c r="D264" t="s">
        <v>38</v>
      </c>
      <c r="E264" t="s">
        <v>30</v>
      </c>
      <c r="F264" s="4">
        <v>10129</v>
      </c>
      <c r="G264" s="4">
        <v>10129</v>
      </c>
      <c r="H264" s="5">
        <v>312</v>
      </c>
      <c r="I264" t="e" cm="1">
        <f t="array" ref="I264">_xlfn.XLOOKUP(proof[[#This Row],[Geography]],proof[[#All],[Sales Person]:[Amount]],proof[[#All],[Sales Person]])</f>
        <v>#VALUE!</v>
      </c>
    </row>
    <row r="265" spans="3:9" x14ac:dyDescent="0.25">
      <c r="C265" t="s">
        <v>3</v>
      </c>
      <c r="D265" t="s">
        <v>39</v>
      </c>
      <c r="E265" t="s">
        <v>28</v>
      </c>
      <c r="F265" s="4">
        <v>1652</v>
      </c>
      <c r="G265" s="4">
        <v>1652</v>
      </c>
      <c r="H265" s="5">
        <v>102</v>
      </c>
      <c r="I265" t="e" cm="1">
        <f t="array" ref="I265">_xlfn.XLOOKUP(proof[[#This Row],[Geography]],proof[[#All],[Sales Person]:[Amount]],proof[[#All],[Sales Person]])</f>
        <v>#VALUE!</v>
      </c>
    </row>
    <row r="266" spans="3:9" x14ac:dyDescent="0.25">
      <c r="C266" t="s">
        <v>8</v>
      </c>
      <c r="D266" t="s">
        <v>38</v>
      </c>
      <c r="E266" t="s">
        <v>21</v>
      </c>
      <c r="F266" s="4">
        <v>6433</v>
      </c>
      <c r="G266" s="4">
        <v>6433</v>
      </c>
      <c r="H266" s="5">
        <v>78</v>
      </c>
      <c r="I266" t="e" cm="1">
        <f t="array" ref="I266">_xlfn.XLOOKUP(proof[[#This Row],[Geography]],proof[[#All],[Sales Person]:[Amount]],proof[[#All],[Sales Person]])</f>
        <v>#VALUE!</v>
      </c>
    </row>
    <row r="267" spans="3:9" x14ac:dyDescent="0.25">
      <c r="C267" t="s">
        <v>3</v>
      </c>
      <c r="D267" t="s">
        <v>34</v>
      </c>
      <c r="E267" t="s">
        <v>23</v>
      </c>
      <c r="F267" s="4">
        <v>2212</v>
      </c>
      <c r="G267" s="4">
        <v>2212</v>
      </c>
      <c r="H267" s="5">
        <v>117</v>
      </c>
      <c r="I267" t="e" cm="1">
        <f t="array" ref="I267">_xlfn.XLOOKUP(proof[[#This Row],[Geography]],proof[[#All],[Sales Person]:[Amount]],proof[[#All],[Sales Person]])</f>
        <v>#VALUE!</v>
      </c>
    </row>
    <row r="268" spans="3:9" x14ac:dyDescent="0.25">
      <c r="C268" t="s">
        <v>41</v>
      </c>
      <c r="D268" t="s">
        <v>35</v>
      </c>
      <c r="E268" t="s">
        <v>19</v>
      </c>
      <c r="F268" s="4">
        <v>609</v>
      </c>
      <c r="G268" s="4">
        <v>609</v>
      </c>
      <c r="H268" s="5">
        <v>99</v>
      </c>
      <c r="I268" t="e" cm="1">
        <f t="array" ref="I268">_xlfn.XLOOKUP(proof[[#This Row],[Geography]],proof[[#All],[Sales Person]:[Amount]],proof[[#All],[Sales Person]])</f>
        <v>#VALUE!</v>
      </c>
    </row>
    <row r="269" spans="3:9" x14ac:dyDescent="0.25">
      <c r="C269" t="s">
        <v>40</v>
      </c>
      <c r="D269" t="s">
        <v>35</v>
      </c>
      <c r="E269" t="s">
        <v>24</v>
      </c>
      <c r="F269" s="4">
        <v>1638</v>
      </c>
      <c r="G269" s="4">
        <v>1638</v>
      </c>
      <c r="H269" s="5">
        <v>48</v>
      </c>
      <c r="I269" t="e" cm="1">
        <f t="array" ref="I269">_xlfn.XLOOKUP(proof[[#This Row],[Geography]],proof[[#All],[Sales Person]:[Amount]],proof[[#All],[Sales Person]])</f>
        <v>#VALUE!</v>
      </c>
    </row>
    <row r="270" spans="3:9" x14ac:dyDescent="0.25">
      <c r="C270" t="s">
        <v>7</v>
      </c>
      <c r="D270" t="s">
        <v>34</v>
      </c>
      <c r="E270" t="s">
        <v>15</v>
      </c>
      <c r="F270" s="4">
        <v>3829</v>
      </c>
      <c r="G270" s="4">
        <v>3829</v>
      </c>
      <c r="H270" s="5">
        <v>24</v>
      </c>
      <c r="I270" t="e" cm="1">
        <f t="array" ref="I270">_xlfn.XLOOKUP(proof[[#This Row],[Geography]],proof[[#All],[Sales Person]:[Amount]],proof[[#All],[Sales Person]])</f>
        <v>#VALUE!</v>
      </c>
    </row>
    <row r="271" spans="3:9" x14ac:dyDescent="0.25">
      <c r="C271" t="s">
        <v>40</v>
      </c>
      <c r="D271" t="s">
        <v>39</v>
      </c>
      <c r="E271" t="s">
        <v>15</v>
      </c>
      <c r="F271" s="4">
        <v>5775</v>
      </c>
      <c r="G271" s="4">
        <v>5775</v>
      </c>
      <c r="H271" s="5">
        <v>42</v>
      </c>
      <c r="I271" t="e" cm="1">
        <f t="array" ref="I271">_xlfn.XLOOKUP(proof[[#This Row],[Geography]],proof[[#All],[Sales Person]:[Amount]],proof[[#All],[Sales Person]])</f>
        <v>#VALUE!</v>
      </c>
    </row>
    <row r="272" spans="3:9" x14ac:dyDescent="0.25">
      <c r="C272" t="s">
        <v>6</v>
      </c>
      <c r="D272" t="s">
        <v>35</v>
      </c>
      <c r="E272" t="s">
        <v>20</v>
      </c>
      <c r="F272" s="4">
        <v>1071</v>
      </c>
      <c r="G272" s="4">
        <v>1071</v>
      </c>
      <c r="H272" s="5">
        <v>270</v>
      </c>
      <c r="I272" t="e" cm="1">
        <f t="array" ref="I272">_xlfn.XLOOKUP(proof[[#This Row],[Geography]],proof[[#All],[Sales Person]:[Amount]],proof[[#All],[Sales Person]])</f>
        <v>#VALUE!</v>
      </c>
    </row>
    <row r="273" spans="3:9" x14ac:dyDescent="0.25">
      <c r="C273" t="s">
        <v>8</v>
      </c>
      <c r="D273" t="s">
        <v>36</v>
      </c>
      <c r="E273" t="s">
        <v>23</v>
      </c>
      <c r="F273" s="4">
        <v>5019</v>
      </c>
      <c r="G273" s="4">
        <v>5019</v>
      </c>
      <c r="H273" s="5">
        <v>150</v>
      </c>
      <c r="I273" t="e" cm="1">
        <f t="array" ref="I273">_xlfn.XLOOKUP(proof[[#This Row],[Geography]],proof[[#All],[Sales Person]:[Amount]],proof[[#All],[Sales Person]])</f>
        <v>#VALUE!</v>
      </c>
    </row>
    <row r="274" spans="3:9" x14ac:dyDescent="0.25">
      <c r="C274" t="s">
        <v>2</v>
      </c>
      <c r="D274" t="s">
        <v>37</v>
      </c>
      <c r="E274" t="s">
        <v>15</v>
      </c>
      <c r="F274" s="4">
        <v>2863</v>
      </c>
      <c r="G274" s="4">
        <v>2863</v>
      </c>
      <c r="H274" s="5">
        <v>42</v>
      </c>
      <c r="I274" t="e" cm="1">
        <f t="array" ref="I274">_xlfn.XLOOKUP(proof[[#This Row],[Geography]],proof[[#All],[Sales Person]:[Amount]],proof[[#All],[Sales Person]])</f>
        <v>#VALUE!</v>
      </c>
    </row>
    <row r="275" spans="3:9" x14ac:dyDescent="0.25">
      <c r="C275" t="s">
        <v>40</v>
      </c>
      <c r="D275" t="s">
        <v>35</v>
      </c>
      <c r="E275" t="s">
        <v>29</v>
      </c>
      <c r="F275" s="4">
        <v>1617</v>
      </c>
      <c r="G275" s="4">
        <v>1617</v>
      </c>
      <c r="H275" s="5">
        <v>126</v>
      </c>
      <c r="I275" t="e" cm="1">
        <f t="array" ref="I275">_xlfn.XLOOKUP(proof[[#This Row],[Geography]],proof[[#All],[Sales Person]:[Amount]],proof[[#All],[Sales Person]])</f>
        <v>#VALUE!</v>
      </c>
    </row>
    <row r="276" spans="3:9" x14ac:dyDescent="0.25">
      <c r="C276" t="s">
        <v>6</v>
      </c>
      <c r="D276" t="s">
        <v>37</v>
      </c>
      <c r="E276" t="s">
        <v>26</v>
      </c>
      <c r="F276" s="4">
        <v>6818</v>
      </c>
      <c r="G276" s="4">
        <v>6818</v>
      </c>
      <c r="H276" s="5">
        <v>6</v>
      </c>
      <c r="I276" t="e" cm="1">
        <f t="array" ref="I276">_xlfn.XLOOKUP(proof[[#This Row],[Geography]],proof[[#All],[Sales Person]:[Amount]],proof[[#All],[Sales Person]])</f>
        <v>#VALUE!</v>
      </c>
    </row>
    <row r="277" spans="3:9" x14ac:dyDescent="0.25">
      <c r="C277" t="s">
        <v>3</v>
      </c>
      <c r="D277" t="s">
        <v>35</v>
      </c>
      <c r="E277" t="s">
        <v>15</v>
      </c>
      <c r="F277" s="4">
        <v>6657</v>
      </c>
      <c r="G277" s="4">
        <v>6657</v>
      </c>
      <c r="H277" s="5">
        <v>276</v>
      </c>
      <c r="I277" t="e" cm="1">
        <f t="array" ref="I277">_xlfn.XLOOKUP(proof[[#This Row],[Geography]],proof[[#All],[Sales Person]:[Amount]],proof[[#All],[Sales Person]])</f>
        <v>#VALUE!</v>
      </c>
    </row>
    <row r="278" spans="3:9" x14ac:dyDescent="0.25">
      <c r="C278" t="s">
        <v>3</v>
      </c>
      <c r="D278" t="s">
        <v>34</v>
      </c>
      <c r="E278" t="s">
        <v>17</v>
      </c>
      <c r="F278" s="4">
        <v>2919</v>
      </c>
      <c r="G278" s="4">
        <v>2919</v>
      </c>
      <c r="H278" s="5">
        <v>93</v>
      </c>
      <c r="I278" t="e" cm="1">
        <f t="array" ref="I278">_xlfn.XLOOKUP(proof[[#This Row],[Geography]],proof[[#All],[Sales Person]:[Amount]],proof[[#All],[Sales Person]])</f>
        <v>#VALUE!</v>
      </c>
    </row>
    <row r="279" spans="3:9" x14ac:dyDescent="0.25">
      <c r="C279" t="s">
        <v>2</v>
      </c>
      <c r="D279" t="s">
        <v>36</v>
      </c>
      <c r="E279" t="s">
        <v>31</v>
      </c>
      <c r="F279" s="4">
        <v>3094</v>
      </c>
      <c r="G279" s="4">
        <v>3094</v>
      </c>
      <c r="H279" s="5">
        <v>246</v>
      </c>
      <c r="I279" t="e" cm="1">
        <f t="array" ref="I279">_xlfn.XLOOKUP(proof[[#This Row],[Geography]],proof[[#All],[Sales Person]:[Amount]],proof[[#All],[Sales Person]])</f>
        <v>#VALUE!</v>
      </c>
    </row>
    <row r="280" spans="3:9" x14ac:dyDescent="0.25">
      <c r="C280" t="s">
        <v>6</v>
      </c>
      <c r="D280" t="s">
        <v>39</v>
      </c>
      <c r="E280" t="s">
        <v>24</v>
      </c>
      <c r="F280" s="4">
        <v>2989</v>
      </c>
      <c r="G280" s="4">
        <v>2989</v>
      </c>
      <c r="H280" s="5">
        <v>3</v>
      </c>
      <c r="I280" t="e" cm="1">
        <f t="array" ref="I280">_xlfn.XLOOKUP(proof[[#This Row],[Geography]],proof[[#All],[Sales Person]:[Amount]],proof[[#All],[Sales Person]])</f>
        <v>#VALUE!</v>
      </c>
    </row>
    <row r="281" spans="3:9" x14ac:dyDescent="0.25">
      <c r="C281" t="s">
        <v>8</v>
      </c>
      <c r="D281" t="s">
        <v>38</v>
      </c>
      <c r="E281" t="s">
        <v>27</v>
      </c>
      <c r="F281" s="4">
        <v>2268</v>
      </c>
      <c r="G281" s="4">
        <v>2268</v>
      </c>
      <c r="H281" s="5">
        <v>63</v>
      </c>
      <c r="I281" t="e" cm="1">
        <f t="array" ref="I281">_xlfn.XLOOKUP(proof[[#This Row],[Geography]],proof[[#All],[Sales Person]:[Amount]],proof[[#All],[Sales Person]])</f>
        <v>#VALUE!</v>
      </c>
    </row>
    <row r="282" spans="3:9" x14ac:dyDescent="0.25">
      <c r="C282" t="s">
        <v>5</v>
      </c>
      <c r="D282" t="s">
        <v>35</v>
      </c>
      <c r="E282" t="s">
        <v>31</v>
      </c>
      <c r="F282" s="4">
        <v>4753</v>
      </c>
      <c r="G282" s="4">
        <v>4753</v>
      </c>
      <c r="H282" s="5">
        <v>246</v>
      </c>
      <c r="I282" t="e" cm="1">
        <f t="array" ref="I282">_xlfn.XLOOKUP(proof[[#This Row],[Geography]],proof[[#All],[Sales Person]:[Amount]],proof[[#All],[Sales Person]])</f>
        <v>#VALUE!</v>
      </c>
    </row>
    <row r="283" spans="3:9" x14ac:dyDescent="0.25">
      <c r="C283" t="s">
        <v>2</v>
      </c>
      <c r="D283" t="s">
        <v>34</v>
      </c>
      <c r="E283" t="s">
        <v>19</v>
      </c>
      <c r="F283" s="4">
        <v>7511</v>
      </c>
      <c r="G283" s="4">
        <v>7511</v>
      </c>
      <c r="H283" s="5">
        <v>120</v>
      </c>
      <c r="I283" t="e" cm="1">
        <f t="array" ref="I283">_xlfn.XLOOKUP(proof[[#This Row],[Geography]],proof[[#All],[Sales Person]:[Amount]],proof[[#All],[Sales Person]])</f>
        <v>#VALUE!</v>
      </c>
    </row>
    <row r="284" spans="3:9" x14ac:dyDescent="0.25">
      <c r="C284" t="s">
        <v>2</v>
      </c>
      <c r="D284" t="s">
        <v>38</v>
      </c>
      <c r="E284" t="s">
        <v>31</v>
      </c>
      <c r="F284" s="4">
        <v>4326</v>
      </c>
      <c r="G284" s="4">
        <v>4326</v>
      </c>
      <c r="H284" s="5">
        <v>348</v>
      </c>
      <c r="I284" t="e" cm="1">
        <f t="array" ref="I284">_xlfn.XLOOKUP(proof[[#This Row],[Geography]],proof[[#All],[Sales Person]:[Amount]],proof[[#All],[Sales Person]])</f>
        <v>#VALUE!</v>
      </c>
    </row>
    <row r="285" spans="3:9" x14ac:dyDescent="0.25">
      <c r="C285" t="s">
        <v>41</v>
      </c>
      <c r="D285" t="s">
        <v>34</v>
      </c>
      <c r="E285" t="s">
        <v>23</v>
      </c>
      <c r="F285" s="4">
        <v>4935</v>
      </c>
      <c r="G285" s="4">
        <v>4935</v>
      </c>
      <c r="H285" s="5">
        <v>126</v>
      </c>
      <c r="I285" t="e" cm="1">
        <f t="array" ref="I285">_xlfn.XLOOKUP(proof[[#This Row],[Geography]],proof[[#All],[Sales Person]:[Amount]],proof[[#All],[Sales Person]])</f>
        <v>#VALUE!</v>
      </c>
    </row>
    <row r="286" spans="3:9" x14ac:dyDescent="0.25">
      <c r="C286" t="s">
        <v>6</v>
      </c>
      <c r="D286" t="s">
        <v>35</v>
      </c>
      <c r="E286" t="s">
        <v>30</v>
      </c>
      <c r="F286" s="4">
        <v>4781</v>
      </c>
      <c r="G286" s="4">
        <v>4781</v>
      </c>
      <c r="H286" s="5">
        <v>123</v>
      </c>
      <c r="I286" t="e" cm="1">
        <f t="array" ref="I286">_xlfn.XLOOKUP(proof[[#This Row],[Geography]],proof[[#All],[Sales Person]:[Amount]],proof[[#All],[Sales Person]])</f>
        <v>#VALUE!</v>
      </c>
    </row>
    <row r="287" spans="3:9" x14ac:dyDescent="0.25">
      <c r="C287" t="s">
        <v>5</v>
      </c>
      <c r="D287" t="s">
        <v>38</v>
      </c>
      <c r="E287" t="s">
        <v>25</v>
      </c>
      <c r="F287" s="4">
        <v>7483</v>
      </c>
      <c r="G287" s="4">
        <v>7483</v>
      </c>
      <c r="H287" s="5">
        <v>45</v>
      </c>
      <c r="I287" t="e" cm="1">
        <f t="array" ref="I287">_xlfn.XLOOKUP(proof[[#This Row],[Geography]],proof[[#All],[Sales Person]:[Amount]],proof[[#All],[Sales Person]])</f>
        <v>#VALUE!</v>
      </c>
    </row>
    <row r="288" spans="3:9" x14ac:dyDescent="0.25">
      <c r="C288" t="s">
        <v>10</v>
      </c>
      <c r="D288" t="s">
        <v>38</v>
      </c>
      <c r="E288" t="s">
        <v>4</v>
      </c>
      <c r="F288" s="4">
        <v>6860</v>
      </c>
      <c r="G288" s="4">
        <v>6860</v>
      </c>
      <c r="H288" s="5">
        <v>126</v>
      </c>
      <c r="I288" t="e" cm="1">
        <f t="array" ref="I288">_xlfn.XLOOKUP(proof[[#This Row],[Geography]],proof[[#All],[Sales Person]:[Amount]],proof[[#All],[Sales Person]])</f>
        <v>#VALUE!</v>
      </c>
    </row>
    <row r="289" spans="3:9" x14ac:dyDescent="0.25">
      <c r="C289" t="s">
        <v>40</v>
      </c>
      <c r="D289" t="s">
        <v>37</v>
      </c>
      <c r="E289" t="s">
        <v>29</v>
      </c>
      <c r="F289" s="4">
        <v>9002</v>
      </c>
      <c r="G289" s="4">
        <v>9002</v>
      </c>
      <c r="H289" s="5">
        <v>72</v>
      </c>
      <c r="I289" t="e" cm="1">
        <f t="array" ref="I289">_xlfn.XLOOKUP(proof[[#This Row],[Geography]],proof[[#All],[Sales Person]:[Amount]],proof[[#All],[Sales Person]])</f>
        <v>#VALUE!</v>
      </c>
    </row>
    <row r="290" spans="3:9" x14ac:dyDescent="0.25">
      <c r="C290" t="s">
        <v>6</v>
      </c>
      <c r="D290" t="s">
        <v>36</v>
      </c>
      <c r="E290" t="s">
        <v>29</v>
      </c>
      <c r="F290" s="4">
        <v>1400</v>
      </c>
      <c r="G290" s="4">
        <v>1400</v>
      </c>
      <c r="H290" s="5">
        <v>135</v>
      </c>
      <c r="I290" t="e" cm="1">
        <f t="array" ref="I290">_xlfn.XLOOKUP(proof[[#This Row],[Geography]],proof[[#All],[Sales Person]:[Amount]],proof[[#All],[Sales Person]])</f>
        <v>#VALUE!</v>
      </c>
    </row>
    <row r="291" spans="3:9" x14ac:dyDescent="0.25">
      <c r="C291" t="s">
        <v>10</v>
      </c>
      <c r="D291" t="s">
        <v>34</v>
      </c>
      <c r="E291" t="s">
        <v>22</v>
      </c>
      <c r="F291" s="4">
        <v>4053</v>
      </c>
      <c r="G291" s="4">
        <v>4053</v>
      </c>
      <c r="H291" s="5">
        <v>24</v>
      </c>
      <c r="I291" t="e" cm="1">
        <f t="array" ref="I291">_xlfn.XLOOKUP(proof[[#This Row],[Geography]],proof[[#All],[Sales Person]:[Amount]],proof[[#All],[Sales Person]])</f>
        <v>#VALUE!</v>
      </c>
    </row>
    <row r="292" spans="3:9" x14ac:dyDescent="0.25">
      <c r="C292" t="s">
        <v>7</v>
      </c>
      <c r="D292" t="s">
        <v>36</v>
      </c>
      <c r="E292" t="s">
        <v>31</v>
      </c>
      <c r="F292" s="4">
        <v>2149</v>
      </c>
      <c r="G292" s="4">
        <v>2149</v>
      </c>
      <c r="H292" s="5">
        <v>117</v>
      </c>
      <c r="I292" t="e" cm="1">
        <f t="array" ref="I292">_xlfn.XLOOKUP(proof[[#This Row],[Geography]],proof[[#All],[Sales Person]:[Amount]],proof[[#All],[Sales Person]])</f>
        <v>#VALUE!</v>
      </c>
    </row>
    <row r="293" spans="3:9" x14ac:dyDescent="0.25">
      <c r="C293" t="s">
        <v>3</v>
      </c>
      <c r="D293" t="s">
        <v>39</v>
      </c>
      <c r="E293" t="s">
        <v>29</v>
      </c>
      <c r="F293" s="4">
        <v>3640</v>
      </c>
      <c r="G293" s="4">
        <v>3640</v>
      </c>
      <c r="H293" s="5">
        <v>51</v>
      </c>
      <c r="I293" t="e" cm="1">
        <f t="array" ref="I293">_xlfn.XLOOKUP(proof[[#This Row],[Geography]],proof[[#All],[Sales Person]:[Amount]],proof[[#All],[Sales Person]])</f>
        <v>#VALUE!</v>
      </c>
    </row>
    <row r="294" spans="3:9" x14ac:dyDescent="0.25">
      <c r="C294" t="s">
        <v>2</v>
      </c>
      <c r="D294" t="s">
        <v>39</v>
      </c>
      <c r="E294" t="s">
        <v>23</v>
      </c>
      <c r="F294" s="4">
        <v>630</v>
      </c>
      <c r="G294" s="4">
        <v>630</v>
      </c>
      <c r="H294" s="5">
        <v>36</v>
      </c>
      <c r="I294" t="e" cm="1">
        <f t="array" ref="I294">_xlfn.XLOOKUP(proof[[#This Row],[Geography]],proof[[#All],[Sales Person]:[Amount]],proof[[#All],[Sales Person]])</f>
        <v>#VALUE!</v>
      </c>
    </row>
    <row r="295" spans="3:9" x14ac:dyDescent="0.25">
      <c r="C295" t="s">
        <v>9</v>
      </c>
      <c r="D295" t="s">
        <v>35</v>
      </c>
      <c r="E295" t="s">
        <v>27</v>
      </c>
      <c r="F295" s="4">
        <v>2429</v>
      </c>
      <c r="G295" s="4">
        <v>2429</v>
      </c>
      <c r="H295" s="5">
        <v>144</v>
      </c>
      <c r="I295" t="e" cm="1">
        <f t="array" ref="I295">_xlfn.XLOOKUP(proof[[#This Row],[Geography]],proof[[#All],[Sales Person]:[Amount]],proof[[#All],[Sales Person]])</f>
        <v>#VALUE!</v>
      </c>
    </row>
    <row r="296" spans="3:9" x14ac:dyDescent="0.25">
      <c r="C296" t="s">
        <v>9</v>
      </c>
      <c r="D296" t="s">
        <v>36</v>
      </c>
      <c r="E296" t="s">
        <v>25</v>
      </c>
      <c r="F296" s="4">
        <v>2142</v>
      </c>
      <c r="G296" s="4">
        <v>2142</v>
      </c>
      <c r="H296" s="5">
        <v>114</v>
      </c>
      <c r="I296" t="e" cm="1">
        <f t="array" ref="I296">_xlfn.XLOOKUP(proof[[#This Row],[Geography]],proof[[#All],[Sales Person]:[Amount]],proof[[#All],[Sales Person]])</f>
        <v>#VALUE!</v>
      </c>
    </row>
    <row r="297" spans="3:9" x14ac:dyDescent="0.25">
      <c r="C297" t="s">
        <v>7</v>
      </c>
      <c r="D297" t="s">
        <v>37</v>
      </c>
      <c r="E297" t="s">
        <v>30</v>
      </c>
      <c r="F297" s="4">
        <v>6454</v>
      </c>
      <c r="G297" s="4">
        <v>6454</v>
      </c>
      <c r="H297" s="5">
        <v>54</v>
      </c>
      <c r="I297" t="e" cm="1">
        <f t="array" ref="I297">_xlfn.XLOOKUP(proof[[#This Row],[Geography]],proof[[#All],[Sales Person]:[Amount]],proof[[#All],[Sales Person]])</f>
        <v>#VALUE!</v>
      </c>
    </row>
    <row r="298" spans="3:9" x14ac:dyDescent="0.25">
      <c r="C298" t="s">
        <v>7</v>
      </c>
      <c r="D298" t="s">
        <v>37</v>
      </c>
      <c r="E298" t="s">
        <v>16</v>
      </c>
      <c r="F298" s="4">
        <v>4487</v>
      </c>
      <c r="G298" s="4">
        <v>4487</v>
      </c>
      <c r="H298" s="5">
        <v>333</v>
      </c>
      <c r="I298" t="e" cm="1">
        <f t="array" ref="I298">_xlfn.XLOOKUP(proof[[#This Row],[Geography]],proof[[#All],[Sales Person]:[Amount]],proof[[#All],[Sales Person]])</f>
        <v>#VALUE!</v>
      </c>
    </row>
    <row r="299" spans="3:9" x14ac:dyDescent="0.25">
      <c r="C299" t="s">
        <v>3</v>
      </c>
      <c r="D299" t="s">
        <v>37</v>
      </c>
      <c r="E299" t="s">
        <v>4</v>
      </c>
      <c r="F299" s="4">
        <v>938</v>
      </c>
      <c r="G299" s="4">
        <v>938</v>
      </c>
      <c r="H299" s="5">
        <v>366</v>
      </c>
      <c r="I299" t="e" cm="1">
        <f t="array" ref="I299">_xlfn.XLOOKUP(proof[[#This Row],[Geography]],proof[[#All],[Sales Person]:[Amount]],proof[[#All],[Sales Person]])</f>
        <v>#VALUE!</v>
      </c>
    </row>
    <row r="300" spans="3:9" x14ac:dyDescent="0.25">
      <c r="C300" t="s">
        <v>3</v>
      </c>
      <c r="D300" t="s">
        <v>38</v>
      </c>
      <c r="E300" t="s">
        <v>26</v>
      </c>
      <c r="F300" s="4">
        <v>8841</v>
      </c>
      <c r="G300" s="4">
        <v>8841</v>
      </c>
      <c r="H300" s="5">
        <v>303</v>
      </c>
      <c r="I300" t="e" cm="1">
        <f t="array" ref="I300">_xlfn.XLOOKUP(proof[[#This Row],[Geography]],proof[[#All],[Sales Person]:[Amount]],proof[[#All],[Sales Person]])</f>
        <v>#VALUE!</v>
      </c>
    </row>
    <row r="301" spans="3:9" x14ac:dyDescent="0.25">
      <c r="C301" t="s">
        <v>2</v>
      </c>
      <c r="D301" t="s">
        <v>39</v>
      </c>
      <c r="E301" t="s">
        <v>33</v>
      </c>
      <c r="F301" s="4">
        <v>4018</v>
      </c>
      <c r="G301" s="4">
        <v>4018</v>
      </c>
      <c r="H301" s="5">
        <v>126</v>
      </c>
      <c r="I301" t="e" cm="1">
        <f t="array" ref="I301">_xlfn.XLOOKUP(proof[[#This Row],[Geography]],proof[[#All],[Sales Person]:[Amount]],proof[[#All],[Sales Person]])</f>
        <v>#VALUE!</v>
      </c>
    </row>
    <row r="302" spans="3:9" x14ac:dyDescent="0.25">
      <c r="C302" t="s">
        <v>41</v>
      </c>
      <c r="D302" t="s">
        <v>37</v>
      </c>
      <c r="E302" t="s">
        <v>15</v>
      </c>
      <c r="F302" s="4">
        <v>714</v>
      </c>
      <c r="G302" s="4">
        <v>714</v>
      </c>
      <c r="H302" s="5">
        <v>231</v>
      </c>
      <c r="I302" t="e" cm="1">
        <f t="array" ref="I302">_xlfn.XLOOKUP(proof[[#This Row],[Geography]],proof[[#All],[Sales Person]:[Amount]],proof[[#All],[Sales Person]])</f>
        <v>#VALUE!</v>
      </c>
    </row>
    <row r="303" spans="3:9" x14ac:dyDescent="0.25">
      <c r="C303" t="s">
        <v>9</v>
      </c>
      <c r="D303" t="s">
        <v>38</v>
      </c>
      <c r="E303" t="s">
        <v>25</v>
      </c>
      <c r="F303" s="4">
        <v>3850</v>
      </c>
      <c r="G303" s="4">
        <v>3850</v>
      </c>
      <c r="H303" s="5">
        <v>102</v>
      </c>
      <c r="I303" t="e" cm="1">
        <f t="array" ref="I303">_xlfn.XLOOKUP(proof[[#This Row],[Geography]],proof[[#All],[Sales Person]:[Amount]],proof[[#All],[Sales Person]])</f>
        <v>#VALUE!</v>
      </c>
    </row>
  </sheetData>
  <conditionalFormatting sqref="G4:G303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{2BFECF33-E384-4B6B-95EA-E6999DF03A0B}</x14:id>
        </ext>
      </extLst>
    </cfRule>
  </conditionalFormatting>
  <conditionalFormatting sqref="H4:H30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FECF33-E384-4B6B-95EA-E6999DF03A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G4:G303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A3FC-375E-4D5A-B1A8-427DAFC51EAC}">
  <dimension ref="C3:M8"/>
  <sheetViews>
    <sheetView workbookViewId="0">
      <selection activeCell="B4" sqref="B4"/>
    </sheetView>
  </sheetViews>
  <sheetFormatPr defaultRowHeight="15" x14ac:dyDescent="0.25"/>
  <cols>
    <col min="3" max="3" width="11.5703125" bestFit="1" customWidth="1"/>
    <col min="4" max="4" width="14" bestFit="1" customWidth="1"/>
    <col min="13" max="13" width="0" hidden="1" customWidth="1"/>
  </cols>
  <sheetData>
    <row r="3" spans="3:13" x14ac:dyDescent="0.25">
      <c r="M3" t="str" cm="1">
        <f t="array" ref="M3:M8">_xlfn.UNIQUE(Geography)</f>
        <v>New Zealand</v>
      </c>
    </row>
    <row r="4" spans="3:13" ht="15.75" thickBot="1" x14ac:dyDescent="0.3">
      <c r="M4" t="str">
        <v>USA</v>
      </c>
    </row>
    <row r="5" spans="3:13" ht="18" x14ac:dyDescent="0.25">
      <c r="C5" s="12" t="s">
        <v>70</v>
      </c>
      <c r="D5" s="14" t="s">
        <v>37</v>
      </c>
      <c r="M5" t="str">
        <v>Canada</v>
      </c>
    </row>
    <row r="6" spans="3:13" ht="15.75" thickBot="1" x14ac:dyDescent="0.3">
      <c r="C6" s="13" t="s">
        <v>71</v>
      </c>
      <c r="D6" s="15">
        <f>SUMIFS(Amount,Geography,D5)</f>
        <v>218813</v>
      </c>
      <c r="M6" t="str">
        <v>UK</v>
      </c>
    </row>
    <row r="7" spans="3:13" x14ac:dyDescent="0.25">
      <c r="M7" t="str">
        <v>Australia</v>
      </c>
    </row>
    <row r="8" spans="3:13" x14ac:dyDescent="0.25">
      <c r="M8" t="str">
        <v>India</v>
      </c>
    </row>
  </sheetData>
  <dataValidations count="1">
    <dataValidation type="list" allowBlank="1" showInputMessage="1" showErrorMessage="1" sqref="D5" xr:uid="{48FC779D-C7A8-4721-B73B-51AB17CEA923}">
      <formula1>$M$3:$M$8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9DF-EB31-47D5-A8B6-48A11DDF4BFF}">
  <dimension ref="B5:E11"/>
  <sheetViews>
    <sheetView workbookViewId="0">
      <selection activeCell="B14" sqref="B14"/>
    </sheetView>
  </sheetViews>
  <sheetFormatPr defaultRowHeight="15" x14ac:dyDescent="0.25"/>
  <cols>
    <col min="2" max="2" width="13.140625" bestFit="1" customWidth="1"/>
    <col min="3" max="3" width="12.28515625" bestFit="1" customWidth="1"/>
    <col min="4" max="4" width="15.85546875" bestFit="1" customWidth="1"/>
    <col min="5" max="5" width="14.85546875" bestFit="1" customWidth="1"/>
  </cols>
  <sheetData>
    <row r="5" spans="2:5" x14ac:dyDescent="0.25">
      <c r="B5" s="16" t="s">
        <v>72</v>
      </c>
      <c r="C5" t="s">
        <v>75</v>
      </c>
      <c r="D5" t="s">
        <v>76</v>
      </c>
      <c r="E5" t="s">
        <v>74</v>
      </c>
    </row>
    <row r="6" spans="2:5" x14ac:dyDescent="0.25">
      <c r="B6" s="17" t="s">
        <v>38</v>
      </c>
      <c r="C6" s="18">
        <v>6264</v>
      </c>
      <c r="D6" s="19">
        <v>168679</v>
      </c>
      <c r="E6" s="19">
        <v>168679</v>
      </c>
    </row>
    <row r="7" spans="2:5" x14ac:dyDescent="0.25">
      <c r="B7" s="17" t="s">
        <v>36</v>
      </c>
      <c r="C7" s="18">
        <v>7302</v>
      </c>
      <c r="D7" s="19">
        <v>237944</v>
      </c>
      <c r="E7" s="19">
        <v>237944</v>
      </c>
    </row>
    <row r="8" spans="2:5" x14ac:dyDescent="0.25">
      <c r="B8" s="17" t="s">
        <v>34</v>
      </c>
      <c r="C8" s="18">
        <v>8760</v>
      </c>
      <c r="D8" s="19">
        <v>252469</v>
      </c>
      <c r="E8" s="19">
        <v>252469</v>
      </c>
    </row>
    <row r="9" spans="2:5" x14ac:dyDescent="0.25">
      <c r="B9" s="17" t="s">
        <v>37</v>
      </c>
      <c r="C9" s="18">
        <v>7431</v>
      </c>
      <c r="D9" s="19">
        <v>218813</v>
      </c>
      <c r="E9" s="19">
        <v>218813</v>
      </c>
    </row>
    <row r="10" spans="2:5" x14ac:dyDescent="0.25">
      <c r="B10" s="17" t="s">
        <v>39</v>
      </c>
      <c r="C10" s="18">
        <v>5745</v>
      </c>
      <c r="D10" s="19">
        <v>173530</v>
      </c>
      <c r="E10" s="19">
        <v>173530</v>
      </c>
    </row>
    <row r="11" spans="2:5" x14ac:dyDescent="0.25">
      <c r="B11" s="17" t="s">
        <v>35</v>
      </c>
      <c r="C11" s="18">
        <v>10158</v>
      </c>
      <c r="D11" s="19">
        <v>189434</v>
      </c>
      <c r="E11" s="19">
        <v>189434</v>
      </c>
    </row>
  </sheetData>
  <sortState xmlns:xlrd2="http://schemas.microsoft.com/office/spreadsheetml/2017/richdata2" columnSort="1" ref="B5:E11">
    <sortCondition descending="1" ref="E5"/>
  </sortState>
  <conditionalFormatting pivot="1" sqref="D6:D11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{7FCA71B7-86BB-4458-8E62-AF5D74280444}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FCA71B7-86BB-4458-8E62-AF5D742804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E034-BB95-40E1-B350-A5CF58DB7D09}">
  <dimension ref="C3:J306"/>
  <sheetViews>
    <sheetView workbookViewId="0">
      <selection activeCell="C7" sqref="C7"/>
    </sheetView>
  </sheetViews>
  <sheetFormatPr defaultRowHeight="15" x14ac:dyDescent="0.25"/>
  <cols>
    <col min="3" max="3" width="21.85546875" bestFit="1" customWidth="1"/>
    <col min="4" max="4" width="12.28515625" bestFit="1" customWidth="1"/>
  </cols>
  <sheetData>
    <row r="3" spans="3:10" x14ac:dyDescent="0.25">
      <c r="C3" s="16" t="s">
        <v>72</v>
      </c>
    </row>
    <row r="4" spans="3:10" x14ac:dyDescent="0.25">
      <c r="C4" s="17" t="s">
        <v>14</v>
      </c>
    </row>
    <row r="5" spans="3:10" x14ac:dyDescent="0.25">
      <c r="C5" s="17" t="s">
        <v>30</v>
      </c>
    </row>
    <row r="6" spans="3:10" x14ac:dyDescent="0.25">
      <c r="C6" s="17" t="s">
        <v>24</v>
      </c>
    </row>
    <row r="7" spans="3:10" x14ac:dyDescent="0.25">
      <c r="C7" s="17" t="s">
        <v>19</v>
      </c>
      <c r="H7" cm="1">
        <f t="array" ref="H7:H306">Amount</f>
        <v>1624</v>
      </c>
      <c r="I7" cm="1">
        <f t="array" ref="I7:I306">Units</f>
        <v>114</v>
      </c>
      <c r="J7">
        <f>H7/I7</f>
        <v>14.245614035087719</v>
      </c>
    </row>
    <row r="8" spans="3:10" x14ac:dyDescent="0.25">
      <c r="C8" s="17" t="s">
        <v>22</v>
      </c>
      <c r="H8">
        <v>6706</v>
      </c>
      <c r="I8">
        <v>459</v>
      </c>
    </row>
    <row r="9" spans="3:10" x14ac:dyDescent="0.25">
      <c r="C9" s="17" t="s">
        <v>4</v>
      </c>
      <c r="H9">
        <v>959</v>
      </c>
      <c r="I9">
        <v>147</v>
      </c>
    </row>
    <row r="10" spans="3:10" x14ac:dyDescent="0.25">
      <c r="C10" s="17" t="s">
        <v>26</v>
      </c>
      <c r="H10">
        <v>9632</v>
      </c>
      <c r="I10">
        <v>288</v>
      </c>
    </row>
    <row r="11" spans="3:10" x14ac:dyDescent="0.25">
      <c r="C11" s="17" t="s">
        <v>28</v>
      </c>
      <c r="H11">
        <v>2100</v>
      </c>
      <c r="I11">
        <v>414</v>
      </c>
    </row>
    <row r="12" spans="3:10" x14ac:dyDescent="0.25">
      <c r="C12" s="17" t="s">
        <v>32</v>
      </c>
      <c r="H12">
        <v>8869</v>
      </c>
      <c r="I12">
        <v>432</v>
      </c>
    </row>
    <row r="13" spans="3:10" x14ac:dyDescent="0.25">
      <c r="C13" s="17" t="s">
        <v>18</v>
      </c>
      <c r="H13">
        <v>2681</v>
      </c>
      <c r="I13">
        <v>54</v>
      </c>
    </row>
    <row r="14" spans="3:10" x14ac:dyDescent="0.25">
      <c r="C14" s="17" t="s">
        <v>17</v>
      </c>
      <c r="H14">
        <v>5012</v>
      </c>
      <c r="I14">
        <v>210</v>
      </c>
    </row>
    <row r="15" spans="3:10" x14ac:dyDescent="0.25">
      <c r="C15" s="17" t="s">
        <v>23</v>
      </c>
      <c r="H15">
        <v>1281</v>
      </c>
      <c r="I15">
        <v>75</v>
      </c>
    </row>
    <row r="16" spans="3:10" x14ac:dyDescent="0.25">
      <c r="C16" s="17" t="s">
        <v>29</v>
      </c>
      <c r="H16">
        <v>4991</v>
      </c>
      <c r="I16">
        <v>12</v>
      </c>
    </row>
    <row r="17" spans="3:9" x14ac:dyDescent="0.25">
      <c r="C17" s="17" t="s">
        <v>13</v>
      </c>
      <c r="H17">
        <v>1785</v>
      </c>
      <c r="I17">
        <v>462</v>
      </c>
    </row>
    <row r="18" spans="3:9" x14ac:dyDescent="0.25">
      <c r="C18" s="17" t="s">
        <v>16</v>
      </c>
      <c r="H18">
        <v>3983</v>
      </c>
      <c r="I18">
        <v>144</v>
      </c>
    </row>
    <row r="19" spans="3:9" x14ac:dyDescent="0.25">
      <c r="C19" s="17" t="s">
        <v>20</v>
      </c>
      <c r="H19">
        <v>2646</v>
      </c>
      <c r="I19">
        <v>120</v>
      </c>
    </row>
    <row r="20" spans="3:9" x14ac:dyDescent="0.25">
      <c r="C20" s="17" t="s">
        <v>27</v>
      </c>
      <c r="H20">
        <v>252</v>
      </c>
      <c r="I20">
        <v>54</v>
      </c>
    </row>
    <row r="21" spans="3:9" x14ac:dyDescent="0.25">
      <c r="C21" s="17" t="s">
        <v>33</v>
      </c>
      <c r="H21">
        <v>2464</v>
      </c>
      <c r="I21">
        <v>234</v>
      </c>
    </row>
    <row r="22" spans="3:9" x14ac:dyDescent="0.25">
      <c r="C22" s="17" t="s">
        <v>15</v>
      </c>
      <c r="H22">
        <v>2114</v>
      </c>
      <c r="I22">
        <v>66</v>
      </c>
    </row>
    <row r="23" spans="3:9" x14ac:dyDescent="0.25">
      <c r="C23" s="17" t="s">
        <v>31</v>
      </c>
      <c r="H23">
        <v>7693</v>
      </c>
      <c r="I23">
        <v>87</v>
      </c>
    </row>
    <row r="24" spans="3:9" x14ac:dyDescent="0.25">
      <c r="C24" s="17" t="s">
        <v>21</v>
      </c>
      <c r="H24">
        <v>15610</v>
      </c>
      <c r="I24">
        <v>339</v>
      </c>
    </row>
    <row r="25" spans="3:9" x14ac:dyDescent="0.25">
      <c r="C25" s="17" t="s">
        <v>25</v>
      </c>
      <c r="H25">
        <v>336</v>
      </c>
      <c r="I25">
        <v>144</v>
      </c>
    </row>
    <row r="26" spans="3:9" x14ac:dyDescent="0.25">
      <c r="H26">
        <v>9443</v>
      </c>
      <c r="I26">
        <v>162</v>
      </c>
    </row>
    <row r="27" spans="3:9" x14ac:dyDescent="0.25">
      <c r="H27">
        <v>8155</v>
      </c>
      <c r="I27">
        <v>90</v>
      </c>
    </row>
    <row r="28" spans="3:9" x14ac:dyDescent="0.25">
      <c r="H28">
        <v>1701</v>
      </c>
      <c r="I28">
        <v>234</v>
      </c>
    </row>
    <row r="29" spans="3:9" x14ac:dyDescent="0.25">
      <c r="H29">
        <v>2205</v>
      </c>
      <c r="I29">
        <v>141</v>
      </c>
    </row>
    <row r="30" spans="3:9" x14ac:dyDescent="0.25">
      <c r="H30">
        <v>1771</v>
      </c>
      <c r="I30">
        <v>204</v>
      </c>
    </row>
    <row r="31" spans="3:9" x14ac:dyDescent="0.25">
      <c r="H31">
        <v>2114</v>
      </c>
      <c r="I31">
        <v>186</v>
      </c>
    </row>
    <row r="32" spans="3:9" x14ac:dyDescent="0.25">
      <c r="H32">
        <v>10311</v>
      </c>
      <c r="I32">
        <v>231</v>
      </c>
    </row>
    <row r="33" spans="8:9" x14ac:dyDescent="0.25">
      <c r="H33">
        <v>21</v>
      </c>
      <c r="I33">
        <v>168</v>
      </c>
    </row>
    <row r="34" spans="8:9" x14ac:dyDescent="0.25">
      <c r="H34">
        <v>1974</v>
      </c>
      <c r="I34">
        <v>195</v>
      </c>
    </row>
    <row r="35" spans="8:9" x14ac:dyDescent="0.25">
      <c r="H35">
        <v>6314</v>
      </c>
      <c r="I35">
        <v>15</v>
      </c>
    </row>
    <row r="36" spans="8:9" x14ac:dyDescent="0.25">
      <c r="H36">
        <v>4683</v>
      </c>
      <c r="I36">
        <v>30</v>
      </c>
    </row>
    <row r="37" spans="8:9" x14ac:dyDescent="0.25">
      <c r="H37">
        <v>6398</v>
      </c>
      <c r="I37">
        <v>102</v>
      </c>
    </row>
    <row r="38" spans="8:9" x14ac:dyDescent="0.25">
      <c r="H38">
        <v>553</v>
      </c>
      <c r="I38">
        <v>15</v>
      </c>
    </row>
    <row r="39" spans="8:9" x14ac:dyDescent="0.25">
      <c r="H39">
        <v>7021</v>
      </c>
      <c r="I39">
        <v>183</v>
      </c>
    </row>
    <row r="40" spans="8:9" x14ac:dyDescent="0.25">
      <c r="H40">
        <v>5817</v>
      </c>
      <c r="I40">
        <v>12</v>
      </c>
    </row>
    <row r="41" spans="8:9" x14ac:dyDescent="0.25">
      <c r="H41">
        <v>3976</v>
      </c>
      <c r="I41">
        <v>72</v>
      </c>
    </row>
    <row r="42" spans="8:9" x14ac:dyDescent="0.25">
      <c r="H42">
        <v>1134</v>
      </c>
      <c r="I42">
        <v>282</v>
      </c>
    </row>
    <row r="43" spans="8:9" x14ac:dyDescent="0.25">
      <c r="H43">
        <v>6027</v>
      </c>
      <c r="I43">
        <v>144</v>
      </c>
    </row>
    <row r="44" spans="8:9" x14ac:dyDescent="0.25">
      <c r="H44">
        <v>1904</v>
      </c>
      <c r="I44">
        <v>405</v>
      </c>
    </row>
    <row r="45" spans="8:9" x14ac:dyDescent="0.25">
      <c r="H45">
        <v>3262</v>
      </c>
      <c r="I45">
        <v>75</v>
      </c>
    </row>
    <row r="46" spans="8:9" x14ac:dyDescent="0.25">
      <c r="H46">
        <v>2289</v>
      </c>
      <c r="I46">
        <v>135</v>
      </c>
    </row>
    <row r="47" spans="8:9" x14ac:dyDescent="0.25">
      <c r="H47">
        <v>6986</v>
      </c>
      <c r="I47">
        <v>21</v>
      </c>
    </row>
    <row r="48" spans="8:9" x14ac:dyDescent="0.25">
      <c r="H48">
        <v>4417</v>
      </c>
      <c r="I48">
        <v>153</v>
      </c>
    </row>
    <row r="49" spans="8:9" x14ac:dyDescent="0.25">
      <c r="H49">
        <v>1442</v>
      </c>
      <c r="I49">
        <v>15</v>
      </c>
    </row>
    <row r="50" spans="8:9" x14ac:dyDescent="0.25">
      <c r="H50">
        <v>2415</v>
      </c>
      <c r="I50">
        <v>255</v>
      </c>
    </row>
    <row r="51" spans="8:9" x14ac:dyDescent="0.25">
      <c r="H51">
        <v>238</v>
      </c>
      <c r="I51">
        <v>18</v>
      </c>
    </row>
    <row r="52" spans="8:9" x14ac:dyDescent="0.25">
      <c r="H52">
        <v>4949</v>
      </c>
      <c r="I52">
        <v>189</v>
      </c>
    </row>
    <row r="53" spans="8:9" x14ac:dyDescent="0.25">
      <c r="H53">
        <v>5075</v>
      </c>
      <c r="I53">
        <v>21</v>
      </c>
    </row>
    <row r="54" spans="8:9" x14ac:dyDescent="0.25">
      <c r="H54">
        <v>9198</v>
      </c>
      <c r="I54">
        <v>36</v>
      </c>
    </row>
    <row r="55" spans="8:9" x14ac:dyDescent="0.25">
      <c r="H55">
        <v>3339</v>
      </c>
      <c r="I55">
        <v>75</v>
      </c>
    </row>
    <row r="56" spans="8:9" x14ac:dyDescent="0.25">
      <c r="H56">
        <v>5019</v>
      </c>
      <c r="I56">
        <v>156</v>
      </c>
    </row>
    <row r="57" spans="8:9" x14ac:dyDescent="0.25">
      <c r="H57">
        <v>16184</v>
      </c>
      <c r="I57">
        <v>39</v>
      </c>
    </row>
    <row r="58" spans="8:9" x14ac:dyDescent="0.25">
      <c r="H58">
        <v>497</v>
      </c>
      <c r="I58">
        <v>63</v>
      </c>
    </row>
    <row r="59" spans="8:9" x14ac:dyDescent="0.25">
      <c r="H59">
        <v>8211</v>
      </c>
      <c r="I59">
        <v>75</v>
      </c>
    </row>
    <row r="60" spans="8:9" x14ac:dyDescent="0.25">
      <c r="H60">
        <v>6580</v>
      </c>
      <c r="I60">
        <v>183</v>
      </c>
    </row>
    <row r="61" spans="8:9" x14ac:dyDescent="0.25">
      <c r="H61">
        <v>4760</v>
      </c>
      <c r="I61">
        <v>69</v>
      </c>
    </row>
    <row r="62" spans="8:9" x14ac:dyDescent="0.25">
      <c r="H62">
        <v>5439</v>
      </c>
      <c r="I62">
        <v>30</v>
      </c>
    </row>
    <row r="63" spans="8:9" x14ac:dyDescent="0.25">
      <c r="H63">
        <v>1463</v>
      </c>
      <c r="I63">
        <v>39</v>
      </c>
    </row>
    <row r="64" spans="8:9" x14ac:dyDescent="0.25">
      <c r="H64">
        <v>7777</v>
      </c>
      <c r="I64">
        <v>504</v>
      </c>
    </row>
    <row r="65" spans="8:9" x14ac:dyDescent="0.25">
      <c r="H65">
        <v>1085</v>
      </c>
      <c r="I65">
        <v>273</v>
      </c>
    </row>
    <row r="66" spans="8:9" x14ac:dyDescent="0.25">
      <c r="H66">
        <v>182</v>
      </c>
      <c r="I66">
        <v>48</v>
      </c>
    </row>
    <row r="67" spans="8:9" x14ac:dyDescent="0.25">
      <c r="H67">
        <v>4242</v>
      </c>
      <c r="I67">
        <v>207</v>
      </c>
    </row>
    <row r="68" spans="8:9" x14ac:dyDescent="0.25">
      <c r="H68">
        <v>6118</v>
      </c>
      <c r="I68">
        <v>9</v>
      </c>
    </row>
    <row r="69" spans="8:9" x14ac:dyDescent="0.25">
      <c r="H69">
        <v>2317</v>
      </c>
      <c r="I69">
        <v>261</v>
      </c>
    </row>
    <row r="70" spans="8:9" x14ac:dyDescent="0.25">
      <c r="H70">
        <v>938</v>
      </c>
      <c r="I70">
        <v>6</v>
      </c>
    </row>
    <row r="71" spans="8:9" x14ac:dyDescent="0.25">
      <c r="H71">
        <v>9709</v>
      </c>
      <c r="I71">
        <v>30</v>
      </c>
    </row>
    <row r="72" spans="8:9" x14ac:dyDescent="0.25">
      <c r="H72">
        <v>2205</v>
      </c>
      <c r="I72">
        <v>138</v>
      </c>
    </row>
    <row r="73" spans="8:9" x14ac:dyDescent="0.25">
      <c r="H73">
        <v>4487</v>
      </c>
      <c r="I73">
        <v>111</v>
      </c>
    </row>
    <row r="74" spans="8:9" x14ac:dyDescent="0.25">
      <c r="H74">
        <v>2415</v>
      </c>
      <c r="I74">
        <v>15</v>
      </c>
    </row>
    <row r="75" spans="8:9" x14ac:dyDescent="0.25">
      <c r="H75">
        <v>4018</v>
      </c>
      <c r="I75">
        <v>162</v>
      </c>
    </row>
    <row r="76" spans="8:9" x14ac:dyDescent="0.25">
      <c r="H76">
        <v>861</v>
      </c>
      <c r="I76">
        <v>195</v>
      </c>
    </row>
    <row r="77" spans="8:9" x14ac:dyDescent="0.25">
      <c r="H77">
        <v>5586</v>
      </c>
      <c r="I77">
        <v>525</v>
      </c>
    </row>
    <row r="78" spans="8:9" x14ac:dyDescent="0.25">
      <c r="H78">
        <v>2226</v>
      </c>
      <c r="I78">
        <v>48</v>
      </c>
    </row>
    <row r="79" spans="8:9" x14ac:dyDescent="0.25">
      <c r="H79">
        <v>14329</v>
      </c>
      <c r="I79">
        <v>150</v>
      </c>
    </row>
    <row r="80" spans="8:9" x14ac:dyDescent="0.25">
      <c r="H80">
        <v>8463</v>
      </c>
      <c r="I80">
        <v>492</v>
      </c>
    </row>
    <row r="81" spans="8:9" x14ac:dyDescent="0.25">
      <c r="H81">
        <v>2891</v>
      </c>
      <c r="I81">
        <v>102</v>
      </c>
    </row>
    <row r="82" spans="8:9" x14ac:dyDescent="0.25">
      <c r="H82">
        <v>3773</v>
      </c>
      <c r="I82">
        <v>165</v>
      </c>
    </row>
    <row r="83" spans="8:9" x14ac:dyDescent="0.25">
      <c r="H83">
        <v>854</v>
      </c>
      <c r="I83">
        <v>309</v>
      </c>
    </row>
    <row r="84" spans="8:9" x14ac:dyDescent="0.25">
      <c r="H84">
        <v>4970</v>
      </c>
      <c r="I84">
        <v>156</v>
      </c>
    </row>
    <row r="85" spans="8:9" x14ac:dyDescent="0.25">
      <c r="H85">
        <v>98</v>
      </c>
      <c r="I85">
        <v>159</v>
      </c>
    </row>
    <row r="86" spans="8:9" x14ac:dyDescent="0.25">
      <c r="H86">
        <v>13391</v>
      </c>
      <c r="I86">
        <v>201</v>
      </c>
    </row>
    <row r="87" spans="8:9" x14ac:dyDescent="0.25">
      <c r="H87">
        <v>8890</v>
      </c>
      <c r="I87">
        <v>210</v>
      </c>
    </row>
    <row r="88" spans="8:9" x14ac:dyDescent="0.25">
      <c r="H88">
        <v>56</v>
      </c>
      <c r="I88">
        <v>51</v>
      </c>
    </row>
    <row r="89" spans="8:9" x14ac:dyDescent="0.25">
      <c r="H89">
        <v>3339</v>
      </c>
      <c r="I89">
        <v>39</v>
      </c>
    </row>
    <row r="90" spans="8:9" x14ac:dyDescent="0.25">
      <c r="H90">
        <v>3808</v>
      </c>
      <c r="I90">
        <v>279</v>
      </c>
    </row>
    <row r="91" spans="8:9" x14ac:dyDescent="0.25">
      <c r="H91">
        <v>63</v>
      </c>
      <c r="I91">
        <v>123</v>
      </c>
    </row>
    <row r="92" spans="8:9" x14ac:dyDescent="0.25">
      <c r="H92">
        <v>7812</v>
      </c>
      <c r="I92">
        <v>81</v>
      </c>
    </row>
    <row r="93" spans="8:9" x14ac:dyDescent="0.25">
      <c r="H93">
        <v>7693</v>
      </c>
      <c r="I93">
        <v>21</v>
      </c>
    </row>
    <row r="94" spans="8:9" x14ac:dyDescent="0.25">
      <c r="H94">
        <v>973</v>
      </c>
      <c r="I94">
        <v>162</v>
      </c>
    </row>
    <row r="95" spans="8:9" x14ac:dyDescent="0.25">
      <c r="H95">
        <v>567</v>
      </c>
      <c r="I95">
        <v>228</v>
      </c>
    </row>
    <row r="96" spans="8:9" x14ac:dyDescent="0.25">
      <c r="H96">
        <v>2471</v>
      </c>
      <c r="I96">
        <v>342</v>
      </c>
    </row>
    <row r="97" spans="8:9" x14ac:dyDescent="0.25">
      <c r="H97">
        <v>7189</v>
      </c>
      <c r="I97">
        <v>54</v>
      </c>
    </row>
    <row r="98" spans="8:9" x14ac:dyDescent="0.25">
      <c r="H98">
        <v>7455</v>
      </c>
      <c r="I98">
        <v>216</v>
      </c>
    </row>
    <row r="99" spans="8:9" x14ac:dyDescent="0.25">
      <c r="H99">
        <v>3108</v>
      </c>
      <c r="I99">
        <v>54</v>
      </c>
    </row>
    <row r="100" spans="8:9" x14ac:dyDescent="0.25">
      <c r="H100">
        <v>469</v>
      </c>
      <c r="I100">
        <v>75</v>
      </c>
    </row>
    <row r="101" spans="8:9" x14ac:dyDescent="0.25">
      <c r="H101">
        <v>2737</v>
      </c>
      <c r="I101">
        <v>93</v>
      </c>
    </row>
    <row r="102" spans="8:9" x14ac:dyDescent="0.25">
      <c r="H102">
        <v>4305</v>
      </c>
      <c r="I102">
        <v>156</v>
      </c>
    </row>
    <row r="103" spans="8:9" x14ac:dyDescent="0.25">
      <c r="H103">
        <v>2408</v>
      </c>
      <c r="I103">
        <v>9</v>
      </c>
    </row>
    <row r="104" spans="8:9" x14ac:dyDescent="0.25">
      <c r="H104">
        <v>1281</v>
      </c>
      <c r="I104">
        <v>18</v>
      </c>
    </row>
    <row r="105" spans="8:9" x14ac:dyDescent="0.25">
      <c r="H105">
        <v>12348</v>
      </c>
      <c r="I105">
        <v>234</v>
      </c>
    </row>
    <row r="106" spans="8:9" x14ac:dyDescent="0.25">
      <c r="H106">
        <v>3689</v>
      </c>
      <c r="I106">
        <v>312</v>
      </c>
    </row>
    <row r="107" spans="8:9" x14ac:dyDescent="0.25">
      <c r="H107">
        <v>2870</v>
      </c>
      <c r="I107">
        <v>300</v>
      </c>
    </row>
    <row r="108" spans="8:9" x14ac:dyDescent="0.25">
      <c r="H108">
        <v>798</v>
      </c>
      <c r="I108">
        <v>519</v>
      </c>
    </row>
    <row r="109" spans="8:9" x14ac:dyDescent="0.25">
      <c r="H109">
        <v>2933</v>
      </c>
      <c r="I109">
        <v>9</v>
      </c>
    </row>
    <row r="110" spans="8:9" x14ac:dyDescent="0.25">
      <c r="H110">
        <v>2744</v>
      </c>
      <c r="I110">
        <v>9</v>
      </c>
    </row>
    <row r="111" spans="8:9" x14ac:dyDescent="0.25">
      <c r="H111">
        <v>9772</v>
      </c>
      <c r="I111">
        <v>90</v>
      </c>
    </row>
    <row r="112" spans="8:9" x14ac:dyDescent="0.25">
      <c r="H112">
        <v>1568</v>
      </c>
      <c r="I112">
        <v>96</v>
      </c>
    </row>
    <row r="113" spans="8:9" x14ac:dyDescent="0.25">
      <c r="H113">
        <v>11417</v>
      </c>
      <c r="I113">
        <v>21</v>
      </c>
    </row>
    <row r="114" spans="8:9" x14ac:dyDescent="0.25">
      <c r="H114">
        <v>6748</v>
      </c>
      <c r="I114">
        <v>48</v>
      </c>
    </row>
    <row r="115" spans="8:9" x14ac:dyDescent="0.25">
      <c r="H115">
        <v>1407</v>
      </c>
      <c r="I115">
        <v>72</v>
      </c>
    </row>
    <row r="116" spans="8:9" x14ac:dyDescent="0.25">
      <c r="H116">
        <v>2023</v>
      </c>
      <c r="I116">
        <v>168</v>
      </c>
    </row>
    <row r="117" spans="8:9" x14ac:dyDescent="0.25">
      <c r="H117">
        <v>5236</v>
      </c>
      <c r="I117">
        <v>51</v>
      </c>
    </row>
    <row r="118" spans="8:9" x14ac:dyDescent="0.25">
      <c r="H118">
        <v>1925</v>
      </c>
      <c r="I118">
        <v>192</v>
      </c>
    </row>
    <row r="119" spans="8:9" x14ac:dyDescent="0.25">
      <c r="H119">
        <v>6608</v>
      </c>
      <c r="I119">
        <v>225</v>
      </c>
    </row>
    <row r="120" spans="8:9" x14ac:dyDescent="0.25">
      <c r="H120">
        <v>8008</v>
      </c>
      <c r="I120">
        <v>456</v>
      </c>
    </row>
    <row r="121" spans="8:9" x14ac:dyDescent="0.25">
      <c r="H121">
        <v>1428</v>
      </c>
      <c r="I121">
        <v>93</v>
      </c>
    </row>
    <row r="122" spans="8:9" x14ac:dyDescent="0.25">
      <c r="H122">
        <v>525</v>
      </c>
      <c r="I122">
        <v>48</v>
      </c>
    </row>
    <row r="123" spans="8:9" x14ac:dyDescent="0.25">
      <c r="H123">
        <v>1505</v>
      </c>
      <c r="I123">
        <v>102</v>
      </c>
    </row>
    <row r="124" spans="8:9" x14ac:dyDescent="0.25">
      <c r="H124">
        <v>6755</v>
      </c>
      <c r="I124">
        <v>252</v>
      </c>
    </row>
    <row r="125" spans="8:9" x14ac:dyDescent="0.25">
      <c r="H125">
        <v>11571</v>
      </c>
      <c r="I125">
        <v>138</v>
      </c>
    </row>
    <row r="126" spans="8:9" x14ac:dyDescent="0.25">
      <c r="H126">
        <v>2541</v>
      </c>
      <c r="I126">
        <v>90</v>
      </c>
    </row>
    <row r="127" spans="8:9" x14ac:dyDescent="0.25">
      <c r="H127">
        <v>1526</v>
      </c>
      <c r="I127">
        <v>240</v>
      </c>
    </row>
    <row r="128" spans="8:9" x14ac:dyDescent="0.25">
      <c r="H128">
        <v>6125</v>
      </c>
      <c r="I128">
        <v>102</v>
      </c>
    </row>
    <row r="129" spans="8:9" x14ac:dyDescent="0.25">
      <c r="H129">
        <v>847</v>
      </c>
      <c r="I129">
        <v>129</v>
      </c>
    </row>
    <row r="130" spans="8:9" x14ac:dyDescent="0.25">
      <c r="H130">
        <v>4753</v>
      </c>
      <c r="I130">
        <v>300</v>
      </c>
    </row>
    <row r="131" spans="8:9" x14ac:dyDescent="0.25">
      <c r="H131">
        <v>959</v>
      </c>
      <c r="I131">
        <v>135</v>
      </c>
    </row>
    <row r="132" spans="8:9" x14ac:dyDescent="0.25">
      <c r="H132">
        <v>2793</v>
      </c>
      <c r="I132">
        <v>114</v>
      </c>
    </row>
    <row r="133" spans="8:9" x14ac:dyDescent="0.25">
      <c r="H133">
        <v>4606</v>
      </c>
      <c r="I133">
        <v>63</v>
      </c>
    </row>
    <row r="134" spans="8:9" x14ac:dyDescent="0.25">
      <c r="H134">
        <v>5551</v>
      </c>
      <c r="I134">
        <v>252</v>
      </c>
    </row>
    <row r="135" spans="8:9" x14ac:dyDescent="0.25">
      <c r="H135">
        <v>6657</v>
      </c>
      <c r="I135">
        <v>303</v>
      </c>
    </row>
    <row r="136" spans="8:9" x14ac:dyDescent="0.25">
      <c r="H136">
        <v>4438</v>
      </c>
      <c r="I136">
        <v>246</v>
      </c>
    </row>
    <row r="137" spans="8:9" x14ac:dyDescent="0.25">
      <c r="H137">
        <v>168</v>
      </c>
      <c r="I137">
        <v>84</v>
      </c>
    </row>
    <row r="138" spans="8:9" x14ac:dyDescent="0.25">
      <c r="H138">
        <v>7777</v>
      </c>
      <c r="I138">
        <v>39</v>
      </c>
    </row>
    <row r="139" spans="8:9" x14ac:dyDescent="0.25">
      <c r="H139">
        <v>3339</v>
      </c>
      <c r="I139">
        <v>348</v>
      </c>
    </row>
    <row r="140" spans="8:9" x14ac:dyDescent="0.25">
      <c r="H140">
        <v>6391</v>
      </c>
      <c r="I140">
        <v>48</v>
      </c>
    </row>
    <row r="141" spans="8:9" x14ac:dyDescent="0.25">
      <c r="H141">
        <v>518</v>
      </c>
      <c r="I141">
        <v>75</v>
      </c>
    </row>
    <row r="142" spans="8:9" x14ac:dyDescent="0.25">
      <c r="H142">
        <v>5677</v>
      </c>
      <c r="I142">
        <v>258</v>
      </c>
    </row>
    <row r="143" spans="8:9" x14ac:dyDescent="0.25">
      <c r="H143">
        <v>6048</v>
      </c>
      <c r="I143">
        <v>27</v>
      </c>
    </row>
    <row r="144" spans="8:9" x14ac:dyDescent="0.25">
      <c r="H144">
        <v>3752</v>
      </c>
      <c r="I144">
        <v>213</v>
      </c>
    </row>
    <row r="145" spans="8:9" x14ac:dyDescent="0.25">
      <c r="H145">
        <v>4480</v>
      </c>
      <c r="I145">
        <v>357</v>
      </c>
    </row>
    <row r="146" spans="8:9" x14ac:dyDescent="0.25">
      <c r="H146">
        <v>259</v>
      </c>
      <c r="I146">
        <v>207</v>
      </c>
    </row>
    <row r="147" spans="8:9" x14ac:dyDescent="0.25">
      <c r="H147">
        <v>42</v>
      </c>
      <c r="I147">
        <v>150</v>
      </c>
    </row>
    <row r="148" spans="8:9" x14ac:dyDescent="0.25">
      <c r="H148">
        <v>98</v>
      </c>
      <c r="I148">
        <v>204</v>
      </c>
    </row>
    <row r="149" spans="8:9" x14ac:dyDescent="0.25">
      <c r="H149">
        <v>2478</v>
      </c>
      <c r="I149">
        <v>21</v>
      </c>
    </row>
    <row r="150" spans="8:9" x14ac:dyDescent="0.25">
      <c r="H150">
        <v>7847</v>
      </c>
      <c r="I150">
        <v>174</v>
      </c>
    </row>
    <row r="151" spans="8:9" x14ac:dyDescent="0.25">
      <c r="H151">
        <v>9926</v>
      </c>
      <c r="I151">
        <v>201</v>
      </c>
    </row>
    <row r="152" spans="8:9" x14ac:dyDescent="0.25">
      <c r="H152">
        <v>819</v>
      </c>
      <c r="I152">
        <v>510</v>
      </c>
    </row>
    <row r="153" spans="8:9" x14ac:dyDescent="0.25">
      <c r="H153">
        <v>3052</v>
      </c>
      <c r="I153">
        <v>378</v>
      </c>
    </row>
    <row r="154" spans="8:9" x14ac:dyDescent="0.25">
      <c r="H154">
        <v>6832</v>
      </c>
      <c r="I154">
        <v>27</v>
      </c>
    </row>
    <row r="155" spans="8:9" x14ac:dyDescent="0.25">
      <c r="H155">
        <v>2016</v>
      </c>
      <c r="I155">
        <v>117</v>
      </c>
    </row>
    <row r="156" spans="8:9" x14ac:dyDescent="0.25">
      <c r="H156">
        <v>7322</v>
      </c>
      <c r="I156">
        <v>36</v>
      </c>
    </row>
    <row r="157" spans="8:9" x14ac:dyDescent="0.25">
      <c r="H157">
        <v>357</v>
      </c>
      <c r="I157">
        <v>126</v>
      </c>
    </row>
    <row r="158" spans="8:9" x14ac:dyDescent="0.25">
      <c r="H158">
        <v>3192</v>
      </c>
      <c r="I158">
        <v>72</v>
      </c>
    </row>
    <row r="159" spans="8:9" x14ac:dyDescent="0.25">
      <c r="H159">
        <v>8435</v>
      </c>
      <c r="I159">
        <v>42</v>
      </c>
    </row>
    <row r="160" spans="8:9" x14ac:dyDescent="0.25">
      <c r="H160">
        <v>0</v>
      </c>
      <c r="I160">
        <v>135</v>
      </c>
    </row>
    <row r="161" spans="8:9" x14ac:dyDescent="0.25">
      <c r="H161">
        <v>8862</v>
      </c>
      <c r="I161">
        <v>189</v>
      </c>
    </row>
    <row r="162" spans="8:9" x14ac:dyDescent="0.25">
      <c r="H162">
        <v>3556</v>
      </c>
      <c r="I162">
        <v>459</v>
      </c>
    </row>
    <row r="163" spans="8:9" x14ac:dyDescent="0.25">
      <c r="H163">
        <v>7280</v>
      </c>
      <c r="I163">
        <v>201</v>
      </c>
    </row>
    <row r="164" spans="8:9" x14ac:dyDescent="0.25">
      <c r="H164">
        <v>3402</v>
      </c>
      <c r="I164">
        <v>366</v>
      </c>
    </row>
    <row r="165" spans="8:9" x14ac:dyDescent="0.25">
      <c r="H165">
        <v>4592</v>
      </c>
      <c r="I165">
        <v>324</v>
      </c>
    </row>
    <row r="166" spans="8:9" x14ac:dyDescent="0.25">
      <c r="H166">
        <v>7833</v>
      </c>
      <c r="I166">
        <v>243</v>
      </c>
    </row>
    <row r="167" spans="8:9" x14ac:dyDescent="0.25">
      <c r="H167">
        <v>7651</v>
      </c>
      <c r="I167">
        <v>213</v>
      </c>
    </row>
    <row r="168" spans="8:9" x14ac:dyDescent="0.25">
      <c r="H168">
        <v>2275</v>
      </c>
      <c r="I168">
        <v>447</v>
      </c>
    </row>
    <row r="169" spans="8:9" x14ac:dyDescent="0.25">
      <c r="H169">
        <v>5670</v>
      </c>
      <c r="I169">
        <v>297</v>
      </c>
    </row>
    <row r="170" spans="8:9" x14ac:dyDescent="0.25">
      <c r="H170">
        <v>2135</v>
      </c>
      <c r="I170">
        <v>27</v>
      </c>
    </row>
    <row r="171" spans="8:9" x14ac:dyDescent="0.25">
      <c r="H171">
        <v>2779</v>
      </c>
      <c r="I171">
        <v>75</v>
      </c>
    </row>
    <row r="172" spans="8:9" x14ac:dyDescent="0.25">
      <c r="H172">
        <v>12950</v>
      </c>
      <c r="I172">
        <v>30</v>
      </c>
    </row>
    <row r="173" spans="8:9" x14ac:dyDescent="0.25">
      <c r="H173">
        <v>2646</v>
      </c>
      <c r="I173">
        <v>177</v>
      </c>
    </row>
    <row r="174" spans="8:9" x14ac:dyDescent="0.25">
      <c r="H174">
        <v>3794</v>
      </c>
      <c r="I174">
        <v>159</v>
      </c>
    </row>
    <row r="175" spans="8:9" x14ac:dyDescent="0.25">
      <c r="H175">
        <v>819</v>
      </c>
      <c r="I175">
        <v>306</v>
      </c>
    </row>
    <row r="176" spans="8:9" x14ac:dyDescent="0.25">
      <c r="H176">
        <v>2583</v>
      </c>
      <c r="I176">
        <v>18</v>
      </c>
    </row>
    <row r="177" spans="8:9" x14ac:dyDescent="0.25">
      <c r="H177">
        <v>4585</v>
      </c>
      <c r="I177">
        <v>240</v>
      </c>
    </row>
    <row r="178" spans="8:9" x14ac:dyDescent="0.25">
      <c r="H178">
        <v>1652</v>
      </c>
      <c r="I178">
        <v>93</v>
      </c>
    </row>
    <row r="179" spans="8:9" x14ac:dyDescent="0.25">
      <c r="H179">
        <v>4991</v>
      </c>
      <c r="I179">
        <v>9</v>
      </c>
    </row>
    <row r="180" spans="8:9" x14ac:dyDescent="0.25">
      <c r="H180">
        <v>2009</v>
      </c>
      <c r="I180">
        <v>219</v>
      </c>
    </row>
    <row r="181" spans="8:9" x14ac:dyDescent="0.25">
      <c r="H181">
        <v>1568</v>
      </c>
      <c r="I181">
        <v>141</v>
      </c>
    </row>
    <row r="182" spans="8:9" x14ac:dyDescent="0.25">
      <c r="H182">
        <v>3388</v>
      </c>
      <c r="I182">
        <v>123</v>
      </c>
    </row>
    <row r="183" spans="8:9" x14ac:dyDescent="0.25">
      <c r="H183">
        <v>623</v>
      </c>
      <c r="I183">
        <v>51</v>
      </c>
    </row>
    <row r="184" spans="8:9" x14ac:dyDescent="0.25">
      <c r="H184">
        <v>10073</v>
      </c>
      <c r="I184">
        <v>120</v>
      </c>
    </row>
    <row r="185" spans="8:9" x14ac:dyDescent="0.25">
      <c r="H185">
        <v>1561</v>
      </c>
      <c r="I185">
        <v>27</v>
      </c>
    </row>
    <row r="186" spans="8:9" x14ac:dyDescent="0.25">
      <c r="H186">
        <v>11522</v>
      </c>
      <c r="I186">
        <v>204</v>
      </c>
    </row>
    <row r="187" spans="8:9" x14ac:dyDescent="0.25">
      <c r="H187">
        <v>2317</v>
      </c>
      <c r="I187">
        <v>123</v>
      </c>
    </row>
    <row r="188" spans="8:9" x14ac:dyDescent="0.25">
      <c r="H188">
        <v>3059</v>
      </c>
      <c r="I188">
        <v>27</v>
      </c>
    </row>
    <row r="189" spans="8:9" x14ac:dyDescent="0.25">
      <c r="H189">
        <v>2324</v>
      </c>
      <c r="I189">
        <v>177</v>
      </c>
    </row>
    <row r="190" spans="8:9" x14ac:dyDescent="0.25">
      <c r="H190">
        <v>4956</v>
      </c>
      <c r="I190">
        <v>171</v>
      </c>
    </row>
    <row r="191" spans="8:9" x14ac:dyDescent="0.25">
      <c r="H191">
        <v>5355</v>
      </c>
      <c r="I191">
        <v>204</v>
      </c>
    </row>
    <row r="192" spans="8:9" x14ac:dyDescent="0.25">
      <c r="H192">
        <v>7259</v>
      </c>
      <c r="I192">
        <v>276</v>
      </c>
    </row>
    <row r="193" spans="8:9" x14ac:dyDescent="0.25">
      <c r="H193">
        <v>6279</v>
      </c>
      <c r="I193">
        <v>45</v>
      </c>
    </row>
    <row r="194" spans="8:9" x14ac:dyDescent="0.25">
      <c r="H194">
        <v>2541</v>
      </c>
      <c r="I194">
        <v>45</v>
      </c>
    </row>
    <row r="195" spans="8:9" x14ac:dyDescent="0.25">
      <c r="H195">
        <v>3864</v>
      </c>
      <c r="I195">
        <v>177</v>
      </c>
    </row>
    <row r="196" spans="8:9" x14ac:dyDescent="0.25">
      <c r="H196">
        <v>6146</v>
      </c>
      <c r="I196">
        <v>63</v>
      </c>
    </row>
    <row r="197" spans="8:9" x14ac:dyDescent="0.25">
      <c r="H197">
        <v>2639</v>
      </c>
      <c r="I197">
        <v>204</v>
      </c>
    </row>
    <row r="198" spans="8:9" x14ac:dyDescent="0.25">
      <c r="H198">
        <v>1890</v>
      </c>
      <c r="I198">
        <v>195</v>
      </c>
    </row>
    <row r="199" spans="8:9" x14ac:dyDescent="0.25">
      <c r="H199">
        <v>1932</v>
      </c>
      <c r="I199">
        <v>369</v>
      </c>
    </row>
    <row r="200" spans="8:9" x14ac:dyDescent="0.25">
      <c r="H200">
        <v>6300</v>
      </c>
      <c r="I200">
        <v>42</v>
      </c>
    </row>
    <row r="201" spans="8:9" x14ac:dyDescent="0.25">
      <c r="H201">
        <v>560</v>
      </c>
      <c r="I201">
        <v>81</v>
      </c>
    </row>
    <row r="202" spans="8:9" x14ac:dyDescent="0.25">
      <c r="H202">
        <v>2856</v>
      </c>
      <c r="I202">
        <v>246</v>
      </c>
    </row>
    <row r="203" spans="8:9" x14ac:dyDescent="0.25">
      <c r="H203">
        <v>707</v>
      </c>
      <c r="I203">
        <v>174</v>
      </c>
    </row>
    <row r="204" spans="8:9" x14ac:dyDescent="0.25">
      <c r="H204">
        <v>3598</v>
      </c>
      <c r="I204">
        <v>81</v>
      </c>
    </row>
    <row r="205" spans="8:9" x14ac:dyDescent="0.25">
      <c r="H205">
        <v>6853</v>
      </c>
      <c r="I205">
        <v>372</v>
      </c>
    </row>
    <row r="206" spans="8:9" x14ac:dyDescent="0.25">
      <c r="H206">
        <v>4725</v>
      </c>
      <c r="I206">
        <v>174</v>
      </c>
    </row>
    <row r="207" spans="8:9" x14ac:dyDescent="0.25">
      <c r="H207">
        <v>10304</v>
      </c>
      <c r="I207">
        <v>84</v>
      </c>
    </row>
    <row r="208" spans="8:9" x14ac:dyDescent="0.25">
      <c r="H208">
        <v>1274</v>
      </c>
      <c r="I208">
        <v>225</v>
      </c>
    </row>
    <row r="209" spans="8:9" x14ac:dyDescent="0.25">
      <c r="H209">
        <v>1526</v>
      </c>
      <c r="I209">
        <v>105</v>
      </c>
    </row>
    <row r="210" spans="8:9" x14ac:dyDescent="0.25">
      <c r="H210">
        <v>3101</v>
      </c>
      <c r="I210">
        <v>225</v>
      </c>
    </row>
    <row r="211" spans="8:9" x14ac:dyDescent="0.25">
      <c r="H211">
        <v>1057</v>
      </c>
      <c r="I211">
        <v>54</v>
      </c>
    </row>
    <row r="212" spans="8:9" x14ac:dyDescent="0.25">
      <c r="H212">
        <v>5306</v>
      </c>
      <c r="I212">
        <v>0</v>
      </c>
    </row>
    <row r="213" spans="8:9" x14ac:dyDescent="0.25">
      <c r="H213">
        <v>4018</v>
      </c>
      <c r="I213">
        <v>171</v>
      </c>
    </row>
    <row r="214" spans="8:9" x14ac:dyDescent="0.25">
      <c r="H214">
        <v>938</v>
      </c>
      <c r="I214">
        <v>189</v>
      </c>
    </row>
    <row r="215" spans="8:9" x14ac:dyDescent="0.25">
      <c r="H215">
        <v>1778</v>
      </c>
      <c r="I215">
        <v>270</v>
      </c>
    </row>
    <row r="216" spans="8:9" x14ac:dyDescent="0.25">
      <c r="H216">
        <v>1638</v>
      </c>
      <c r="I216">
        <v>63</v>
      </c>
    </row>
    <row r="217" spans="8:9" x14ac:dyDescent="0.25">
      <c r="H217">
        <v>154</v>
      </c>
      <c r="I217">
        <v>21</v>
      </c>
    </row>
    <row r="218" spans="8:9" x14ac:dyDescent="0.25">
      <c r="H218">
        <v>9835</v>
      </c>
      <c r="I218">
        <v>207</v>
      </c>
    </row>
    <row r="219" spans="8:9" x14ac:dyDescent="0.25">
      <c r="H219">
        <v>7273</v>
      </c>
      <c r="I219">
        <v>96</v>
      </c>
    </row>
    <row r="220" spans="8:9" x14ac:dyDescent="0.25">
      <c r="H220">
        <v>6909</v>
      </c>
      <c r="I220">
        <v>81</v>
      </c>
    </row>
    <row r="221" spans="8:9" x14ac:dyDescent="0.25">
      <c r="H221">
        <v>3920</v>
      </c>
      <c r="I221">
        <v>306</v>
      </c>
    </row>
    <row r="222" spans="8:9" x14ac:dyDescent="0.25">
      <c r="H222">
        <v>4858</v>
      </c>
      <c r="I222">
        <v>279</v>
      </c>
    </row>
    <row r="223" spans="8:9" x14ac:dyDescent="0.25">
      <c r="H223">
        <v>3549</v>
      </c>
      <c r="I223">
        <v>3</v>
      </c>
    </row>
    <row r="224" spans="8:9" x14ac:dyDescent="0.25">
      <c r="H224">
        <v>966</v>
      </c>
      <c r="I224">
        <v>198</v>
      </c>
    </row>
    <row r="225" spans="8:9" x14ac:dyDescent="0.25">
      <c r="H225">
        <v>385</v>
      </c>
      <c r="I225">
        <v>249</v>
      </c>
    </row>
    <row r="226" spans="8:9" x14ac:dyDescent="0.25">
      <c r="H226">
        <v>2219</v>
      </c>
      <c r="I226">
        <v>75</v>
      </c>
    </row>
    <row r="227" spans="8:9" x14ac:dyDescent="0.25">
      <c r="H227">
        <v>2954</v>
      </c>
      <c r="I227">
        <v>189</v>
      </c>
    </row>
    <row r="228" spans="8:9" x14ac:dyDescent="0.25">
      <c r="H228">
        <v>280</v>
      </c>
      <c r="I228">
        <v>87</v>
      </c>
    </row>
    <row r="229" spans="8:9" x14ac:dyDescent="0.25">
      <c r="H229">
        <v>6118</v>
      </c>
      <c r="I229">
        <v>174</v>
      </c>
    </row>
    <row r="230" spans="8:9" x14ac:dyDescent="0.25">
      <c r="H230">
        <v>4802</v>
      </c>
      <c r="I230">
        <v>36</v>
      </c>
    </row>
    <row r="231" spans="8:9" x14ac:dyDescent="0.25">
      <c r="H231">
        <v>4137</v>
      </c>
      <c r="I231">
        <v>60</v>
      </c>
    </row>
    <row r="232" spans="8:9" x14ac:dyDescent="0.25">
      <c r="H232">
        <v>2023</v>
      </c>
      <c r="I232">
        <v>78</v>
      </c>
    </row>
    <row r="233" spans="8:9" x14ac:dyDescent="0.25">
      <c r="H233">
        <v>9051</v>
      </c>
      <c r="I233">
        <v>57</v>
      </c>
    </row>
    <row r="234" spans="8:9" x14ac:dyDescent="0.25">
      <c r="H234">
        <v>2919</v>
      </c>
      <c r="I234">
        <v>45</v>
      </c>
    </row>
    <row r="235" spans="8:9" x14ac:dyDescent="0.25">
      <c r="H235">
        <v>5915</v>
      </c>
      <c r="I235">
        <v>3</v>
      </c>
    </row>
    <row r="236" spans="8:9" x14ac:dyDescent="0.25">
      <c r="H236">
        <v>2562</v>
      </c>
      <c r="I236">
        <v>6</v>
      </c>
    </row>
    <row r="237" spans="8:9" x14ac:dyDescent="0.25">
      <c r="H237">
        <v>8813</v>
      </c>
      <c r="I237">
        <v>21</v>
      </c>
    </row>
    <row r="238" spans="8:9" x14ac:dyDescent="0.25">
      <c r="H238">
        <v>6111</v>
      </c>
      <c r="I238">
        <v>3</v>
      </c>
    </row>
    <row r="239" spans="8:9" x14ac:dyDescent="0.25">
      <c r="H239">
        <v>3507</v>
      </c>
      <c r="I239">
        <v>288</v>
      </c>
    </row>
    <row r="240" spans="8:9" x14ac:dyDescent="0.25">
      <c r="H240">
        <v>4319</v>
      </c>
      <c r="I240">
        <v>30</v>
      </c>
    </row>
    <row r="241" spans="8:9" x14ac:dyDescent="0.25">
      <c r="H241">
        <v>609</v>
      </c>
      <c r="I241">
        <v>87</v>
      </c>
    </row>
    <row r="242" spans="8:9" x14ac:dyDescent="0.25">
      <c r="H242">
        <v>6370</v>
      </c>
      <c r="I242">
        <v>30</v>
      </c>
    </row>
    <row r="243" spans="8:9" x14ac:dyDescent="0.25">
      <c r="H243">
        <v>5474</v>
      </c>
      <c r="I243">
        <v>168</v>
      </c>
    </row>
    <row r="244" spans="8:9" x14ac:dyDescent="0.25">
      <c r="H244">
        <v>3164</v>
      </c>
      <c r="I244">
        <v>306</v>
      </c>
    </row>
    <row r="245" spans="8:9" x14ac:dyDescent="0.25">
      <c r="H245">
        <v>1302</v>
      </c>
      <c r="I245">
        <v>402</v>
      </c>
    </row>
    <row r="246" spans="8:9" x14ac:dyDescent="0.25">
      <c r="H246">
        <v>7308</v>
      </c>
      <c r="I246">
        <v>327</v>
      </c>
    </row>
    <row r="247" spans="8:9" x14ac:dyDescent="0.25">
      <c r="H247">
        <v>6132</v>
      </c>
      <c r="I247">
        <v>93</v>
      </c>
    </row>
    <row r="248" spans="8:9" x14ac:dyDescent="0.25">
      <c r="H248">
        <v>3472</v>
      </c>
      <c r="I248">
        <v>96</v>
      </c>
    </row>
    <row r="249" spans="8:9" x14ac:dyDescent="0.25">
      <c r="H249">
        <v>9660</v>
      </c>
      <c r="I249">
        <v>27</v>
      </c>
    </row>
    <row r="250" spans="8:9" x14ac:dyDescent="0.25">
      <c r="H250">
        <v>2436</v>
      </c>
      <c r="I250">
        <v>99</v>
      </c>
    </row>
    <row r="251" spans="8:9" x14ac:dyDescent="0.25">
      <c r="H251">
        <v>9506</v>
      </c>
      <c r="I251">
        <v>87</v>
      </c>
    </row>
    <row r="252" spans="8:9" x14ac:dyDescent="0.25">
      <c r="H252">
        <v>245</v>
      </c>
      <c r="I252">
        <v>288</v>
      </c>
    </row>
    <row r="253" spans="8:9" x14ac:dyDescent="0.25">
      <c r="H253">
        <v>2702</v>
      </c>
      <c r="I253">
        <v>363</v>
      </c>
    </row>
    <row r="254" spans="8:9" x14ac:dyDescent="0.25">
      <c r="H254">
        <v>700</v>
      </c>
      <c r="I254">
        <v>87</v>
      </c>
    </row>
    <row r="255" spans="8:9" x14ac:dyDescent="0.25">
      <c r="H255">
        <v>3759</v>
      </c>
      <c r="I255">
        <v>150</v>
      </c>
    </row>
    <row r="256" spans="8:9" x14ac:dyDescent="0.25">
      <c r="H256">
        <v>1589</v>
      </c>
      <c r="I256">
        <v>303</v>
      </c>
    </row>
    <row r="257" spans="8:9" x14ac:dyDescent="0.25">
      <c r="H257">
        <v>5194</v>
      </c>
      <c r="I257">
        <v>288</v>
      </c>
    </row>
    <row r="258" spans="8:9" x14ac:dyDescent="0.25">
      <c r="H258">
        <v>945</v>
      </c>
      <c r="I258">
        <v>75</v>
      </c>
    </row>
    <row r="259" spans="8:9" x14ac:dyDescent="0.25">
      <c r="H259">
        <v>1988</v>
      </c>
      <c r="I259">
        <v>39</v>
      </c>
    </row>
    <row r="260" spans="8:9" x14ac:dyDescent="0.25">
      <c r="H260">
        <v>6734</v>
      </c>
      <c r="I260">
        <v>123</v>
      </c>
    </row>
    <row r="261" spans="8:9" x14ac:dyDescent="0.25">
      <c r="H261">
        <v>217</v>
      </c>
      <c r="I261">
        <v>36</v>
      </c>
    </row>
    <row r="262" spans="8:9" x14ac:dyDescent="0.25">
      <c r="H262">
        <v>6279</v>
      </c>
      <c r="I262">
        <v>237</v>
      </c>
    </row>
    <row r="263" spans="8:9" x14ac:dyDescent="0.25">
      <c r="H263">
        <v>4424</v>
      </c>
      <c r="I263">
        <v>201</v>
      </c>
    </row>
    <row r="264" spans="8:9" x14ac:dyDescent="0.25">
      <c r="H264">
        <v>189</v>
      </c>
      <c r="I264">
        <v>48</v>
      </c>
    </row>
    <row r="265" spans="8:9" x14ac:dyDescent="0.25">
      <c r="H265">
        <v>490</v>
      </c>
      <c r="I265">
        <v>84</v>
      </c>
    </row>
    <row r="266" spans="8:9" x14ac:dyDescent="0.25">
      <c r="H266">
        <v>434</v>
      </c>
      <c r="I266">
        <v>87</v>
      </c>
    </row>
    <row r="267" spans="8:9" x14ac:dyDescent="0.25">
      <c r="H267">
        <v>10129</v>
      </c>
      <c r="I267">
        <v>312</v>
      </c>
    </row>
    <row r="268" spans="8:9" x14ac:dyDescent="0.25">
      <c r="H268">
        <v>1652</v>
      </c>
      <c r="I268">
        <v>102</v>
      </c>
    </row>
    <row r="269" spans="8:9" x14ac:dyDescent="0.25">
      <c r="H269">
        <v>6433</v>
      </c>
      <c r="I269">
        <v>78</v>
      </c>
    </row>
    <row r="270" spans="8:9" x14ac:dyDescent="0.25">
      <c r="H270">
        <v>2212</v>
      </c>
      <c r="I270">
        <v>117</v>
      </c>
    </row>
    <row r="271" spans="8:9" x14ac:dyDescent="0.25">
      <c r="H271">
        <v>609</v>
      </c>
      <c r="I271">
        <v>99</v>
      </c>
    </row>
    <row r="272" spans="8:9" x14ac:dyDescent="0.25">
      <c r="H272">
        <v>1638</v>
      </c>
      <c r="I272">
        <v>48</v>
      </c>
    </row>
    <row r="273" spans="8:9" x14ac:dyDescent="0.25">
      <c r="H273">
        <v>3829</v>
      </c>
      <c r="I273">
        <v>24</v>
      </c>
    </row>
    <row r="274" spans="8:9" x14ac:dyDescent="0.25">
      <c r="H274">
        <v>5775</v>
      </c>
      <c r="I274">
        <v>42</v>
      </c>
    </row>
    <row r="275" spans="8:9" x14ac:dyDescent="0.25">
      <c r="H275">
        <v>1071</v>
      </c>
      <c r="I275">
        <v>270</v>
      </c>
    </row>
    <row r="276" spans="8:9" x14ac:dyDescent="0.25">
      <c r="H276">
        <v>5019</v>
      </c>
      <c r="I276">
        <v>150</v>
      </c>
    </row>
    <row r="277" spans="8:9" x14ac:dyDescent="0.25">
      <c r="H277">
        <v>2863</v>
      </c>
      <c r="I277">
        <v>42</v>
      </c>
    </row>
    <row r="278" spans="8:9" x14ac:dyDescent="0.25">
      <c r="H278">
        <v>1617</v>
      </c>
      <c r="I278">
        <v>126</v>
      </c>
    </row>
    <row r="279" spans="8:9" x14ac:dyDescent="0.25">
      <c r="H279">
        <v>6818</v>
      </c>
      <c r="I279">
        <v>6</v>
      </c>
    </row>
    <row r="280" spans="8:9" x14ac:dyDescent="0.25">
      <c r="H280">
        <v>6657</v>
      </c>
      <c r="I280">
        <v>276</v>
      </c>
    </row>
    <row r="281" spans="8:9" x14ac:dyDescent="0.25">
      <c r="H281">
        <v>2919</v>
      </c>
      <c r="I281">
        <v>93</v>
      </c>
    </row>
    <row r="282" spans="8:9" x14ac:dyDescent="0.25">
      <c r="H282">
        <v>3094</v>
      </c>
      <c r="I282">
        <v>246</v>
      </c>
    </row>
    <row r="283" spans="8:9" x14ac:dyDescent="0.25">
      <c r="H283">
        <v>2989</v>
      </c>
      <c r="I283">
        <v>3</v>
      </c>
    </row>
    <row r="284" spans="8:9" x14ac:dyDescent="0.25">
      <c r="H284">
        <v>2268</v>
      </c>
      <c r="I284">
        <v>63</v>
      </c>
    </row>
    <row r="285" spans="8:9" x14ac:dyDescent="0.25">
      <c r="H285">
        <v>4753</v>
      </c>
      <c r="I285">
        <v>246</v>
      </c>
    </row>
    <row r="286" spans="8:9" x14ac:dyDescent="0.25">
      <c r="H286">
        <v>7511</v>
      </c>
      <c r="I286">
        <v>120</v>
      </c>
    </row>
    <row r="287" spans="8:9" x14ac:dyDescent="0.25">
      <c r="H287">
        <v>4326</v>
      </c>
      <c r="I287">
        <v>348</v>
      </c>
    </row>
    <row r="288" spans="8:9" x14ac:dyDescent="0.25">
      <c r="H288">
        <v>4935</v>
      </c>
      <c r="I288">
        <v>126</v>
      </c>
    </row>
    <row r="289" spans="8:9" x14ac:dyDescent="0.25">
      <c r="H289">
        <v>4781</v>
      </c>
      <c r="I289">
        <v>123</v>
      </c>
    </row>
    <row r="290" spans="8:9" x14ac:dyDescent="0.25">
      <c r="H290">
        <v>7483</v>
      </c>
      <c r="I290">
        <v>45</v>
      </c>
    </row>
    <row r="291" spans="8:9" x14ac:dyDescent="0.25">
      <c r="H291">
        <v>6860</v>
      </c>
      <c r="I291">
        <v>126</v>
      </c>
    </row>
    <row r="292" spans="8:9" x14ac:dyDescent="0.25">
      <c r="H292">
        <v>9002</v>
      </c>
      <c r="I292">
        <v>72</v>
      </c>
    </row>
    <row r="293" spans="8:9" x14ac:dyDescent="0.25">
      <c r="H293">
        <v>1400</v>
      </c>
      <c r="I293">
        <v>135</v>
      </c>
    </row>
    <row r="294" spans="8:9" x14ac:dyDescent="0.25">
      <c r="H294">
        <v>4053</v>
      </c>
      <c r="I294">
        <v>24</v>
      </c>
    </row>
    <row r="295" spans="8:9" x14ac:dyDescent="0.25">
      <c r="H295">
        <v>2149</v>
      </c>
      <c r="I295">
        <v>117</v>
      </c>
    </row>
    <row r="296" spans="8:9" x14ac:dyDescent="0.25">
      <c r="H296">
        <v>3640</v>
      </c>
      <c r="I296">
        <v>51</v>
      </c>
    </row>
    <row r="297" spans="8:9" x14ac:dyDescent="0.25">
      <c r="H297">
        <v>630</v>
      </c>
      <c r="I297">
        <v>36</v>
      </c>
    </row>
    <row r="298" spans="8:9" x14ac:dyDescent="0.25">
      <c r="H298">
        <v>2429</v>
      </c>
      <c r="I298">
        <v>144</v>
      </c>
    </row>
    <row r="299" spans="8:9" x14ac:dyDescent="0.25">
      <c r="H299">
        <v>2142</v>
      </c>
      <c r="I299">
        <v>114</v>
      </c>
    </row>
    <row r="300" spans="8:9" x14ac:dyDescent="0.25">
      <c r="H300">
        <v>6454</v>
      </c>
      <c r="I300">
        <v>54</v>
      </c>
    </row>
    <row r="301" spans="8:9" x14ac:dyDescent="0.25">
      <c r="H301">
        <v>4487</v>
      </c>
      <c r="I301">
        <v>333</v>
      </c>
    </row>
    <row r="302" spans="8:9" x14ac:dyDescent="0.25">
      <c r="H302">
        <v>938</v>
      </c>
      <c r="I302">
        <v>366</v>
      </c>
    </row>
    <row r="303" spans="8:9" x14ac:dyDescent="0.25">
      <c r="H303">
        <v>8841</v>
      </c>
      <c r="I303">
        <v>303</v>
      </c>
    </row>
    <row r="304" spans="8:9" x14ac:dyDescent="0.25">
      <c r="H304">
        <v>4018</v>
      </c>
      <c r="I304">
        <v>126</v>
      </c>
    </row>
    <row r="305" spans="8:9" x14ac:dyDescent="0.25">
      <c r="H305">
        <v>714</v>
      </c>
      <c r="I305">
        <v>231</v>
      </c>
    </row>
    <row r="306" spans="8:9" x14ac:dyDescent="0.25">
      <c r="H306">
        <v>3850</v>
      </c>
      <c r="I306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D27-C5CA-45AC-BBF1-5E27C6D6110D}">
  <dimension ref="F8:G75"/>
  <sheetViews>
    <sheetView workbookViewId="0">
      <selection activeCell="G9" sqref="G9"/>
    </sheetView>
  </sheetViews>
  <sheetFormatPr defaultRowHeight="15" x14ac:dyDescent="0.25"/>
  <cols>
    <col min="6" max="6" width="19.85546875" bestFit="1" customWidth="1"/>
    <col min="7" max="7" width="14.85546875" bestFit="1" customWidth="1"/>
  </cols>
  <sheetData>
    <row r="8" spans="6:7" x14ac:dyDescent="0.25">
      <c r="F8" s="16" t="s">
        <v>72</v>
      </c>
      <c r="G8" t="s">
        <v>74</v>
      </c>
    </row>
    <row r="9" spans="6:7" x14ac:dyDescent="0.25">
      <c r="F9" s="17" t="s">
        <v>34</v>
      </c>
      <c r="G9" s="22">
        <v>0.20346144516463865</v>
      </c>
    </row>
    <row r="10" spans="6:7" x14ac:dyDescent="0.25">
      <c r="F10" s="20" t="s">
        <v>5</v>
      </c>
      <c r="G10" s="22">
        <v>3.3491851275195043E-2</v>
      </c>
    </row>
    <row r="11" spans="6:7" x14ac:dyDescent="0.25">
      <c r="F11" s="20" t="s">
        <v>9</v>
      </c>
      <c r="G11" s="22">
        <v>3.1771282867087504E-2</v>
      </c>
    </row>
    <row r="12" spans="6:7" x14ac:dyDescent="0.25">
      <c r="F12" s="20" t="s">
        <v>3</v>
      </c>
      <c r="G12" s="22">
        <v>2.8888625632520436E-2</v>
      </c>
    </row>
    <row r="13" spans="6:7" x14ac:dyDescent="0.25">
      <c r="F13" s="20" t="s">
        <v>6</v>
      </c>
      <c r="G13" s="22">
        <v>2.7134209977040285E-2</v>
      </c>
    </row>
    <row r="14" spans="6:7" x14ac:dyDescent="0.25">
      <c r="F14" s="20" t="s">
        <v>7</v>
      </c>
      <c r="G14" s="22">
        <v>2.5515183311050561E-2</v>
      </c>
    </row>
    <row r="15" spans="6:7" x14ac:dyDescent="0.25">
      <c r="F15" s="20" t="s">
        <v>40</v>
      </c>
      <c r="G15" s="22">
        <v>1.9862692999825123E-2</v>
      </c>
    </row>
    <row r="16" spans="6:7" x14ac:dyDescent="0.25">
      <c r="F16" s="20" t="s">
        <v>10</v>
      </c>
      <c r="G16" s="22">
        <v>1.3318891841121021E-2</v>
      </c>
    </row>
    <row r="17" spans="6:7" x14ac:dyDescent="0.25">
      <c r="F17" s="20" t="s">
        <v>41</v>
      </c>
      <c r="G17" s="22">
        <v>1.2777335883159302E-2</v>
      </c>
    </row>
    <row r="18" spans="6:7" x14ac:dyDescent="0.25">
      <c r="F18" s="20" t="s">
        <v>2</v>
      </c>
      <c r="G18" s="22">
        <v>6.2560995560369389E-3</v>
      </c>
    </row>
    <row r="19" spans="6:7" x14ac:dyDescent="0.25">
      <c r="F19" s="20" t="s">
        <v>8</v>
      </c>
      <c r="G19" s="22">
        <v>4.4452718216024412E-3</v>
      </c>
    </row>
    <row r="20" spans="6:7" x14ac:dyDescent="0.25">
      <c r="F20" s="17" t="s">
        <v>36</v>
      </c>
      <c r="G20" s="22">
        <v>0.19175593878161193</v>
      </c>
    </row>
    <row r="21" spans="6:7" x14ac:dyDescent="0.25">
      <c r="F21" s="20" t="s">
        <v>5</v>
      </c>
      <c r="G21" s="22">
        <v>3.1929236688159668E-2</v>
      </c>
    </row>
    <row r="22" spans="6:7" x14ac:dyDescent="0.25">
      <c r="F22" s="20" t="s">
        <v>41</v>
      </c>
      <c r="G22" s="22">
        <v>3.1624611461806201E-2</v>
      </c>
    </row>
    <row r="23" spans="6:7" x14ac:dyDescent="0.25">
      <c r="F23" s="20" t="s">
        <v>6</v>
      </c>
      <c r="G23" s="22">
        <v>2.2062764079044606E-2</v>
      </c>
    </row>
    <row r="24" spans="6:7" x14ac:dyDescent="0.25">
      <c r="F24" s="20" t="s">
        <v>9</v>
      </c>
      <c r="G24" s="22">
        <v>2.0686309352558569E-2</v>
      </c>
    </row>
    <row r="25" spans="6:7" x14ac:dyDescent="0.25">
      <c r="F25" s="20" t="s">
        <v>2</v>
      </c>
      <c r="G25" s="22">
        <v>1.9106771141836891E-2</v>
      </c>
    </row>
    <row r="26" spans="6:7" x14ac:dyDescent="0.25">
      <c r="F26" s="20" t="s">
        <v>40</v>
      </c>
      <c r="G26" s="22">
        <v>1.8548291560188869E-2</v>
      </c>
    </row>
    <row r="27" spans="6:7" x14ac:dyDescent="0.25">
      <c r="F27" s="20" t="s">
        <v>7</v>
      </c>
      <c r="G27" s="22">
        <v>1.7673904336396509E-2</v>
      </c>
    </row>
    <row r="28" spans="6:7" x14ac:dyDescent="0.25">
      <c r="F28" s="20" t="s">
        <v>3</v>
      </c>
      <c r="G28" s="22">
        <v>1.496048333869248E-2</v>
      </c>
    </row>
    <row r="29" spans="6:7" x14ac:dyDescent="0.25">
      <c r="F29" s="20" t="s">
        <v>10</v>
      </c>
      <c r="G29" s="22">
        <v>1.1118820761901538E-2</v>
      </c>
    </row>
    <row r="30" spans="6:7" x14ac:dyDescent="0.25">
      <c r="F30" s="20" t="s">
        <v>8</v>
      </c>
      <c r="G30" s="22">
        <v>4.0447460610265867E-3</v>
      </c>
    </row>
    <row r="31" spans="6:7" x14ac:dyDescent="0.25">
      <c r="F31" s="17" t="s">
        <v>37</v>
      </c>
      <c r="G31" s="22">
        <v>0.17633851760338923</v>
      </c>
    </row>
    <row r="32" spans="6:7" x14ac:dyDescent="0.25">
      <c r="F32" s="20" t="s">
        <v>7</v>
      </c>
      <c r="G32" s="22">
        <v>3.5110877941184768E-2</v>
      </c>
    </row>
    <row r="33" spans="6:7" x14ac:dyDescent="0.25">
      <c r="F33" s="20" t="s">
        <v>6</v>
      </c>
      <c r="G33" s="22">
        <v>2.1746856436900268E-2</v>
      </c>
    </row>
    <row r="34" spans="6:7" x14ac:dyDescent="0.25">
      <c r="F34" s="20" t="s">
        <v>2</v>
      </c>
      <c r="G34" s="22">
        <v>2.0675026936767701E-2</v>
      </c>
    </row>
    <row r="35" spans="6:7" x14ac:dyDescent="0.25">
      <c r="F35" s="20" t="s">
        <v>40</v>
      </c>
      <c r="G35" s="22">
        <v>1.9704739178752956E-2</v>
      </c>
    </row>
    <row r="36" spans="6:7" x14ac:dyDescent="0.25">
      <c r="F36" s="20" t="s">
        <v>9</v>
      </c>
      <c r="G36" s="22">
        <v>1.7273378575820654E-2</v>
      </c>
    </row>
    <row r="37" spans="6:7" x14ac:dyDescent="0.25">
      <c r="F37" s="20" t="s">
        <v>8</v>
      </c>
      <c r="G37" s="22">
        <v>1.6218472699374389E-2</v>
      </c>
    </row>
    <row r="38" spans="6:7" x14ac:dyDescent="0.25">
      <c r="F38" s="20" t="s">
        <v>41</v>
      </c>
      <c r="G38" s="22">
        <v>1.3928142293827954E-2</v>
      </c>
    </row>
    <row r="39" spans="6:7" x14ac:dyDescent="0.25">
      <c r="F39" s="20" t="s">
        <v>3</v>
      </c>
      <c r="G39" s="22">
        <v>1.3555822572729272E-2</v>
      </c>
    </row>
    <row r="40" spans="6:7" x14ac:dyDescent="0.25">
      <c r="F40" s="20" t="s">
        <v>5</v>
      </c>
      <c r="G40" s="22">
        <v>1.168858275934043E-2</v>
      </c>
    </row>
    <row r="41" spans="6:7" x14ac:dyDescent="0.25">
      <c r="F41" s="20" t="s">
        <v>10</v>
      </c>
      <c r="G41" s="22">
        <v>6.4366182086908448E-3</v>
      </c>
    </row>
    <row r="42" spans="6:7" x14ac:dyDescent="0.25">
      <c r="F42" s="17" t="s">
        <v>35</v>
      </c>
      <c r="G42" s="22">
        <v>0.15266236806625036</v>
      </c>
    </row>
    <row r="43" spans="6:7" x14ac:dyDescent="0.25">
      <c r="F43" s="20" t="s">
        <v>40</v>
      </c>
      <c r="G43" s="22">
        <v>3.0885613227504272E-2</v>
      </c>
    </row>
    <row r="44" spans="6:7" x14ac:dyDescent="0.25">
      <c r="F44" s="20" t="s">
        <v>7</v>
      </c>
      <c r="G44" s="22">
        <v>2.3004845797582177E-2</v>
      </c>
    </row>
    <row r="45" spans="6:7" x14ac:dyDescent="0.25">
      <c r="F45" s="20" t="s">
        <v>5</v>
      </c>
      <c r="G45" s="22">
        <v>2.278483868966023E-2</v>
      </c>
    </row>
    <row r="46" spans="6:7" x14ac:dyDescent="0.25">
      <c r="F46" s="20" t="s">
        <v>8</v>
      </c>
      <c r="G46" s="22">
        <v>2.0268859968296412E-2</v>
      </c>
    </row>
    <row r="47" spans="6:7" x14ac:dyDescent="0.25">
      <c r="F47" s="20" t="s">
        <v>3</v>
      </c>
      <c r="G47" s="22">
        <v>1.3290685801643849E-2</v>
      </c>
    </row>
    <row r="48" spans="6:7" x14ac:dyDescent="0.25">
      <c r="F48" s="20" t="s">
        <v>41</v>
      </c>
      <c r="G48" s="22">
        <v>1.2720923804204956E-2</v>
      </c>
    </row>
    <row r="49" spans="6:7" x14ac:dyDescent="0.25">
      <c r="F49" s="20" t="s">
        <v>10</v>
      </c>
      <c r="G49" s="22">
        <v>9.9792967670237556E-3</v>
      </c>
    </row>
    <row r="50" spans="6:7" x14ac:dyDescent="0.25">
      <c r="F50" s="20" t="s">
        <v>9</v>
      </c>
      <c r="G50" s="22">
        <v>9.1218331669177012E-3</v>
      </c>
    </row>
    <row r="51" spans="6:7" x14ac:dyDescent="0.25">
      <c r="F51" s="20" t="s">
        <v>6</v>
      </c>
      <c r="G51" s="22">
        <v>8.8792612274140141E-3</v>
      </c>
    </row>
    <row r="52" spans="6:7" x14ac:dyDescent="0.25">
      <c r="F52" s="20" t="s">
        <v>2</v>
      </c>
      <c r="G52" s="22">
        <v>1.7262096160029785E-3</v>
      </c>
    </row>
    <row r="53" spans="6:7" x14ac:dyDescent="0.25">
      <c r="F53" s="17" t="s">
        <v>39</v>
      </c>
      <c r="G53" s="22">
        <v>0.13984554372782301</v>
      </c>
    </row>
    <row r="54" spans="6:7" x14ac:dyDescent="0.25">
      <c r="F54" s="20" t="s">
        <v>2</v>
      </c>
      <c r="G54" s="22">
        <v>3.687093480456035E-2</v>
      </c>
    </row>
    <row r="55" spans="6:7" x14ac:dyDescent="0.25">
      <c r="F55" s="20" t="s">
        <v>8</v>
      </c>
      <c r="G55" s="22">
        <v>2.1865321802704396E-2</v>
      </c>
    </row>
    <row r="56" spans="6:7" x14ac:dyDescent="0.25">
      <c r="F56" s="20" t="s">
        <v>40</v>
      </c>
      <c r="G56" s="22">
        <v>1.6974394557362622E-2</v>
      </c>
    </row>
    <row r="57" spans="6:7" x14ac:dyDescent="0.25">
      <c r="F57" s="20" t="s">
        <v>10</v>
      </c>
      <c r="G57" s="22">
        <v>1.4351232885985547E-2</v>
      </c>
    </row>
    <row r="58" spans="6:7" x14ac:dyDescent="0.25">
      <c r="F58" s="20" t="s">
        <v>5</v>
      </c>
      <c r="G58" s="22">
        <v>1.3335815464807324E-2</v>
      </c>
    </row>
    <row r="59" spans="6:7" x14ac:dyDescent="0.25">
      <c r="F59" s="20" t="s">
        <v>6</v>
      </c>
      <c r="G59" s="22">
        <v>1.2754771051577563E-2</v>
      </c>
    </row>
    <row r="60" spans="6:7" x14ac:dyDescent="0.25">
      <c r="F60" s="20" t="s">
        <v>3</v>
      </c>
      <c r="G60" s="22">
        <v>8.2756519826025152E-3</v>
      </c>
    </row>
    <row r="61" spans="6:7" x14ac:dyDescent="0.25">
      <c r="F61" s="20" t="s">
        <v>9</v>
      </c>
      <c r="G61" s="22">
        <v>7.8582025983403563E-3</v>
      </c>
    </row>
    <row r="62" spans="6:7" x14ac:dyDescent="0.25">
      <c r="F62" s="20" t="s">
        <v>7</v>
      </c>
      <c r="G62" s="22">
        <v>4.3550124952754883E-3</v>
      </c>
    </row>
    <row r="63" spans="6:7" x14ac:dyDescent="0.25">
      <c r="F63" s="20" t="s">
        <v>41</v>
      </c>
      <c r="G63" s="22">
        <v>3.2042060846068361E-3</v>
      </c>
    </row>
    <row r="64" spans="6:7" x14ac:dyDescent="0.25">
      <c r="F64" s="17" t="s">
        <v>38</v>
      </c>
      <c r="G64" s="22">
        <v>0.13593618665628684</v>
      </c>
    </row>
    <row r="65" spans="6:7" x14ac:dyDescent="0.25">
      <c r="F65" s="20" t="s">
        <v>5</v>
      </c>
      <c r="G65" s="22">
        <v>2.0325272047250757E-2</v>
      </c>
    </row>
    <row r="66" spans="6:7" x14ac:dyDescent="0.25">
      <c r="F66" s="20" t="s">
        <v>9</v>
      </c>
      <c r="G66" s="22">
        <v>2.0133470978805981E-2</v>
      </c>
    </row>
    <row r="67" spans="6:7" x14ac:dyDescent="0.25">
      <c r="F67" s="20" t="s">
        <v>40</v>
      </c>
      <c r="G67" s="22">
        <v>1.6195907867792653E-2</v>
      </c>
    </row>
    <row r="68" spans="6:7" x14ac:dyDescent="0.25">
      <c r="F68" s="20" t="s">
        <v>2</v>
      </c>
      <c r="G68" s="22">
        <v>1.5253826149255079E-2</v>
      </c>
    </row>
    <row r="69" spans="6:7" x14ac:dyDescent="0.25">
      <c r="F69" s="20" t="s">
        <v>7</v>
      </c>
      <c r="G69" s="22">
        <v>1.5203055278196168E-2</v>
      </c>
    </row>
    <row r="70" spans="6:7" x14ac:dyDescent="0.25">
      <c r="F70" s="20" t="s">
        <v>6</v>
      </c>
      <c r="G70" s="22">
        <v>1.2749129843682129E-2</v>
      </c>
    </row>
    <row r="71" spans="6:7" x14ac:dyDescent="0.25">
      <c r="F71" s="20" t="s">
        <v>8</v>
      </c>
      <c r="G71" s="22">
        <v>1.2201932677824975E-2</v>
      </c>
    </row>
    <row r="72" spans="6:7" x14ac:dyDescent="0.25">
      <c r="F72" s="20" t="s">
        <v>10</v>
      </c>
      <c r="G72" s="22">
        <v>1.1857818996203468E-2</v>
      </c>
    </row>
    <row r="73" spans="6:7" x14ac:dyDescent="0.25">
      <c r="F73" s="20" t="s">
        <v>3</v>
      </c>
      <c r="G73" s="22">
        <v>7.1248455719338626E-3</v>
      </c>
    </row>
    <row r="74" spans="6:7" x14ac:dyDescent="0.25">
      <c r="F74" s="20" t="s">
        <v>41</v>
      </c>
      <c r="G74" s="22">
        <v>4.8909272453417727E-3</v>
      </c>
    </row>
    <row r="75" spans="6:7" x14ac:dyDescent="0.25">
      <c r="F75" s="17" t="s">
        <v>73</v>
      </c>
      <c r="G75" s="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9EAF-2C27-4C04-88DC-A8AA459A5D6C}">
  <dimension ref="C3:N12"/>
  <sheetViews>
    <sheetView tabSelected="1" workbookViewId="0">
      <selection activeCell="D15" sqref="D15"/>
    </sheetView>
  </sheetViews>
  <sheetFormatPr defaultRowHeight="15" x14ac:dyDescent="0.25"/>
  <cols>
    <col min="3" max="3" width="22.28515625" bestFit="1" customWidth="1"/>
    <col min="4" max="4" width="9.140625" customWidth="1"/>
  </cols>
  <sheetData>
    <row r="3" spans="3:14" x14ac:dyDescent="0.25">
      <c r="C3" s="23" t="s">
        <v>79</v>
      </c>
      <c r="D3" s="23"/>
      <c r="E3" t="s">
        <v>39</v>
      </c>
    </row>
    <row r="4" spans="3:14" x14ac:dyDescent="0.25">
      <c r="N4" t="str" cm="1">
        <f t="array" ref="N4:N9">_xlfn.UNIQUE(ventas[Geography])</f>
        <v>New Zealand</v>
      </c>
    </row>
    <row r="5" spans="3:14" x14ac:dyDescent="0.25">
      <c r="N5" t="str">
        <v>USA</v>
      </c>
    </row>
    <row r="6" spans="3:14" x14ac:dyDescent="0.25">
      <c r="C6" t="s">
        <v>80</v>
      </c>
      <c r="D6">
        <f>COUNTIFS(ventas[Geography],E3)</f>
        <v>40</v>
      </c>
      <c r="N6" t="str">
        <v>Canada</v>
      </c>
    </row>
    <row r="7" spans="3:14" x14ac:dyDescent="0.25">
      <c r="N7" t="str">
        <v>UK</v>
      </c>
    </row>
    <row r="8" spans="3:14" x14ac:dyDescent="0.25">
      <c r="C8" s="24" t="s">
        <v>81</v>
      </c>
      <c r="D8" s="24"/>
      <c r="E8" t="s">
        <v>82</v>
      </c>
      <c r="N8" t="str">
        <v>Australia</v>
      </c>
    </row>
    <row r="9" spans="3:14" x14ac:dyDescent="0.25">
      <c r="C9" t="s">
        <v>86</v>
      </c>
      <c r="D9">
        <f>SUMIFS(ventas[Amount],ventas[Geography],$E$3)</f>
        <v>173530</v>
      </c>
      <c r="N9" t="str">
        <v>India</v>
      </c>
    </row>
    <row r="10" spans="3:14" x14ac:dyDescent="0.25">
      <c r="C10" t="s">
        <v>85</v>
      </c>
      <c r="D10">
        <f>SUMIFS(ventas[Amount],ventas[Geography],$E$3)</f>
        <v>173530</v>
      </c>
    </row>
    <row r="11" spans="3:14" x14ac:dyDescent="0.25">
      <c r="C11" t="s">
        <v>83</v>
      </c>
      <c r="D11">
        <f>SUMIFS(ventas[profits],ventas[Geography],$E$3)</f>
        <v>173153.72999999992</v>
      </c>
    </row>
    <row r="12" spans="3:14" x14ac:dyDescent="0.25">
      <c r="C12" t="s">
        <v>84</v>
      </c>
      <c r="D12">
        <f>SUMIFS(ventas[Amount],ventas[Geography],$E$3)</f>
        <v>173530</v>
      </c>
    </row>
  </sheetData>
  <mergeCells count="2">
    <mergeCell ref="C3:D3"/>
    <mergeCell ref="C8:D8"/>
  </mergeCells>
  <dataValidations count="1">
    <dataValidation type="list" allowBlank="1" showInputMessage="1" showErrorMessage="1" sqref="E3" xr:uid="{C5132883-A99B-4CFF-B141-9AA89398C2DA}">
      <formula1>$N$4:$N$9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6B8B3-5D86-4B40-9EAD-C4ECEF73E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average profits</vt:lpstr>
      <vt:lpstr>Data</vt:lpstr>
      <vt:lpstr>Sheet11</vt:lpstr>
      <vt:lpstr>0.to table</vt:lpstr>
      <vt:lpstr>1.Quic statsitics</vt:lpstr>
      <vt:lpstr>2.Conditional Formatting</vt:lpstr>
      <vt:lpstr>Sales by country (with formulas</vt:lpstr>
      <vt:lpstr>Sales by country (with pivots)</vt:lpstr>
      <vt:lpstr>Top 5 products by $ per unit</vt:lpstr>
      <vt:lpstr>best peformance</vt:lpstr>
      <vt:lpstr>sales report</vt:lpstr>
      <vt:lpstr>Amount</vt:lpstr>
      <vt:lpstr>Geography</vt:lpstr>
      <vt:lpstr>Product</vt:lpstr>
      <vt:lpstr>Sales_Person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Administrador</cp:lastModifiedBy>
  <dcterms:created xsi:type="dcterms:W3CDTF">2021-03-14T20:21:32Z</dcterms:created>
  <dcterms:modified xsi:type="dcterms:W3CDTF">2023-01-28T20:05:08Z</dcterms:modified>
</cp:coreProperties>
</file>