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\Bioreactor\"/>
    </mc:Choice>
  </mc:AlternateContent>
  <bookViews>
    <workbookView xWindow="0" yWindow="0" windowWidth="28800" windowHeight="12210" activeTab="4"/>
  </bookViews>
  <sheets>
    <sheet name="D201" sheetId="1" r:id="rId1"/>
    <sheet name="Sheet1" sheetId="3" r:id="rId2"/>
    <sheet name="D401" sheetId="2" r:id="rId3"/>
    <sheet name="Sheet3" sheetId="6" r:id="rId4"/>
    <sheet name="D301" sheetId="4" r:id="rId5"/>
    <sheet name="Sheet2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R6" i="2"/>
  <c r="Q7" i="2"/>
  <c r="R7" i="2"/>
  <c r="O7" i="2"/>
  <c r="O6" i="2"/>
  <c r="U12" i="6"/>
  <c r="X9" i="6"/>
  <c r="V12" i="6"/>
  <c r="W26" i="3"/>
  <c r="T29" i="3"/>
  <c r="U29" i="3"/>
  <c r="R29" i="3"/>
  <c r="P37" i="3" l="1"/>
  <c r="O12" i="6"/>
  <c r="O27" i="6"/>
  <c r="O23" i="6"/>
  <c r="O19" i="6"/>
  <c r="O15" i="6"/>
  <c r="O11" i="6"/>
  <c r="O26" i="6"/>
  <c r="O22" i="6"/>
  <c r="O18" i="6"/>
  <c r="O14" i="6"/>
  <c r="O10" i="6"/>
  <c r="O8" i="6"/>
  <c r="O25" i="6"/>
  <c r="O21" i="6"/>
  <c r="O17" i="6"/>
  <c r="O13" i="6"/>
  <c r="O9" i="6"/>
  <c r="O28" i="6"/>
  <c r="O24" i="6"/>
  <c r="O20" i="6"/>
  <c r="O16" i="6"/>
  <c r="P30" i="3"/>
  <c r="P45" i="3"/>
  <c r="P29" i="3"/>
  <c r="P41" i="3"/>
  <c r="P28" i="3"/>
  <c r="P33" i="3"/>
  <c r="P44" i="3"/>
  <c r="P40" i="3"/>
  <c r="P36" i="3"/>
  <c r="P32" i="3"/>
  <c r="P26" i="3"/>
  <c r="P43" i="3"/>
  <c r="P39" i="3"/>
  <c r="P35" i="3"/>
  <c r="P31" i="3"/>
  <c r="P27" i="3"/>
  <c r="P46" i="3"/>
  <c r="P42" i="3"/>
  <c r="P38" i="3"/>
  <c r="P34" i="3"/>
  <c r="P39" i="2"/>
  <c r="Z3" i="1"/>
  <c r="J46" i="6"/>
  <c r="I76" i="6"/>
  <c r="K46" i="6"/>
  <c r="K61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3" i="6"/>
  <c r="K43" i="6" s="1"/>
  <c r="J44" i="6"/>
  <c r="K44" i="6" s="1"/>
  <c r="J45" i="6"/>
  <c r="K45" i="6" s="1"/>
  <c r="J47" i="6"/>
  <c r="K47" i="6" s="1"/>
  <c r="J48" i="6"/>
  <c r="K48" i="6" s="1"/>
  <c r="J49" i="6"/>
  <c r="K49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9" i="6"/>
  <c r="K59" i="6" s="1"/>
  <c r="J60" i="6"/>
  <c r="K60" i="6" s="1"/>
  <c r="J61" i="6"/>
  <c r="J62" i="6"/>
  <c r="K62" i="6" s="1"/>
  <c r="J63" i="6"/>
  <c r="K63" i="6" s="1"/>
  <c r="J64" i="6"/>
  <c r="K64" i="6" s="1"/>
  <c r="J65" i="6"/>
  <c r="K65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I3" i="6"/>
  <c r="I4" i="6"/>
  <c r="I5" i="6"/>
  <c r="I6" i="6"/>
  <c r="I7" i="6"/>
  <c r="I8" i="6"/>
  <c r="I9" i="6"/>
  <c r="I11" i="6"/>
  <c r="I12" i="6"/>
  <c r="I13" i="6"/>
  <c r="I14" i="6"/>
  <c r="I15" i="6"/>
  <c r="I16" i="6"/>
  <c r="I17" i="6"/>
  <c r="I19" i="6"/>
  <c r="I20" i="6"/>
  <c r="I21" i="6"/>
  <c r="I22" i="6"/>
  <c r="I23" i="6"/>
  <c r="I24" i="6"/>
  <c r="I25" i="6"/>
  <c r="I27" i="6"/>
  <c r="I28" i="6"/>
  <c r="I29" i="6"/>
  <c r="I30" i="6"/>
  <c r="I31" i="6"/>
  <c r="I32" i="6"/>
  <c r="I33" i="6"/>
  <c r="I35" i="6"/>
  <c r="I36" i="6"/>
  <c r="I37" i="6"/>
  <c r="I38" i="6"/>
  <c r="I39" i="6"/>
  <c r="I40" i="6"/>
  <c r="I41" i="6"/>
  <c r="I43" i="6"/>
  <c r="I44" i="6"/>
  <c r="I45" i="6"/>
  <c r="I46" i="6"/>
  <c r="I47" i="6"/>
  <c r="I48" i="6"/>
  <c r="I49" i="6"/>
  <c r="I51" i="6"/>
  <c r="I52" i="6"/>
  <c r="I53" i="6"/>
  <c r="I54" i="6"/>
  <c r="I55" i="6"/>
  <c r="I56" i="6"/>
  <c r="I57" i="6"/>
  <c r="I59" i="6"/>
  <c r="I60" i="6"/>
  <c r="I61" i="6"/>
  <c r="I62" i="6"/>
  <c r="I63" i="6"/>
  <c r="I64" i="6"/>
  <c r="I65" i="6"/>
  <c r="I67" i="6"/>
  <c r="I68" i="6"/>
  <c r="I69" i="6"/>
  <c r="I70" i="6"/>
  <c r="I71" i="6"/>
  <c r="I72" i="6"/>
  <c r="I73" i="6"/>
  <c r="I2" i="6"/>
  <c r="L2" i="6"/>
  <c r="J2" i="6"/>
  <c r="K2" i="6" s="1"/>
  <c r="G73" i="6"/>
  <c r="G72" i="6"/>
  <c r="G71" i="6"/>
  <c r="G70" i="6"/>
  <c r="G69" i="6"/>
  <c r="G68" i="6"/>
  <c r="G67" i="6"/>
  <c r="G65" i="6"/>
  <c r="G64" i="6"/>
  <c r="G63" i="6"/>
  <c r="G62" i="6"/>
  <c r="G61" i="6"/>
  <c r="G60" i="6"/>
  <c r="G59" i="6"/>
  <c r="G57" i="6"/>
  <c r="G56" i="6"/>
  <c r="G55" i="6"/>
  <c r="G54" i="6"/>
  <c r="G53" i="6"/>
  <c r="G52" i="6"/>
  <c r="G51" i="6"/>
  <c r="G49" i="6"/>
  <c r="G48" i="6"/>
  <c r="G47" i="6"/>
  <c r="G46" i="6"/>
  <c r="G45" i="6"/>
  <c r="G44" i="6"/>
  <c r="G43" i="6"/>
  <c r="G41" i="6"/>
  <c r="G40" i="6"/>
  <c r="G39" i="6"/>
  <c r="G38" i="6"/>
  <c r="G37" i="6"/>
  <c r="G36" i="6"/>
  <c r="G35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7" i="6"/>
  <c r="G16" i="6"/>
  <c r="G15" i="6"/>
  <c r="G14" i="6"/>
  <c r="G13" i="6"/>
  <c r="G12" i="6"/>
  <c r="G11" i="6"/>
  <c r="G9" i="6"/>
  <c r="G8" i="6"/>
  <c r="G7" i="6"/>
  <c r="G6" i="6"/>
  <c r="G5" i="6"/>
  <c r="G4" i="6"/>
  <c r="G3" i="6"/>
  <c r="G2" i="6"/>
  <c r="J3" i="2"/>
  <c r="Z3" i="5"/>
  <c r="AA3" i="5"/>
  <c r="Z4" i="5"/>
  <c r="AA4" i="5"/>
  <c r="Z5" i="5"/>
  <c r="AA5" i="5"/>
  <c r="Z6" i="5"/>
  <c r="AA6" i="5"/>
  <c r="Z7" i="5"/>
  <c r="AA7" i="5"/>
  <c r="Z8" i="5"/>
  <c r="AA8" i="5"/>
  <c r="Z9" i="5"/>
  <c r="AA9" i="5"/>
  <c r="Z10" i="5"/>
  <c r="AA10" i="5"/>
  <c r="Z11" i="5"/>
  <c r="AA11" i="5"/>
  <c r="Z12" i="5"/>
  <c r="AA12" i="5"/>
  <c r="Z13" i="5"/>
  <c r="AA13" i="5"/>
  <c r="Z14" i="5"/>
  <c r="AA14" i="5"/>
  <c r="Z15" i="5"/>
  <c r="AA15" i="5"/>
  <c r="Z16" i="5"/>
  <c r="AA16" i="5"/>
  <c r="Z17" i="5"/>
  <c r="AA17" i="5"/>
  <c r="Z18" i="5"/>
  <c r="AA18" i="5"/>
  <c r="Z19" i="5"/>
  <c r="AA19" i="5"/>
  <c r="Z20" i="5"/>
  <c r="AA20" i="5"/>
  <c r="Z21" i="5"/>
  <c r="AA21" i="5"/>
  <c r="Z22" i="5"/>
  <c r="AA22" i="5"/>
  <c r="AA2" i="5"/>
  <c r="Z2" i="5"/>
  <c r="I55" i="5"/>
  <c r="I56" i="5"/>
  <c r="I57" i="5"/>
  <c r="I58" i="5"/>
  <c r="I59" i="5"/>
  <c r="I60" i="5"/>
  <c r="I61" i="5"/>
  <c r="I62" i="5"/>
  <c r="I63" i="5"/>
  <c r="I64" i="5"/>
  <c r="I65" i="5"/>
  <c r="I66" i="5"/>
  <c r="I54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8" i="5"/>
  <c r="G55" i="5"/>
  <c r="G56" i="5"/>
  <c r="G57" i="5"/>
  <c r="G58" i="5"/>
  <c r="G59" i="5"/>
  <c r="G60" i="5"/>
  <c r="G39" i="5"/>
  <c r="G40" i="5"/>
  <c r="G41" i="5"/>
  <c r="G42" i="5"/>
  <c r="G43" i="5"/>
  <c r="G44" i="5"/>
  <c r="G54" i="5"/>
  <c r="G38" i="5"/>
  <c r="G21" i="5"/>
  <c r="G22" i="5"/>
  <c r="G23" i="5"/>
  <c r="G24" i="5"/>
  <c r="G25" i="5"/>
  <c r="G26" i="5"/>
  <c r="G20" i="5"/>
  <c r="G3" i="5"/>
  <c r="G4" i="5"/>
  <c r="G5" i="5"/>
  <c r="G6" i="5"/>
  <c r="G7" i="5"/>
  <c r="G8" i="5"/>
  <c r="G2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20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2" i="3"/>
  <c r="K26" i="3"/>
  <c r="L26" i="3" s="1"/>
  <c r="K35" i="3"/>
  <c r="L35" i="3" s="1"/>
  <c r="K44" i="3"/>
  <c r="L44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J20" i="3"/>
  <c r="J38" i="3"/>
  <c r="M3" i="3"/>
  <c r="J45" i="3" s="1"/>
  <c r="H41" i="3"/>
  <c r="K41" i="3" s="1"/>
  <c r="L41" i="3" s="1"/>
  <c r="H42" i="3"/>
  <c r="K42" i="3" s="1"/>
  <c r="L42" i="3" s="1"/>
  <c r="H43" i="3"/>
  <c r="K43" i="3" s="1"/>
  <c r="L43" i="3" s="1"/>
  <c r="H44" i="3"/>
  <c r="H45" i="3"/>
  <c r="K45" i="3" s="1"/>
  <c r="L45" i="3" s="1"/>
  <c r="H34" i="3"/>
  <c r="K34" i="3" s="1"/>
  <c r="L34" i="3" s="1"/>
  <c r="H35" i="3"/>
  <c r="H36" i="3"/>
  <c r="K36" i="3" s="1"/>
  <c r="L36" i="3" s="1"/>
  <c r="H37" i="3"/>
  <c r="K37" i="3" s="1"/>
  <c r="L37" i="3" s="1"/>
  <c r="H38" i="3"/>
  <c r="K38" i="3" s="1"/>
  <c r="L38" i="3" s="1"/>
  <c r="H40" i="3"/>
  <c r="K40" i="3" s="1"/>
  <c r="L40" i="3" s="1"/>
  <c r="H33" i="3"/>
  <c r="K33" i="3" s="1"/>
  <c r="L33" i="3" s="1"/>
  <c r="H27" i="3"/>
  <c r="K27" i="3" s="1"/>
  <c r="L27" i="3" s="1"/>
  <c r="H28" i="3"/>
  <c r="K28" i="3" s="1"/>
  <c r="L28" i="3" s="1"/>
  <c r="H29" i="3"/>
  <c r="K29" i="3" s="1"/>
  <c r="L29" i="3" s="1"/>
  <c r="H30" i="3"/>
  <c r="K30" i="3" s="1"/>
  <c r="L30" i="3" s="1"/>
  <c r="H31" i="3"/>
  <c r="K31" i="3" s="1"/>
  <c r="L31" i="3" s="1"/>
  <c r="H20" i="3"/>
  <c r="K20" i="3" s="1"/>
  <c r="L20" i="3" s="1"/>
  <c r="H21" i="3"/>
  <c r="K21" i="3" s="1"/>
  <c r="L21" i="3" s="1"/>
  <c r="H22" i="3"/>
  <c r="K22" i="3" s="1"/>
  <c r="L22" i="3" s="1"/>
  <c r="H23" i="3"/>
  <c r="K23" i="3" s="1"/>
  <c r="L23" i="3" s="1"/>
  <c r="H24" i="3"/>
  <c r="K24" i="3" s="1"/>
  <c r="L24" i="3" s="1"/>
  <c r="H26" i="3"/>
  <c r="H19" i="3"/>
  <c r="K19" i="3" s="1"/>
  <c r="L19" i="3" s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3" i="4"/>
  <c r="P7" i="2" l="1"/>
  <c r="P6" i="2"/>
  <c r="Z20" i="1"/>
  <c r="Z16" i="1"/>
  <c r="Z12" i="1"/>
  <c r="Z8" i="1"/>
  <c r="Z4" i="1"/>
  <c r="Z15" i="1"/>
  <c r="Z22" i="1"/>
  <c r="Z18" i="1"/>
  <c r="Z14" i="1"/>
  <c r="Z10" i="1"/>
  <c r="Z6" i="1"/>
  <c r="Z21" i="1"/>
  <c r="Z17" i="1"/>
  <c r="Z13" i="1"/>
  <c r="Z9" i="1"/>
  <c r="Z5" i="1"/>
  <c r="Z2" i="1"/>
  <c r="Z19" i="1"/>
  <c r="Z11" i="1"/>
  <c r="Z7" i="1"/>
  <c r="K76" i="6"/>
  <c r="J78" i="6"/>
  <c r="J34" i="3"/>
  <c r="J15" i="3"/>
  <c r="J29" i="3"/>
  <c r="J11" i="3"/>
  <c r="J43" i="3"/>
  <c r="J24" i="3"/>
  <c r="J6" i="3"/>
  <c r="J37" i="3"/>
  <c r="J28" i="3"/>
  <c r="J19" i="3"/>
  <c r="J9" i="3"/>
  <c r="J3" i="3"/>
  <c r="J41" i="3"/>
  <c r="J36" i="3"/>
  <c r="J31" i="3"/>
  <c r="J27" i="3"/>
  <c r="J22" i="3"/>
  <c r="J17" i="3"/>
  <c r="J13" i="3"/>
  <c r="J8" i="3"/>
  <c r="J4" i="3"/>
  <c r="J42" i="3"/>
  <c r="J33" i="3"/>
  <c r="J23" i="3"/>
  <c r="J14" i="3"/>
  <c r="J5" i="3"/>
  <c r="J44" i="3"/>
  <c r="J40" i="3"/>
  <c r="J35" i="3"/>
  <c r="J30" i="3"/>
  <c r="J26" i="3"/>
  <c r="J21" i="3"/>
  <c r="J16" i="3"/>
  <c r="J12" i="3"/>
  <c r="J7" i="3"/>
  <c r="N4" i="4"/>
  <c r="P4" i="4"/>
  <c r="N5" i="4"/>
  <c r="P5" i="4"/>
  <c r="N6" i="4"/>
  <c r="P6" i="4"/>
  <c r="N7" i="4"/>
  <c r="P7" i="4"/>
  <c r="N8" i="4"/>
  <c r="P8" i="4"/>
  <c r="N9" i="4"/>
  <c r="P9" i="4"/>
  <c r="N10" i="4"/>
  <c r="P10" i="4"/>
  <c r="N11" i="4"/>
  <c r="P11" i="4"/>
  <c r="N12" i="4"/>
  <c r="P12" i="4"/>
  <c r="N13" i="4"/>
  <c r="P13" i="4"/>
  <c r="N14" i="4"/>
  <c r="P14" i="4"/>
  <c r="N15" i="4"/>
  <c r="P15" i="4"/>
  <c r="N16" i="4"/>
  <c r="P16" i="4"/>
  <c r="N17" i="4"/>
  <c r="P17" i="4"/>
  <c r="N18" i="4"/>
  <c r="P18" i="4"/>
  <c r="N19" i="4"/>
  <c r="P19" i="4"/>
  <c r="N20" i="4"/>
  <c r="P20" i="4"/>
  <c r="N21" i="4"/>
  <c r="P21" i="4"/>
  <c r="N22" i="4"/>
  <c r="P22" i="4"/>
  <c r="N23" i="4"/>
  <c r="P23" i="4"/>
  <c r="P3" i="4"/>
  <c r="N3" i="4"/>
  <c r="I3" i="4"/>
  <c r="L7" i="4"/>
  <c r="L9" i="4"/>
  <c r="L13" i="4"/>
  <c r="L14" i="4"/>
  <c r="L15" i="4"/>
  <c r="L19" i="4"/>
  <c r="L21" i="4"/>
  <c r="L23" i="4"/>
  <c r="G4" i="4"/>
  <c r="G5" i="4"/>
  <c r="G6" i="4"/>
  <c r="G7" i="4"/>
  <c r="G8" i="4"/>
  <c r="G3" i="4"/>
  <c r="G81" i="4"/>
  <c r="G82" i="4"/>
  <c r="G83" i="4"/>
  <c r="G84" i="4"/>
  <c r="G85" i="4"/>
  <c r="G80" i="4"/>
  <c r="G74" i="4"/>
  <c r="G75" i="4"/>
  <c r="G76" i="4"/>
  <c r="G77" i="4"/>
  <c r="G78" i="4"/>
  <c r="G73" i="4"/>
  <c r="G71" i="4"/>
  <c r="G67" i="4"/>
  <c r="G68" i="4"/>
  <c r="G69" i="4"/>
  <c r="G70" i="4"/>
  <c r="G66" i="4"/>
  <c r="G60" i="4"/>
  <c r="G61" i="4"/>
  <c r="G62" i="4"/>
  <c r="G63" i="4"/>
  <c r="G64" i="4"/>
  <c r="G59" i="4"/>
  <c r="G53" i="4"/>
  <c r="G54" i="4"/>
  <c r="G55" i="4"/>
  <c r="G56" i="4"/>
  <c r="G57" i="4"/>
  <c r="G52" i="4"/>
  <c r="G46" i="4"/>
  <c r="G47" i="4"/>
  <c r="G48" i="4"/>
  <c r="G49" i="4"/>
  <c r="G50" i="4"/>
  <c r="G45" i="4"/>
  <c r="G39" i="4"/>
  <c r="G40" i="4"/>
  <c r="G41" i="4"/>
  <c r="G42" i="4"/>
  <c r="G43" i="4"/>
  <c r="G38" i="4"/>
  <c r="G32" i="4"/>
  <c r="G33" i="4"/>
  <c r="G34" i="4"/>
  <c r="G35" i="4"/>
  <c r="G36" i="4"/>
  <c r="G31" i="4"/>
  <c r="G25" i="4"/>
  <c r="G26" i="4"/>
  <c r="G27" i="4"/>
  <c r="G28" i="4"/>
  <c r="G29" i="4"/>
  <c r="G24" i="4"/>
  <c r="G18" i="4"/>
  <c r="G19" i="4"/>
  <c r="G20" i="4"/>
  <c r="G21" i="4"/>
  <c r="G22" i="4"/>
  <c r="G17" i="4"/>
  <c r="G11" i="4"/>
  <c r="G12" i="4"/>
  <c r="G13" i="4"/>
  <c r="G14" i="4"/>
  <c r="G15" i="4"/>
  <c r="G10" i="4"/>
  <c r="G2" i="4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59" i="2"/>
  <c r="R163" i="2"/>
  <c r="R166" i="2" s="1"/>
  <c r="Q163" i="2"/>
  <c r="Q166" i="2" s="1"/>
  <c r="P163" i="2"/>
  <c r="P166" i="2" s="1"/>
  <c r="O163" i="2"/>
  <c r="O166" i="2" s="1"/>
  <c r="R162" i="2"/>
  <c r="R165" i="2" s="1"/>
  <c r="Q162" i="2"/>
  <c r="Q165" i="2" s="1"/>
  <c r="P162" i="2"/>
  <c r="P165" i="2" s="1"/>
  <c r="O162" i="2"/>
  <c r="O165" i="2" s="1"/>
  <c r="G180" i="2"/>
  <c r="G181" i="2"/>
  <c r="G182" i="2"/>
  <c r="G183" i="2"/>
  <c r="G184" i="2"/>
  <c r="G185" i="2"/>
  <c r="G179" i="2"/>
  <c r="G172" i="2"/>
  <c r="G173" i="2"/>
  <c r="G174" i="2"/>
  <c r="G175" i="2"/>
  <c r="G176" i="2"/>
  <c r="G177" i="2"/>
  <c r="G171" i="2"/>
  <c r="G159" i="2"/>
  <c r="G160" i="2"/>
  <c r="G161" i="2"/>
  <c r="G162" i="2"/>
  <c r="G163" i="2"/>
  <c r="G164" i="2"/>
  <c r="G158" i="2"/>
  <c r="G146" i="2"/>
  <c r="G147" i="2"/>
  <c r="G148" i="2"/>
  <c r="G149" i="2"/>
  <c r="G150" i="2"/>
  <c r="G151" i="2"/>
  <c r="G145" i="2"/>
  <c r="G133" i="2"/>
  <c r="G134" i="2"/>
  <c r="G135" i="2"/>
  <c r="G136" i="2"/>
  <c r="G137" i="2"/>
  <c r="G138" i="2"/>
  <c r="G132" i="2"/>
  <c r="J28" i="2"/>
  <c r="J26" i="2"/>
  <c r="P42" i="2"/>
  <c r="P45" i="2" s="1"/>
  <c r="Q42" i="2"/>
  <c r="Q45" i="2" s="1"/>
  <c r="R42" i="2"/>
  <c r="R45" i="2" s="1"/>
  <c r="P43" i="2"/>
  <c r="P46" i="2" s="1"/>
  <c r="Q43" i="2"/>
  <c r="Q46" i="2" s="1"/>
  <c r="R43" i="2"/>
  <c r="R46" i="2" s="1"/>
  <c r="O43" i="2"/>
  <c r="O46" i="2" s="1"/>
  <c r="O42" i="2"/>
  <c r="O45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39" i="2"/>
  <c r="L26" i="2" l="1"/>
  <c r="J48" i="3"/>
  <c r="L159" i="2"/>
  <c r="M174" i="2"/>
  <c r="M166" i="2"/>
  <c r="M160" i="2"/>
  <c r="M178" i="2"/>
  <c r="M176" i="2"/>
  <c r="M172" i="2"/>
  <c r="M170" i="2"/>
  <c r="M168" i="2"/>
  <c r="M164" i="2"/>
  <c r="M162" i="2"/>
  <c r="M39" i="2"/>
  <c r="L160" i="2"/>
  <c r="L162" i="2"/>
  <c r="L164" i="2"/>
  <c r="L166" i="2"/>
  <c r="L168" i="2"/>
  <c r="L170" i="2"/>
  <c r="L172" i="2"/>
  <c r="L174" i="2"/>
  <c r="L176" i="2"/>
  <c r="L178" i="2"/>
  <c r="L161" i="2"/>
  <c r="L163" i="2"/>
  <c r="M159" i="2"/>
  <c r="L165" i="2"/>
  <c r="L167" i="2"/>
  <c r="L169" i="2"/>
  <c r="L171" i="2"/>
  <c r="L173" i="2"/>
  <c r="L175" i="2"/>
  <c r="L177" i="2"/>
  <c r="L179" i="2"/>
  <c r="M161" i="2"/>
  <c r="M163" i="2"/>
  <c r="M165" i="2"/>
  <c r="M167" i="2"/>
  <c r="M169" i="2"/>
  <c r="M171" i="2"/>
  <c r="M173" i="2"/>
  <c r="M175" i="2"/>
  <c r="M177" i="2"/>
  <c r="M179" i="2"/>
  <c r="L5" i="4"/>
  <c r="L18" i="4"/>
  <c r="L10" i="4"/>
  <c r="L22" i="4"/>
  <c r="L17" i="4"/>
  <c r="L11" i="4"/>
  <c r="L6" i="4"/>
  <c r="L3" i="4"/>
  <c r="L20" i="4"/>
  <c r="L16" i="4"/>
  <c r="L12" i="4"/>
  <c r="L8" i="4"/>
  <c r="L4" i="4"/>
  <c r="M54" i="2"/>
  <c r="M46" i="2"/>
  <c r="M52" i="2"/>
  <c r="M44" i="2"/>
  <c r="M58" i="2"/>
  <c r="M50" i="2"/>
  <c r="M42" i="2"/>
  <c r="M56" i="2"/>
  <c r="M48" i="2"/>
  <c r="M40" i="2"/>
  <c r="L40" i="2"/>
  <c r="L42" i="2"/>
  <c r="L44" i="2"/>
  <c r="L46" i="2"/>
  <c r="L48" i="2"/>
  <c r="L50" i="2"/>
  <c r="L52" i="2"/>
  <c r="L54" i="2"/>
  <c r="L56" i="2"/>
  <c r="L58" i="2"/>
  <c r="L41" i="2"/>
  <c r="L43" i="2"/>
  <c r="L45" i="2"/>
  <c r="L47" i="2"/>
  <c r="L49" i="2"/>
  <c r="L51" i="2"/>
  <c r="L53" i="2"/>
  <c r="L55" i="2"/>
  <c r="L57" i="2"/>
  <c r="L59" i="2"/>
  <c r="L39" i="2"/>
  <c r="M59" i="2"/>
  <c r="M57" i="2"/>
  <c r="M55" i="2"/>
  <c r="M53" i="2"/>
  <c r="M51" i="2"/>
  <c r="M49" i="2"/>
  <c r="M47" i="2"/>
  <c r="M45" i="2"/>
  <c r="M43" i="2"/>
  <c r="M41" i="2"/>
  <c r="P10" i="2"/>
  <c r="Q10" i="2"/>
  <c r="R10" i="2"/>
  <c r="P9" i="2"/>
  <c r="Q9" i="2"/>
  <c r="R9" i="2"/>
  <c r="O10" i="2"/>
  <c r="O9" i="2"/>
  <c r="J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H12" i="3"/>
  <c r="K12" i="3" s="1"/>
  <c r="L12" i="3" s="1"/>
  <c r="H13" i="3"/>
  <c r="K13" i="3" s="1"/>
  <c r="L13" i="3" s="1"/>
  <c r="H14" i="3"/>
  <c r="K14" i="3" s="1"/>
  <c r="L14" i="3" s="1"/>
  <c r="H15" i="3"/>
  <c r="K15" i="3" s="1"/>
  <c r="L15" i="3" s="1"/>
  <c r="H16" i="3"/>
  <c r="K16" i="3" s="1"/>
  <c r="L16" i="3" s="1"/>
  <c r="H17" i="3"/>
  <c r="K17" i="3" s="1"/>
  <c r="L17" i="3" s="1"/>
  <c r="H11" i="3"/>
  <c r="K11" i="3" s="1"/>
  <c r="L11" i="3" s="1"/>
  <c r="H9" i="3"/>
  <c r="K9" i="3" s="1"/>
  <c r="L9" i="3" s="1"/>
  <c r="H4" i="3"/>
  <c r="K4" i="3" s="1"/>
  <c r="L4" i="3" s="1"/>
  <c r="H5" i="3"/>
  <c r="K5" i="3" s="1"/>
  <c r="L5" i="3" s="1"/>
  <c r="H6" i="3"/>
  <c r="K6" i="3" s="1"/>
  <c r="L6" i="3" s="1"/>
  <c r="H7" i="3"/>
  <c r="K7" i="3" s="1"/>
  <c r="L7" i="3" s="1"/>
  <c r="H8" i="3"/>
  <c r="K8" i="3" s="1"/>
  <c r="L8" i="3" s="1"/>
  <c r="H3" i="3"/>
  <c r="K3" i="3" s="1"/>
  <c r="L3" i="3" s="1"/>
  <c r="L48" i="3" l="1"/>
  <c r="K50" i="3" s="1"/>
  <c r="M15" i="2"/>
  <c r="L7" i="2"/>
  <c r="M4" i="2"/>
  <c r="M19" i="2"/>
  <c r="M11" i="2"/>
  <c r="M23" i="2"/>
  <c r="M7" i="2"/>
  <c r="L22" i="2"/>
  <c r="L18" i="2"/>
  <c r="L14" i="2"/>
  <c r="L10" i="2"/>
  <c r="L6" i="2"/>
  <c r="L21" i="2"/>
  <c r="L17" i="2"/>
  <c r="L13" i="2"/>
  <c r="L9" i="2"/>
  <c r="L5" i="2"/>
  <c r="M22" i="2"/>
  <c r="M18" i="2"/>
  <c r="M14" i="2"/>
  <c r="M10" i="2"/>
  <c r="M6" i="2"/>
  <c r="L3" i="2"/>
  <c r="L20" i="2"/>
  <c r="L16" i="2"/>
  <c r="L12" i="2"/>
  <c r="L8" i="2"/>
  <c r="L4" i="2"/>
  <c r="M21" i="2"/>
  <c r="M17" i="2"/>
  <c r="M13" i="2"/>
  <c r="M9" i="2"/>
  <c r="M5" i="2"/>
  <c r="L23" i="2"/>
  <c r="L19" i="2"/>
  <c r="L15" i="2"/>
  <c r="L11" i="2"/>
  <c r="M3" i="2"/>
  <c r="M20" i="2"/>
  <c r="M16" i="2"/>
  <c r="M12" i="2"/>
  <c r="M8" i="2"/>
  <c r="I120" i="2"/>
  <c r="I121" i="2"/>
  <c r="I122" i="2"/>
  <c r="I123" i="2"/>
  <c r="I124" i="2"/>
  <c r="I125" i="2"/>
  <c r="I126" i="2"/>
  <c r="I127" i="2"/>
  <c r="I128" i="2"/>
  <c r="I129" i="2"/>
  <c r="I130" i="2"/>
  <c r="I119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05" i="2"/>
  <c r="I92" i="2"/>
  <c r="I93" i="2"/>
  <c r="I94" i="2"/>
  <c r="I95" i="2"/>
  <c r="I96" i="2"/>
  <c r="I97" i="2"/>
  <c r="I98" i="2"/>
  <c r="I99" i="2"/>
  <c r="I100" i="2"/>
  <c r="I101" i="2"/>
  <c r="I102" i="2"/>
  <c r="I103" i="2"/>
  <c r="I91" i="2"/>
  <c r="G120" i="2"/>
  <c r="G121" i="2"/>
  <c r="G122" i="2"/>
  <c r="G123" i="2"/>
  <c r="G124" i="2"/>
  <c r="G125" i="2"/>
  <c r="G119" i="2"/>
  <c r="G106" i="2"/>
  <c r="G107" i="2"/>
  <c r="G108" i="2"/>
  <c r="G109" i="2"/>
  <c r="G110" i="2"/>
  <c r="G111" i="2"/>
  <c r="G105" i="2"/>
  <c r="G92" i="2"/>
  <c r="G93" i="2"/>
  <c r="G94" i="2"/>
  <c r="G95" i="2"/>
  <c r="G96" i="2"/>
  <c r="G97" i="2"/>
  <c r="G91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75" i="2"/>
  <c r="G76" i="2"/>
  <c r="G77" i="2"/>
  <c r="G78" i="2"/>
  <c r="G79" i="2"/>
  <c r="G80" i="2"/>
  <c r="G81" i="2"/>
  <c r="G75" i="2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6" i="1"/>
  <c r="G68" i="1"/>
  <c r="G69" i="1"/>
  <c r="G70" i="1"/>
  <c r="G71" i="1"/>
  <c r="G72" i="1"/>
  <c r="G67" i="1"/>
  <c r="G53" i="1"/>
  <c r="G54" i="1"/>
  <c r="G55" i="1"/>
  <c r="G56" i="1"/>
  <c r="G57" i="1"/>
  <c r="G52" i="1"/>
  <c r="G68" i="2"/>
  <c r="G69" i="2"/>
  <c r="G70" i="2"/>
  <c r="G71" i="2"/>
  <c r="G72" i="2"/>
  <c r="G73" i="2"/>
  <c r="G67" i="2"/>
  <c r="G60" i="2"/>
  <c r="G61" i="2"/>
  <c r="G62" i="2"/>
  <c r="G63" i="2"/>
  <c r="G64" i="2"/>
  <c r="G65" i="2"/>
  <c r="G59" i="2"/>
  <c r="G52" i="2"/>
  <c r="G53" i="2"/>
  <c r="G54" i="2"/>
  <c r="G55" i="2"/>
  <c r="G56" i="2"/>
  <c r="G57" i="2"/>
  <c r="G51" i="2"/>
  <c r="G44" i="2"/>
  <c r="G45" i="2"/>
  <c r="G46" i="2"/>
  <c r="G47" i="2"/>
  <c r="G48" i="2"/>
  <c r="G49" i="2"/>
  <c r="G43" i="2"/>
  <c r="G36" i="2"/>
  <c r="G37" i="2"/>
  <c r="G38" i="2"/>
  <c r="G39" i="2"/>
  <c r="G40" i="2"/>
  <c r="G41" i="2"/>
  <c r="G35" i="2"/>
  <c r="G28" i="2"/>
  <c r="G29" i="2"/>
  <c r="G30" i="2"/>
  <c r="G31" i="2"/>
  <c r="G32" i="2"/>
  <c r="G33" i="2"/>
  <c r="G27" i="2"/>
  <c r="G20" i="2"/>
  <c r="G21" i="2"/>
  <c r="G22" i="2"/>
  <c r="G23" i="2"/>
  <c r="G24" i="2"/>
  <c r="G25" i="2"/>
  <c r="G19" i="2"/>
  <c r="G12" i="2"/>
  <c r="G13" i="2"/>
  <c r="G14" i="2"/>
  <c r="G15" i="2"/>
  <c r="G16" i="2"/>
  <c r="G17" i="2"/>
  <c r="G11" i="2"/>
  <c r="G3" i="2"/>
  <c r="G4" i="2"/>
  <c r="G5" i="2"/>
  <c r="G6" i="2"/>
  <c r="G7" i="2"/>
  <c r="G8" i="2"/>
  <c r="G9" i="2"/>
  <c r="G2" i="2"/>
  <c r="G35" i="1"/>
  <c r="G36" i="1"/>
  <c r="G37" i="1"/>
  <c r="G38" i="1"/>
  <c r="G39" i="1"/>
  <c r="G40" i="1"/>
  <c r="G34" i="1"/>
  <c r="G17" i="1"/>
  <c r="G18" i="1"/>
  <c r="G19" i="1"/>
  <c r="G20" i="1"/>
  <c r="G21" i="1"/>
  <c r="G22" i="1"/>
  <c r="G16" i="1"/>
  <c r="G10" i="1"/>
  <c r="G11" i="1"/>
  <c r="G12" i="1"/>
  <c r="G13" i="1"/>
  <c r="G14" i="1"/>
  <c r="G9" i="1"/>
  <c r="G4" i="1"/>
  <c r="G5" i="1"/>
  <c r="G6" i="1"/>
  <c r="G7" i="1"/>
  <c r="G2" i="1"/>
  <c r="G3" i="1"/>
</calcChain>
</file>

<file path=xl/sharedStrings.xml><?xml version="1.0" encoding="utf-8"?>
<sst xmlns="http://schemas.openxmlformats.org/spreadsheetml/2006/main" count="946" uniqueCount="318">
  <si>
    <t>Name</t>
  </si>
  <si>
    <t>Time</t>
  </si>
  <si>
    <t>Viability</t>
  </si>
  <si>
    <t>VCD</t>
  </si>
  <si>
    <t>Dia</t>
  </si>
  <si>
    <t>D201-KMC068-FL1_D0_1</t>
  </si>
  <si>
    <t>D201-KMC068-FL1_D1_2</t>
  </si>
  <si>
    <t>D201-KMC068-FL1_D2</t>
  </si>
  <si>
    <t>D201-KMC068-FL1_D3</t>
  </si>
  <si>
    <t>D201-KMC068-FL1_D4_1</t>
  </si>
  <si>
    <t>D201-KMC068-FL2_D0_1</t>
  </si>
  <si>
    <t>D201-KMC068-FL2_D1</t>
  </si>
  <si>
    <t>D201-KMC068-FL2_D2</t>
  </si>
  <si>
    <t>D201-KMC068-FL2_D3</t>
  </si>
  <si>
    <t>D201-KMC068-FL2_D4_1</t>
  </si>
  <si>
    <t>D201-KMC068-FL1_D5</t>
  </si>
  <si>
    <t>D201-KMC068-FL2_D5</t>
  </si>
  <si>
    <t>Time Hrs</t>
  </si>
  <si>
    <t>D201-KMC067-FL1_D0</t>
  </si>
  <si>
    <t>D201-KMC067-FL1_D1</t>
  </si>
  <si>
    <t>D201-KMC067-FL1_D1_2</t>
  </si>
  <si>
    <t>D201-KMC067-FL1_D2</t>
  </si>
  <si>
    <t>D201-KMC067-FL1_D3</t>
  </si>
  <si>
    <t>D201-KMC067-FL1_D4</t>
  </si>
  <si>
    <t>D201-KMC067-FL1_D5</t>
  </si>
  <si>
    <t>D201-KMC067-FL2_D0</t>
  </si>
  <si>
    <t>D201-KMC067-FL2_D1</t>
  </si>
  <si>
    <t>D201-KMC067-FL2_D1_2</t>
  </si>
  <si>
    <t>D201-KMC067-FL2_D2</t>
  </si>
  <si>
    <t>D201-KMC067-FL2_D3</t>
  </si>
  <si>
    <t>D201-KMC067-FL2_D4</t>
  </si>
  <si>
    <t>D201-KMC067-FL2_D5</t>
  </si>
  <si>
    <t>D401-JTP045-FL1_D0_1</t>
  </si>
  <si>
    <t>D401-JTP045-FL1_D0_2</t>
  </si>
  <si>
    <t>D401-JTP045-FL1_D1_1</t>
  </si>
  <si>
    <t>D401-JTP045-FL1_D1_2</t>
  </si>
  <si>
    <t>D401-JTP045-FL1_D2_1</t>
  </si>
  <si>
    <t>D401-JTP045-FL1_D3_1</t>
  </si>
  <si>
    <t>D401-JTP045-FL1_D4</t>
  </si>
  <si>
    <t>D401-JTP045-FL1_D5</t>
  </si>
  <si>
    <t>D401-JTP045-FL2_D0_1</t>
  </si>
  <si>
    <t>D401-JTP045-FL2_D0_2</t>
  </si>
  <si>
    <t>D401-JTP045-FL2_D1_1</t>
  </si>
  <si>
    <t>D401-JTP045-FL2_D2_1</t>
  </si>
  <si>
    <t>D401-JTP045-FL2_D3_1</t>
  </si>
  <si>
    <t>D401-JTP045-FL2_D4</t>
  </si>
  <si>
    <t>D401-JTP045-FL2_D5</t>
  </si>
  <si>
    <t>D401-JTP045-FL3_D0_1</t>
  </si>
  <si>
    <t>D401-JTP045-FL3_D0_2</t>
  </si>
  <si>
    <t>D401-JTP045-FL3_D1_1</t>
  </si>
  <si>
    <t>D401-JTP045-FL3_D2_1</t>
  </si>
  <si>
    <t>D401-JTP045-FL3_D3_1</t>
  </si>
  <si>
    <t>D401-JTP045-FL3_D4</t>
  </si>
  <si>
    <t>D401-JTP045-FL3_D5</t>
  </si>
  <si>
    <t>D401-JTP045-FL4_D0_1</t>
  </si>
  <si>
    <t>D401-JTP045-FL4_D0_2</t>
  </si>
  <si>
    <t>D401-JTP045-FL4_D1_1</t>
  </si>
  <si>
    <t>D401-JTP045-FL4_D2_1</t>
  </si>
  <si>
    <t>D401-JTP045-FL4_D3_1</t>
  </si>
  <si>
    <t>D401-JTP045-FL4_D4</t>
  </si>
  <si>
    <t>D401-JTP045-FL4_D5</t>
  </si>
  <si>
    <t>D401-JTP045-FL5_D0_1</t>
  </si>
  <si>
    <t>D401-JTP045-FL5_D0_2</t>
  </si>
  <si>
    <t>D401-JTP045-FL5_D1_1</t>
  </si>
  <si>
    <t>D401-JTP045-FL5_D2_1</t>
  </si>
  <si>
    <t>D401-JTP045-FL5_D3_1</t>
  </si>
  <si>
    <t>D401-JTP045-FL5_D4</t>
  </si>
  <si>
    <t>D401-JTP045-FL5_D5</t>
  </si>
  <si>
    <t>D401-JTP045-FL6_D0_1</t>
  </si>
  <si>
    <t>D401-JTP045-FL6_D0_2</t>
  </si>
  <si>
    <t>D401-JTP045-FL6_D1_1</t>
  </si>
  <si>
    <t>D401-JTP045-FL6_D2_1</t>
  </si>
  <si>
    <t>D401-JTP045-FL6_D3_1</t>
  </si>
  <si>
    <t>D401-JTP045-FL6_D4</t>
  </si>
  <si>
    <t>D401-JTP045-FL6_D5</t>
  </si>
  <si>
    <t>D401-JTP045-FL7_D0_1</t>
  </si>
  <si>
    <t>D401-JTP045-FL7_D0_2</t>
  </si>
  <si>
    <t>D401-JTP045-FL7_D1_1</t>
  </si>
  <si>
    <t>D401-JTP045-FL7_D2_1</t>
  </si>
  <si>
    <t>D401-JTP045-FL7_D3_1</t>
  </si>
  <si>
    <t>D401-JTP045-FL7_D4</t>
  </si>
  <si>
    <t>D401-JTP045-FL7_D5</t>
  </si>
  <si>
    <t>D401-JTP045-FL8_D0_1</t>
  </si>
  <si>
    <t>D401-JTP045-FL8_D0_2</t>
  </si>
  <si>
    <t>D401-JTP045-FL8_D1_1</t>
  </si>
  <si>
    <t>D401-JTP045-FL8_D2_1</t>
  </si>
  <si>
    <t>D401-JTP045-FL8_D3_1</t>
  </si>
  <si>
    <t>D401-JTP045-FL8_D4</t>
  </si>
  <si>
    <t>D401-JTP045-FL8_D5</t>
  </si>
  <si>
    <t>D401-JTP045-FL9_D0_1</t>
  </si>
  <si>
    <t>D401-JTP045-FL9_D0_2</t>
  </si>
  <si>
    <t>D401-JTP045-FL9_D1_1</t>
  </si>
  <si>
    <t>D401-JTP045-FL9_D2_1</t>
  </si>
  <si>
    <t>D401-JTP045-FL9_D3_1</t>
  </si>
  <si>
    <t>D401-JTP045-FL9_D4</t>
  </si>
  <si>
    <t>D401-JTP045-FL9_D5</t>
  </si>
  <si>
    <t>KMC065 D0 FL1</t>
  </si>
  <si>
    <t>FDS KMC065 D1 FL1</t>
  </si>
  <si>
    <t>AH KMC065 D2 FL1</t>
  </si>
  <si>
    <t>AH KMC065 D3 FL1</t>
  </si>
  <si>
    <t>AH KMC065 D4 FL1</t>
  </si>
  <si>
    <t>KMC065 D5 FL1</t>
  </si>
  <si>
    <t>KMC065 D0 FL2</t>
  </si>
  <si>
    <t>FDS KMC065 D1 FL2</t>
  </si>
  <si>
    <t>AH KMC065 D2 FL2</t>
  </si>
  <si>
    <t>AH KMC065 D3 FL2</t>
  </si>
  <si>
    <t>AH KMC065 D4 FL2</t>
  </si>
  <si>
    <t>KMC065 D5 FL2</t>
  </si>
  <si>
    <t>pH</t>
  </si>
  <si>
    <t>Glu</t>
  </si>
  <si>
    <t>Lac</t>
  </si>
  <si>
    <t>D201-KMC067-FL1_D0 P</t>
  </si>
  <si>
    <t>D201-KMC067-FL1_D1_P</t>
  </si>
  <si>
    <t>KMC</t>
  </si>
  <si>
    <t>D201-KMC067-FL1_D2_P</t>
  </si>
  <si>
    <t>D201-KMC067-FL1_D3_P</t>
  </si>
  <si>
    <t>D201-KMC067-FL1_D3_2</t>
  </si>
  <si>
    <t>D201-KMC067-FL1_D4_P</t>
  </si>
  <si>
    <t>D201-KMC067-FL1_D1-P</t>
  </si>
  <si>
    <t>D201-KMC067-FL1_5</t>
  </si>
  <si>
    <t>Sample #</t>
  </si>
  <si>
    <t>Patient ID</t>
  </si>
  <si>
    <t>Note</t>
  </si>
  <si>
    <t>pCO2</t>
  </si>
  <si>
    <t>pO2</t>
  </si>
  <si>
    <t>K+</t>
  </si>
  <si>
    <t>Na+</t>
  </si>
  <si>
    <t>Ca++</t>
  </si>
  <si>
    <t>Cl-</t>
  </si>
  <si>
    <t>D201-KMC067-FL2_D0 P</t>
  </si>
  <si>
    <t>D201-KMC067-FL2_D1_P</t>
  </si>
  <si>
    <t>D201-KMC067-FL2_D2_P</t>
  </si>
  <si>
    <t>D201-KMC067-FL2_D3_P</t>
  </si>
  <si>
    <t>D201-KMC067-FL2_D3_2</t>
  </si>
  <si>
    <t>D201-KMC067-FL2_D4_P</t>
  </si>
  <si>
    <t>D401-JTP046-FL1_D1_1</t>
  </si>
  <si>
    <t>D401-JTP046-FL1_D1_2</t>
  </si>
  <si>
    <t>D401-JTP046-FL1_D1_3</t>
  </si>
  <si>
    <t>D401-JTP046-FL1_D1_4</t>
  </si>
  <si>
    <t>D401-JTP046-FL1_D1_5</t>
  </si>
  <si>
    <t>D401-JTP046-FL1_D2_1</t>
  </si>
  <si>
    <t>D401-JTP046-FL1_D2_2</t>
  </si>
  <si>
    <t>D401-JTP046-FL1_D3_1</t>
  </si>
  <si>
    <t>D401-JTP046-FL1_D4</t>
  </si>
  <si>
    <t>JTP</t>
  </si>
  <si>
    <t>D401-JTP046-FL10_D4</t>
  </si>
  <si>
    <t>D401-JTP046-FL1_D4_2</t>
  </si>
  <si>
    <t>D401-JTP046-FL1_D5</t>
  </si>
  <si>
    <t>D401-JTP046-FL2_D1_1</t>
  </si>
  <si>
    <t>D401-JTP046-FL2_D1_2</t>
  </si>
  <si>
    <t>D401-JTP046-FL2_D1_3</t>
  </si>
  <si>
    <t>D401-JTP046-FL2_D1_4</t>
  </si>
  <si>
    <t>D401-JTP046-FL2_D1_5</t>
  </si>
  <si>
    <t>D401-JTP046-FL2_D2_1</t>
  </si>
  <si>
    <t>D401-JTP046-FL2_D2_2</t>
  </si>
  <si>
    <t>D401-JTP046-FL2_D3_1</t>
  </si>
  <si>
    <t>D401-JTP046-FL2_D4</t>
  </si>
  <si>
    <t>D401-JTP046-FL2_D4_2</t>
  </si>
  <si>
    <t>D401-JTP046-FL2_D5</t>
  </si>
  <si>
    <t>D401-JTP046-FL3_D1_1</t>
  </si>
  <si>
    <t>D401-JTP046-FL3_D1_2</t>
  </si>
  <si>
    <t>D401-JTP046-FL3_D1_3</t>
  </si>
  <si>
    <t>D401-JTP046-FL3_D1_4</t>
  </si>
  <si>
    <t>D401-JTP046-FL3_D1_5</t>
  </si>
  <si>
    <t>D401-JTP046-FL3_D2_1</t>
  </si>
  <si>
    <t>D401-JTP046-FL3_D2_2</t>
  </si>
  <si>
    <t>D401-JTP046-FL3_D3_1</t>
  </si>
  <si>
    <t>D401-JTP046-FL3_D4</t>
  </si>
  <si>
    <t>D401-JTP046-FL3_D4_2</t>
  </si>
  <si>
    <t>D401-JTP046-FL3_D5</t>
  </si>
  <si>
    <t>D401-JTP046-FL4_D1_1</t>
  </si>
  <si>
    <t>D401-JTP046-FL4_D1_2</t>
  </si>
  <si>
    <t>D401-JTP046-FL4_D1_3</t>
  </si>
  <si>
    <t>D401-JTP046-FL4_D1_4</t>
  </si>
  <si>
    <t>D401-JTP046-FL4_D2_1</t>
  </si>
  <si>
    <t>D401-JTP046-FL4_D2_2</t>
  </si>
  <si>
    <t>D401-JTP046-FL4_D3_1</t>
  </si>
  <si>
    <t>D401-JTP046-FL4_D4</t>
  </si>
  <si>
    <t>D401-JTP046-FL4_D4_2</t>
  </si>
  <si>
    <t>D401-JTP046-FL4_D5</t>
  </si>
  <si>
    <t>a</t>
  </si>
  <si>
    <t>b</t>
  </si>
  <si>
    <t>Xo</t>
  </si>
  <si>
    <t>Yo</t>
  </si>
  <si>
    <t>Value</t>
  </si>
  <si>
    <t>STDEV</t>
  </si>
  <si>
    <t>D401-JTP046-FL5_D1_1</t>
  </si>
  <si>
    <t>D401-JTP046-FL5_D1_2</t>
  </si>
  <si>
    <t>D401-JTP046-FL5_D1_3</t>
  </si>
  <si>
    <t>D401-JTP046-FL5_D2_1</t>
  </si>
  <si>
    <t>D401-JTP046-FL5_D3_1</t>
  </si>
  <si>
    <t>D401-JTP046-FL5_D4</t>
  </si>
  <si>
    <t>D401-JTP046-FL5_D5</t>
  </si>
  <si>
    <t>D401-JTP046-FL6_D1_1</t>
  </si>
  <si>
    <t>D401-JTP046-FL6_D1_2</t>
  </si>
  <si>
    <t>D401-JTP046-FL6_D1_3</t>
  </si>
  <si>
    <t>D401-JTP046-FL6_D2_1</t>
  </si>
  <si>
    <t>D401-JTP046-FL6_D3_1</t>
  </si>
  <si>
    <t>D401-JTP046-FL6_D4</t>
  </si>
  <si>
    <t>D401-JTP046-FL6_D5</t>
  </si>
  <si>
    <t>D401-JTP046-FL7_D1_1</t>
  </si>
  <si>
    <t>D401-JTP046-FL7_D1_2</t>
  </si>
  <si>
    <t>D401-JTP046-FL7_D1_3</t>
  </si>
  <si>
    <t>D401-JTP046-FL7_D2_1</t>
  </si>
  <si>
    <t>D401-JTP046-FL7_D3_1</t>
  </si>
  <si>
    <t>D401-JTP046-FL7_D4</t>
  </si>
  <si>
    <t>D401-JTP046-FL7_D5</t>
  </si>
  <si>
    <t>D401-JTP046-FL8_D1_1</t>
  </si>
  <si>
    <t>D401-JTP046-FL8_D1_2</t>
  </si>
  <si>
    <t>D401-JTP046-FL8_D1_3</t>
  </si>
  <si>
    <t>D401-JTP046-FL8_D2_1</t>
  </si>
  <si>
    <t>D401-JTP046-FL8_D3_1</t>
  </si>
  <si>
    <t>D401-JTP046-FL8_D4</t>
  </si>
  <si>
    <t>D401-JTP046-FL8_D5</t>
  </si>
  <si>
    <t>D401-JTP046-FL9_D1_1</t>
  </si>
  <si>
    <t>D401-JTP046-FL9_D1_2</t>
  </si>
  <si>
    <t>D401-JTP046-FL9_D1_3</t>
  </si>
  <si>
    <t>D401-JTP046-FL9_D2_1</t>
  </si>
  <si>
    <t>D401-JTP046-FL9_D3_1</t>
  </si>
  <si>
    <t>D401-JTP046-FL9_D4</t>
  </si>
  <si>
    <t>D401-JTP046-FL9_D5</t>
  </si>
  <si>
    <t>D301-MJ049-FL1_D0_1</t>
  </si>
  <si>
    <t>D301-MJ049-FL1_D0_2</t>
  </si>
  <si>
    <t>D301-MJ049-FL1_D1</t>
  </si>
  <si>
    <t>D301-MJ049-FL1_D2</t>
  </si>
  <si>
    <t>D301-MJ049-FL1_D3</t>
  </si>
  <si>
    <t>D301-MJ049-FL1_D4</t>
  </si>
  <si>
    <t>D301-MJ049-FL1_D5_1</t>
  </si>
  <si>
    <t>D301-MJ049-FL2_D0_1</t>
  </si>
  <si>
    <t>D301-MJ049-FL2_D1</t>
  </si>
  <si>
    <t>D301-MJ049-FL2_D2</t>
  </si>
  <si>
    <t>D301-MJ049-FL2_D3</t>
  </si>
  <si>
    <t>D301-MJ049-FL2_D4</t>
  </si>
  <si>
    <t>D301-MJ049-FL2_D5_1</t>
  </si>
  <si>
    <t>D301-MJ049-FL3_D0_1</t>
  </si>
  <si>
    <t>D301-MJ049-FL3_D1</t>
  </si>
  <si>
    <t>D301-MJ049-FL3_D2</t>
  </si>
  <si>
    <t>D301-MJ049-FL3_D3</t>
  </si>
  <si>
    <t>D301-MJ049-FL3_D4</t>
  </si>
  <si>
    <t>D301-MJ049-FL3_D5_1</t>
  </si>
  <si>
    <t>D301-MJ049-FL4_D0_1</t>
  </si>
  <si>
    <t>D301-MJ049-FL4_D1</t>
  </si>
  <si>
    <t>D301-MJ049-FL4_D2</t>
  </si>
  <si>
    <t>D301-MJ049-FL4_D3</t>
  </si>
  <si>
    <t>D301-MJ049-FL4_D4</t>
  </si>
  <si>
    <t>D301-MJ049-FL4_D5_1</t>
  </si>
  <si>
    <t>D301-MJ049-FL5_D0_1</t>
  </si>
  <si>
    <t>D301-MJ049-FL5_D1</t>
  </si>
  <si>
    <t>D301-MJ049-FL5_D2</t>
  </si>
  <si>
    <t>D301-MJ049-FL5_D3</t>
  </si>
  <si>
    <t>D301-MJ049-FL5_D4</t>
  </si>
  <si>
    <t>D301-MJ049-FL5_D5_1</t>
  </si>
  <si>
    <t>D301-MJ049-FL6_D0_1</t>
  </si>
  <si>
    <t>D301-MJ049-FL6_D1</t>
  </si>
  <si>
    <t>D301-MJ049-FL6_D2</t>
  </si>
  <si>
    <t>D301-MJ049-FL6_D3</t>
  </si>
  <si>
    <t>D301-MJ049-FL6_D4</t>
  </si>
  <si>
    <t>D301-MJ049-FL6_D5_1</t>
  </si>
  <si>
    <t>D301-MJ049-FL7_D0_1</t>
  </si>
  <si>
    <t>D301-MJ049-FL7_D1</t>
  </si>
  <si>
    <t>D301-MJ049-FL7_D2</t>
  </si>
  <si>
    <t>D301-MJ049-FL7_D3</t>
  </si>
  <si>
    <t>D301-MJ049-FL7_D4</t>
  </si>
  <si>
    <t>D301-MJ049-FL7_D5_1</t>
  </si>
  <si>
    <t>D301-MJ049-FL8_D0_1</t>
  </si>
  <si>
    <t>D301-MJ049-FL8_D1</t>
  </si>
  <si>
    <t>D301-MJ049-FL8_D2</t>
  </si>
  <si>
    <t>D301-MJ049-FL8_D3</t>
  </si>
  <si>
    <t>D301-MJ049-FL8_D4</t>
  </si>
  <si>
    <t>D301-MJ049-FL8_D5_1</t>
  </si>
  <si>
    <t>D301-MJ049-FL9_D0_1</t>
  </si>
  <si>
    <t>D301-MJ049-FL9_D1</t>
  </si>
  <si>
    <t>D301-MJ049-FL9_D2</t>
  </si>
  <si>
    <t>D301-MJ049-FL9_D3</t>
  </si>
  <si>
    <t>D301-MJ049-FL9_D4</t>
  </si>
  <si>
    <t>D301-MJ049-FL9_D5_1</t>
  </si>
  <si>
    <t>D301-MJ049-FL10_D0_1</t>
  </si>
  <si>
    <t>D301-MJ049-FL10_D1</t>
  </si>
  <si>
    <t>D301-MJ049-FL10_D2</t>
  </si>
  <si>
    <t>D301-MJ049-FL10_D3</t>
  </si>
  <si>
    <t>D301-MJ049-FL10_D4</t>
  </si>
  <si>
    <t>D301-MJ049-FL10_D5_1</t>
  </si>
  <si>
    <t>D301-MJ049-FL11_D0_1</t>
  </si>
  <si>
    <t>D301-MJ049-FL11_D1</t>
  </si>
  <si>
    <t>D301-MJ049-FL11_D2</t>
  </si>
  <si>
    <t>D301-MJ049-FL11_D3</t>
  </si>
  <si>
    <t>D301-MJ049-FL11_D4</t>
  </si>
  <si>
    <t>D301-MJ049-FL11_D5_1</t>
  </si>
  <si>
    <t>D301-MJ049-FL12_D0_1</t>
  </si>
  <si>
    <t>D301-MJ049-FL12_D1</t>
  </si>
  <si>
    <t>D301-MJ049-FL12_D2</t>
  </si>
  <si>
    <t>D301-MJ049-FL12_D3</t>
  </si>
  <si>
    <t>D301-MJ049-FL12_D4</t>
  </si>
  <si>
    <t>D301-MJ049-FL12_D5_1</t>
  </si>
  <si>
    <t>tot</t>
  </si>
  <si>
    <t>res</t>
  </si>
  <si>
    <t>D201</t>
  </si>
  <si>
    <t>D401</t>
  </si>
  <si>
    <t>D401-JTP046-FL5_D1_4</t>
  </si>
  <si>
    <t>D401-JTP046-FL5_D2_2</t>
  </si>
  <si>
    <t>D401-JTP046-FL5_D4_2</t>
  </si>
  <si>
    <t>D401-JTP046-FL6_D1_4</t>
  </si>
  <si>
    <t>D401-JTP046-FL6_D2_2</t>
  </si>
  <si>
    <t>D401-JTP046-FL6_D4_2</t>
  </si>
  <si>
    <t>D401-JTP046-FL7_D1_4</t>
  </si>
  <si>
    <t>D401-JTP046-FL7_D2_2</t>
  </si>
  <si>
    <t>D401-JTP046-FL7_D4_2</t>
  </si>
  <si>
    <t>c</t>
  </si>
  <si>
    <t>d</t>
  </si>
  <si>
    <t>e</t>
  </si>
  <si>
    <t>f</t>
  </si>
  <si>
    <t>g</t>
  </si>
  <si>
    <t>CC</t>
  </si>
  <si>
    <t>CG</t>
  </si>
  <si>
    <t>VCDo</t>
  </si>
  <si>
    <t>h</t>
  </si>
  <si>
    <t>F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</si>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</sst>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'D201'!$G$2:$G$7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</c:numRef>
          </c:xVal>
          <c:yVal>
            <c:numRef>
              <c:f>'D201'!$D$2:$D$7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F-414C-819E-96898429FD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'D201'!$G$9:$G$14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</c:numRef>
          </c:xVal>
          <c:yVal>
            <c:numRef>
              <c:f>'D201'!$D$9:$D$14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F-414C-819E-96898429FD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'D201'!$G$16:$G$22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'D201'!$D$16:$D$22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F-414C-819E-96898429FD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'D201'!$G$34:$G$40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'D201'!$D$34:$D$40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F-414C-819E-96898429FD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'D201'!$G$52:$G$57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</c:numRef>
          </c:xVal>
          <c:yVal>
            <c:numRef>
              <c:f>'D201'!$D$52:$D$58</c:f>
              <c:numCache>
                <c:formatCode>0.00</c:formatCode>
                <c:ptCount val="7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F-414C-819E-96898429FD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'D201'!$G$67:$G$72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</c:numRef>
          </c:xVal>
          <c:yVal>
            <c:numRef>
              <c:f>'D201'!$D$67:$D$72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F-414C-819E-96898429FDB9}"/>
            </c:ext>
          </c:extLst>
        </c:ser>
        <c:ser>
          <c:idx val="6"/>
          <c:order val="6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'D201'!$Y$2:$Y$22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'D201'!$Z$2:$Z$22</c:f>
              <c:numCache>
                <c:formatCode>General</c:formatCode>
                <c:ptCount val="21"/>
                <c:pt idx="0">
                  <c:v>0.73224494636710946</c:v>
                </c:pt>
                <c:pt idx="1">
                  <c:v>0.80133999060750472</c:v>
                </c:pt>
                <c:pt idx="2">
                  <c:v>0.864851191658492</c:v>
                </c:pt>
                <c:pt idx="3">
                  <c:v>0.91889795794664175</c:v>
                </c:pt>
                <c:pt idx="4">
                  <c:v>0.95694431549519887</c:v>
                </c:pt>
                <c:pt idx="5">
                  <c:v>0.97069496317210635</c:v>
                </c:pt>
                <c:pt idx="6">
                  <c:v>0.95592039089463432</c:v>
                </c:pt>
                <c:pt idx="7">
                  <c:v>0.91713413531726418</c:v>
                </c:pt>
                <c:pt idx="8">
                  <c:v>0.86263892023268907</c:v>
                </c:pt>
                <c:pt idx="9">
                  <c:v>0.79886567271366205</c:v>
                </c:pt>
                <c:pt idx="10">
                  <c:v>0.72961307228564687</c:v>
                </c:pt>
                <c:pt idx="11">
                  <c:v>0.65699289127139959</c:v>
                </c:pt>
                <c:pt idx="12">
                  <c:v>0.58220119539941184</c:v>
                </c:pt>
                <c:pt idx="13">
                  <c:v>0.5059447263683341</c:v>
                </c:pt>
                <c:pt idx="14">
                  <c:v>0.42866062697939855</c:v>
                </c:pt>
                <c:pt idx="15">
                  <c:v>0.35063102349393183</c:v>
                </c:pt>
                <c:pt idx="16">
                  <c:v>0.27204497853226861</c:v>
                </c:pt>
                <c:pt idx="17">
                  <c:v>0.19303341166414456</c:v>
                </c:pt>
                <c:pt idx="18">
                  <c:v>0.11368959777842447</c:v>
                </c:pt>
                <c:pt idx="19">
                  <c:v>3.408165787335582E-2</c:v>
                </c:pt>
                <c:pt idx="20">
                  <c:v>-4.5739568782209972E-2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A-47A6-8345-81C3AA5F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6200"/>
        <c:axId val="680333744"/>
      </c:scatterChart>
      <c:valAx>
        <c:axId val="6803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3744"/>
        <c:crosses val="autoZero"/>
        <c:crossBetween val="midCat"/>
      </c:valAx>
      <c:valAx>
        <c:axId val="680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Sheet2!$G$2:$G$8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Sheet2!$D$2:$D$8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3-42E7-B1DD-554E085F247E}"/>
            </c:ext>
          </c:extLst>
        </c:ser>
        <c:ser>
          <c:idx val="3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Sheet2!$G$20:$G$26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Sheet2!$D$20:$D$26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3-42E7-B1DD-554E085F247E}"/>
            </c:ext>
          </c:extLst>
        </c:ser>
        <c:ser>
          <c:idx val="4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Sheet2!$G$38:$G$44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Sheet2!$D$38:$D$44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3-42E7-B1DD-554E085F247E}"/>
            </c:ext>
          </c:extLst>
        </c:ser>
        <c:ser>
          <c:idx val="5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Sheet2!$G$54:$G$60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Sheet2!$D$54:$D$60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63-42E7-B1DD-554E085F247E}"/>
            </c:ext>
          </c:extLst>
        </c:ser>
        <c:ser>
          <c:idx val="0"/>
          <c:order val="4"/>
          <c:tx>
            <c:v>D201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0.71223716041802076</c:v>
                </c:pt>
                <c:pt idx="1">
                  <c:v>0.76905448257650688</c:v>
                </c:pt>
                <c:pt idx="2">
                  <c:v>0.8204250940781066</c:v>
                </c:pt>
                <c:pt idx="3">
                  <c:v>0.86314823936451823</c:v>
                </c:pt>
                <c:pt idx="4">
                  <c:v>0.89244994267353217</c:v>
                </c:pt>
                <c:pt idx="5">
                  <c:v>0.90299976262236858</c:v>
                </c:pt>
                <c:pt idx="6">
                  <c:v>0.89225570837483359</c:v>
                </c:pt>
                <c:pt idx="7">
                  <c:v>0.86280299451366371</c:v>
                </c:pt>
                <c:pt idx="8">
                  <c:v>0.81997942720841444</c:v>
                </c:pt>
                <c:pt idx="9">
                  <c:v>0.76854553193107011</c:v>
                </c:pt>
                <c:pt idx="10">
                  <c:v>0.7116880950516038</c:v>
                </c:pt>
                <c:pt idx="11">
                  <c:v>0.65134807867818723</c:v>
                </c:pt>
                <c:pt idx="12">
                  <c:v>0.58869532672065872</c:v>
                </c:pt>
                <c:pt idx="13">
                  <c:v>0.52445083898190947</c:v>
                </c:pt>
                <c:pt idx="14">
                  <c:v>0.45907376098493391</c:v>
                </c:pt>
                <c:pt idx="15">
                  <c:v>0.39286661345638418</c:v>
                </c:pt>
                <c:pt idx="16">
                  <c:v>0.32603520872440062</c:v>
                </c:pt>
                <c:pt idx="17">
                  <c:v>0.25872368243726052</c:v>
                </c:pt>
                <c:pt idx="18">
                  <c:v>0.19103561522382806</c:v>
                </c:pt>
                <c:pt idx="19">
                  <c:v>0.12304716512649616</c:v>
                </c:pt>
                <c:pt idx="20">
                  <c:v>5.4815473491791167E-2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2E7-B1DD-554E085F247E}"/>
            </c:ext>
          </c:extLst>
        </c:ser>
        <c:ser>
          <c:idx val="1"/>
          <c:order val="5"/>
          <c:tx>
            <c:v>D401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1.7001366750631099</c:v>
                </c:pt>
                <c:pt idx="1">
                  <c:v>1.8772439898846756</c:v>
                </c:pt>
                <c:pt idx="2">
                  <c:v>2.0466496367127718</c:v>
                </c:pt>
                <c:pt idx="3">
                  <c:v>2.2073354157996947</c:v>
                </c:pt>
                <c:pt idx="4">
                  <c:v>2.3581631816022335</c:v>
                </c:pt>
                <c:pt idx="5">
                  <c:v>2.4978776666347535</c:v>
                </c:pt>
                <c:pt idx="6">
                  <c:v>2.6251193303926996</c:v>
                </c:pt>
                <c:pt idx="7">
                  <c:v>2.7384509765874006</c:v>
                </c:pt>
                <c:pt idx="8">
                  <c:v>2.8364015205537769</c:v>
                </c:pt>
                <c:pt idx="9">
                  <c:v>2.9175286769372102</c:v>
                </c:pt>
                <c:pt idx="10">
                  <c:v>2.9804990944463343</c:v>
                </c:pt>
                <c:pt idx="11">
                  <c:v>3.024179728887654</c:v>
                </c:pt>
                <c:pt idx="12">
                  <c:v>3.0477290702853459</c:v>
                </c:pt>
                <c:pt idx="13">
                  <c:v>3.0506732121066644</c:v>
                </c:pt>
                <c:pt idx="14">
                  <c:v>3.0329518718722683</c:v>
                </c:pt>
                <c:pt idx="15">
                  <c:v>2.9949244111725255</c:v>
                </c:pt>
                <c:pt idx="16">
                  <c:v>2.937334503468148</c:v>
                </c:pt>
                <c:pt idx="17">
                  <c:v>2.8612412190209335</c:v>
                </c:pt>
                <c:pt idx="18">
                  <c:v>2.7679304993450744</c:v>
                </c:pt>
                <c:pt idx="19">
                  <c:v>2.6588224603630564</c:v>
                </c:pt>
                <c:pt idx="20">
                  <c:v>2.5353871993793211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3-42E7-B1DD-554E085F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17664"/>
        <c:axId val="393314056"/>
      </c:scatterChart>
      <c:valAx>
        <c:axId val="3933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4056"/>
        <c:crosses val="autoZero"/>
        <c:crossBetween val="midCat"/>
      </c:valAx>
      <c:valAx>
        <c:axId val="393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Sheet2!$S$2:$S$18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165</c:v>
                </c:pt>
                <c:pt idx="4">
                  <c:v>166</c:v>
                </c:pt>
                <c:pt idx="5">
                  <c:v>174</c:v>
                </c:pt>
                <c:pt idx="6">
                  <c:v>174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192</c:v>
                </c:pt>
                <c:pt idx="11">
                  <c:v>200</c:v>
                </c:pt>
                <c:pt idx="12">
                  <c:v>200</c:v>
                </c:pt>
                <c:pt idx="13">
                  <c:v>207</c:v>
                </c:pt>
                <c:pt idx="14">
                  <c:v>207</c:v>
                </c:pt>
                <c:pt idx="15">
                  <c:v>214</c:v>
                </c:pt>
                <c:pt idx="16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A-4BD9-9597-572D336EB532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Sheet2!$S$20:$S$36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166</c:v>
                </c:pt>
                <c:pt idx="4">
                  <c:v>166</c:v>
                </c:pt>
                <c:pt idx="5">
                  <c:v>175</c:v>
                </c:pt>
                <c:pt idx="6">
                  <c:v>175</c:v>
                </c:pt>
                <c:pt idx="7">
                  <c:v>183</c:v>
                </c:pt>
                <c:pt idx="8">
                  <c:v>189</c:v>
                </c:pt>
                <c:pt idx="9">
                  <c:v>192</c:v>
                </c:pt>
                <c:pt idx="10">
                  <c:v>193</c:v>
                </c:pt>
                <c:pt idx="11">
                  <c:v>201</c:v>
                </c:pt>
                <c:pt idx="12">
                  <c:v>202</c:v>
                </c:pt>
                <c:pt idx="13">
                  <c:v>208</c:v>
                </c:pt>
                <c:pt idx="14">
                  <c:v>210</c:v>
                </c:pt>
                <c:pt idx="15">
                  <c:v>216</c:v>
                </c:pt>
                <c:pt idx="16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A-4BD9-9597-572D336EB532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Sheet2!$S$38:$S$52</c:f>
              <c:numCache>
                <c:formatCode>General</c:formatCode>
                <c:ptCount val="15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109</c:v>
                </c:pt>
                <c:pt idx="5">
                  <c:v>113</c:v>
                </c:pt>
                <c:pt idx="6">
                  <c:v>113</c:v>
                </c:pt>
                <c:pt idx="7">
                  <c:v>112</c:v>
                </c:pt>
                <c:pt idx="8">
                  <c:v>113</c:v>
                </c:pt>
                <c:pt idx="9">
                  <c:v>120</c:v>
                </c:pt>
                <c:pt idx="10">
                  <c:v>121</c:v>
                </c:pt>
                <c:pt idx="11">
                  <c:v>129</c:v>
                </c:pt>
                <c:pt idx="12">
                  <c:v>105</c:v>
                </c:pt>
                <c:pt idx="13">
                  <c:v>145</c:v>
                </c:pt>
                <c:pt idx="1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A-4BD9-9597-572D336EB532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Sheet2!$S$54:$S$66</c:f>
              <c:numCache>
                <c:formatCode>General</c:formatCode>
                <c:ptCount val="13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108</c:v>
                </c:pt>
                <c:pt idx="5">
                  <c:v>113</c:v>
                </c:pt>
                <c:pt idx="6">
                  <c:v>112</c:v>
                </c:pt>
                <c:pt idx="7">
                  <c:v>114</c:v>
                </c:pt>
                <c:pt idx="8">
                  <c:v>121</c:v>
                </c:pt>
                <c:pt idx="9">
                  <c:v>121</c:v>
                </c:pt>
                <c:pt idx="10">
                  <c:v>129</c:v>
                </c:pt>
                <c:pt idx="11">
                  <c:v>145</c:v>
                </c:pt>
                <c:pt idx="1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A-4BD9-9597-572D336E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Sheet2!$U$2:$U$18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115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112</c:v>
                </c:pt>
                <c:pt idx="11">
                  <c:v>112</c:v>
                </c:pt>
                <c:pt idx="12">
                  <c:v>111</c:v>
                </c:pt>
                <c:pt idx="13">
                  <c:v>113</c:v>
                </c:pt>
                <c:pt idx="14">
                  <c:v>111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7-4EE1-AB02-20883AAFBEDD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Sheet2!$U$20:$U$36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114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112</c:v>
                </c:pt>
                <c:pt idx="11">
                  <c:v>112</c:v>
                </c:pt>
                <c:pt idx="12">
                  <c:v>110</c:v>
                </c:pt>
                <c:pt idx="13">
                  <c:v>113</c:v>
                </c:pt>
                <c:pt idx="14">
                  <c:v>110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7-4EE1-AB02-20883AAFBEDD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Sheet2!$U$38:$U$52</c:f>
              <c:numCache>
                <c:formatCode>General</c:formatCode>
                <c:ptCount val="15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55</c:v>
                </c:pt>
                <c:pt idx="13">
                  <c:v>80</c:v>
                </c:pt>
                <c:pt idx="1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7-4EE1-AB02-20883AAFBEDD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Sheet2!$U$54:$U$66</c:f>
              <c:numCache>
                <c:formatCode>General</c:formatCode>
                <c:ptCount val="13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  <c:pt idx="8">
                  <c:v>83</c:v>
                </c:pt>
                <c:pt idx="9">
                  <c:v>82</c:v>
                </c:pt>
                <c:pt idx="10">
                  <c:v>85</c:v>
                </c:pt>
                <c:pt idx="11">
                  <c:v>80</c:v>
                </c:pt>
                <c:pt idx="1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7-4EE1-AB02-20883AAF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Sheet2!$R$2:$R$18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7.1</c:v>
                </c:pt>
                <c:pt idx="5">
                  <c:v>6.9</c:v>
                </c:pt>
                <c:pt idx="6">
                  <c:v>7.1</c:v>
                </c:pt>
                <c:pt idx="7">
                  <c:v>7</c:v>
                </c:pt>
                <c:pt idx="8">
                  <c:v>7</c:v>
                </c:pt>
                <c:pt idx="9">
                  <c:v>6.8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4BCE-BEF9-3A0B45C505C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Sheet2!$R$20:$R$36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7.2</c:v>
                </c:pt>
                <c:pt idx="5">
                  <c:v>7</c:v>
                </c:pt>
                <c:pt idx="6">
                  <c:v>7.2</c:v>
                </c:pt>
                <c:pt idx="7">
                  <c:v>7</c:v>
                </c:pt>
                <c:pt idx="8">
                  <c:v>7</c:v>
                </c:pt>
                <c:pt idx="9">
                  <c:v>6.9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C-4BCE-BEF9-3A0B45C505C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Sheet2!$R$38:$R$52</c:f>
              <c:numCache>
                <c:formatCode>General</c:formatCode>
                <c:ptCount val="15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3.9</c:v>
                </c:pt>
                <c:pt idx="9">
                  <c:v>3.9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C-4BCE-BEF9-3A0B45C505C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Sheet2!$R$54:$R$66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3.9</c:v>
                </c:pt>
                <c:pt idx="8">
                  <c:v>3.9</c:v>
                </c:pt>
                <c:pt idx="9">
                  <c:v>3.8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C-4BCE-BEF9-3A0B45C5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Sheet2!$W$2:$W$18</c:f>
              <c:numCache>
                <c:formatCode>General</c:formatCode>
                <c:ptCount val="17"/>
                <c:pt idx="0">
                  <c:v>64</c:v>
                </c:pt>
                <c:pt idx="1">
                  <c:v>64</c:v>
                </c:pt>
                <c:pt idx="2">
                  <c:v>138</c:v>
                </c:pt>
                <c:pt idx="3">
                  <c:v>138</c:v>
                </c:pt>
                <c:pt idx="4">
                  <c:v>175</c:v>
                </c:pt>
                <c:pt idx="5">
                  <c:v>178</c:v>
                </c:pt>
                <c:pt idx="6">
                  <c:v>314</c:v>
                </c:pt>
                <c:pt idx="7">
                  <c:v>317</c:v>
                </c:pt>
                <c:pt idx="8">
                  <c:v>317</c:v>
                </c:pt>
                <c:pt idx="9">
                  <c:v>324</c:v>
                </c:pt>
                <c:pt idx="10">
                  <c:v>473</c:v>
                </c:pt>
                <c:pt idx="11">
                  <c:v>469</c:v>
                </c:pt>
                <c:pt idx="12">
                  <c:v>469</c:v>
                </c:pt>
                <c:pt idx="13">
                  <c:v>467</c:v>
                </c:pt>
                <c:pt idx="14">
                  <c:v>527</c:v>
                </c:pt>
                <c:pt idx="15">
                  <c:v>523</c:v>
                </c:pt>
                <c:pt idx="16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86E-BAFE-89D5098D11D4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Sheet2!$W$20:$W$36</c:f>
              <c:numCache>
                <c:formatCode>General</c:formatCode>
                <c:ptCount val="17"/>
                <c:pt idx="0">
                  <c:v>67</c:v>
                </c:pt>
                <c:pt idx="1">
                  <c:v>67</c:v>
                </c:pt>
                <c:pt idx="2">
                  <c:v>147</c:v>
                </c:pt>
                <c:pt idx="3">
                  <c:v>148</c:v>
                </c:pt>
                <c:pt idx="4">
                  <c:v>188</c:v>
                </c:pt>
                <c:pt idx="5">
                  <c:v>190</c:v>
                </c:pt>
                <c:pt idx="6">
                  <c:v>333</c:v>
                </c:pt>
                <c:pt idx="7">
                  <c:v>336</c:v>
                </c:pt>
                <c:pt idx="8">
                  <c:v>337</c:v>
                </c:pt>
                <c:pt idx="9">
                  <c:v>339</c:v>
                </c:pt>
                <c:pt idx="10">
                  <c:v>497</c:v>
                </c:pt>
                <c:pt idx="11">
                  <c:v>487</c:v>
                </c:pt>
                <c:pt idx="12">
                  <c:v>494</c:v>
                </c:pt>
                <c:pt idx="13">
                  <c:v>489</c:v>
                </c:pt>
                <c:pt idx="14">
                  <c:v>549</c:v>
                </c:pt>
                <c:pt idx="15">
                  <c:v>550</c:v>
                </c:pt>
                <c:pt idx="16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86E-BAFE-89D5098D11D4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Sheet2!$W$38:$W$52</c:f>
              <c:numCache>
                <c:formatCode>General</c:formatCode>
                <c:ptCount val="15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128</c:v>
                </c:pt>
                <c:pt idx="4">
                  <c:v>154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219</c:v>
                </c:pt>
                <c:pt idx="9">
                  <c:v>220</c:v>
                </c:pt>
                <c:pt idx="10">
                  <c:v>304</c:v>
                </c:pt>
                <c:pt idx="11">
                  <c:v>435</c:v>
                </c:pt>
                <c:pt idx="12">
                  <c:v>253</c:v>
                </c:pt>
                <c:pt idx="13">
                  <c:v>428</c:v>
                </c:pt>
                <c:pt idx="14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86E-BAFE-89D5098D11D4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Sheet2!$W$54:$W$66</c:f>
              <c:numCache>
                <c:formatCode>General</c:formatCode>
                <c:ptCount val="13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155</c:v>
                </c:pt>
                <c:pt idx="5">
                  <c:v>161</c:v>
                </c:pt>
                <c:pt idx="6">
                  <c:v>163</c:v>
                </c:pt>
                <c:pt idx="7">
                  <c:v>222</c:v>
                </c:pt>
                <c:pt idx="8">
                  <c:v>224</c:v>
                </c:pt>
                <c:pt idx="9">
                  <c:v>307</c:v>
                </c:pt>
                <c:pt idx="10">
                  <c:v>443</c:v>
                </c:pt>
                <c:pt idx="11">
                  <c:v>437</c:v>
                </c:pt>
                <c:pt idx="12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86E-BAFE-89D5098D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Sheet2!$T$2:$T$18</c:f>
              <c:numCache>
                <c:formatCode>General</c:formatCode>
                <c:ptCount val="17"/>
                <c:pt idx="0">
                  <c:v>0.87</c:v>
                </c:pt>
                <c:pt idx="1">
                  <c:v>0.82</c:v>
                </c:pt>
                <c:pt idx="2">
                  <c:v>0.83</c:v>
                </c:pt>
                <c:pt idx="3">
                  <c:v>0.76</c:v>
                </c:pt>
                <c:pt idx="4">
                  <c:v>0.79</c:v>
                </c:pt>
                <c:pt idx="5">
                  <c:v>0.74</c:v>
                </c:pt>
                <c:pt idx="6">
                  <c:v>0.71</c:v>
                </c:pt>
                <c:pt idx="7">
                  <c:v>0.69</c:v>
                </c:pt>
                <c:pt idx="8">
                  <c:v>0.68</c:v>
                </c:pt>
                <c:pt idx="9">
                  <c:v>0.66</c:v>
                </c:pt>
                <c:pt idx="10">
                  <c:v>0.64</c:v>
                </c:pt>
                <c:pt idx="11">
                  <c:v>0.61</c:v>
                </c:pt>
                <c:pt idx="12">
                  <c:v>0.61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0.56000000000000005</c:v>
                </c:pt>
                <c:pt idx="1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3-49E7-B370-8B55C1812E07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Sheet2!$T$20:$T$36</c:f>
              <c:numCache>
                <c:formatCode>General</c:formatCode>
                <c:ptCount val="17"/>
                <c:pt idx="0">
                  <c:v>0.86</c:v>
                </c:pt>
                <c:pt idx="1">
                  <c:v>0.82</c:v>
                </c:pt>
                <c:pt idx="2">
                  <c:v>0.82</c:v>
                </c:pt>
                <c:pt idx="3">
                  <c:v>0.76</c:v>
                </c:pt>
                <c:pt idx="4">
                  <c:v>0.78</c:v>
                </c:pt>
                <c:pt idx="5">
                  <c:v>0.73</c:v>
                </c:pt>
                <c:pt idx="6">
                  <c:v>0.71</c:v>
                </c:pt>
                <c:pt idx="7">
                  <c:v>0.68</c:v>
                </c:pt>
                <c:pt idx="8">
                  <c:v>0.66</c:v>
                </c:pt>
                <c:pt idx="9">
                  <c:v>0.65</c:v>
                </c:pt>
                <c:pt idx="10">
                  <c:v>0.63</c:v>
                </c:pt>
                <c:pt idx="11">
                  <c:v>0.59</c:v>
                </c:pt>
                <c:pt idx="12">
                  <c:v>0.6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0.55000000000000004</c:v>
                </c:pt>
                <c:pt idx="1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3-49E7-B370-8B55C1812E07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Sheet2!$T$38:$T$52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3-49E7-B370-8B55C1812E07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Sheet2!$T$54:$T$66</c:f>
              <c:numCache>
                <c:formatCode>General</c:formatCode>
                <c:ptCount val="1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3-49E7-B370-8B55C181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Sheet2!$V$2:$V$18</c:f>
              <c:numCache>
                <c:formatCode>General</c:formatCode>
                <c:ptCount val="17"/>
                <c:pt idx="0">
                  <c:v>662</c:v>
                </c:pt>
                <c:pt idx="1">
                  <c:v>654</c:v>
                </c:pt>
                <c:pt idx="2">
                  <c:v>587</c:v>
                </c:pt>
                <c:pt idx="3">
                  <c:v>575</c:v>
                </c:pt>
                <c:pt idx="4">
                  <c:v>540</c:v>
                </c:pt>
                <c:pt idx="5">
                  <c:v>532</c:v>
                </c:pt>
                <c:pt idx="6">
                  <c:v>384</c:v>
                </c:pt>
                <c:pt idx="7">
                  <c:v>371</c:v>
                </c:pt>
                <c:pt idx="8">
                  <c:v>366</c:v>
                </c:pt>
                <c:pt idx="9">
                  <c:v>355</c:v>
                </c:pt>
                <c:pt idx="10">
                  <c:v>192</c:v>
                </c:pt>
                <c:pt idx="11">
                  <c:v>560</c:v>
                </c:pt>
                <c:pt idx="12">
                  <c:v>555</c:v>
                </c:pt>
                <c:pt idx="13">
                  <c:v>548</c:v>
                </c:pt>
                <c:pt idx="14">
                  <c:v>472</c:v>
                </c:pt>
                <c:pt idx="15">
                  <c:v>466</c:v>
                </c:pt>
                <c:pt idx="16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A-46E1-8316-FC50D9C3AEA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Sheet2!$V$20:$V$36</c:f>
              <c:numCache>
                <c:formatCode>General</c:formatCode>
                <c:ptCount val="17"/>
                <c:pt idx="0">
                  <c:v>660</c:v>
                </c:pt>
                <c:pt idx="1">
                  <c:v>648</c:v>
                </c:pt>
                <c:pt idx="2">
                  <c:v>578</c:v>
                </c:pt>
                <c:pt idx="3">
                  <c:v>571</c:v>
                </c:pt>
                <c:pt idx="4">
                  <c:v>526</c:v>
                </c:pt>
                <c:pt idx="5">
                  <c:v>518</c:v>
                </c:pt>
                <c:pt idx="6">
                  <c:v>366</c:v>
                </c:pt>
                <c:pt idx="7">
                  <c:v>356</c:v>
                </c:pt>
                <c:pt idx="8">
                  <c:v>349</c:v>
                </c:pt>
                <c:pt idx="9">
                  <c:v>337</c:v>
                </c:pt>
                <c:pt idx="10">
                  <c:v>175</c:v>
                </c:pt>
                <c:pt idx="11">
                  <c:v>554</c:v>
                </c:pt>
                <c:pt idx="12">
                  <c:v>549</c:v>
                </c:pt>
                <c:pt idx="13">
                  <c:v>541</c:v>
                </c:pt>
                <c:pt idx="14">
                  <c:v>466</c:v>
                </c:pt>
                <c:pt idx="15">
                  <c:v>458</c:v>
                </c:pt>
                <c:pt idx="16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A-46E1-8316-FC50D9C3AEA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Sheet2!$V$38:$V$52</c:f>
              <c:numCache>
                <c:formatCode>General</c:formatCode>
                <c:ptCount val="15"/>
                <c:pt idx="0">
                  <c:v>272</c:v>
                </c:pt>
                <c:pt idx="1">
                  <c:v>251</c:v>
                </c:pt>
                <c:pt idx="2">
                  <c:v>244</c:v>
                </c:pt>
                <c:pt idx="3">
                  <c:v>241</c:v>
                </c:pt>
                <c:pt idx="4">
                  <c:v>173</c:v>
                </c:pt>
                <c:pt idx="5">
                  <c:v>309</c:v>
                </c:pt>
                <c:pt idx="6">
                  <c:v>324</c:v>
                </c:pt>
                <c:pt idx="7">
                  <c:v>460</c:v>
                </c:pt>
                <c:pt idx="8">
                  <c:v>344</c:v>
                </c:pt>
                <c:pt idx="9">
                  <c:v>334</c:v>
                </c:pt>
                <c:pt idx="10">
                  <c:v>182</c:v>
                </c:pt>
                <c:pt idx="11">
                  <c:v>234</c:v>
                </c:pt>
                <c:pt idx="12">
                  <c:v>308</c:v>
                </c:pt>
                <c:pt idx="13">
                  <c:v>207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A-46E1-8316-FC50D9C3AEA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Sheet2!$V$54:$V$66</c:f>
              <c:numCache>
                <c:formatCode>General</c:formatCode>
                <c:ptCount val="13"/>
                <c:pt idx="0">
                  <c:v>271</c:v>
                </c:pt>
                <c:pt idx="1">
                  <c:v>249</c:v>
                </c:pt>
                <c:pt idx="2">
                  <c:v>244</c:v>
                </c:pt>
                <c:pt idx="3">
                  <c:v>239</c:v>
                </c:pt>
                <c:pt idx="4">
                  <c:v>173</c:v>
                </c:pt>
                <c:pt idx="5">
                  <c:v>306</c:v>
                </c:pt>
                <c:pt idx="6">
                  <c:v>455</c:v>
                </c:pt>
                <c:pt idx="7">
                  <c:v>340</c:v>
                </c:pt>
                <c:pt idx="8">
                  <c:v>330</c:v>
                </c:pt>
                <c:pt idx="9">
                  <c:v>177</c:v>
                </c:pt>
                <c:pt idx="10">
                  <c:v>225</c:v>
                </c:pt>
                <c:pt idx="11">
                  <c:v>200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A-46E1-8316-FC50D9C3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3-4425-8D8D-3B98BDD41E19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3-4425-8D8D-3B98BDD41E19}"/>
            </c:ext>
          </c:extLst>
        </c:ser>
        <c:ser>
          <c:idx val="2"/>
          <c:order val="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Sheet1!$P$3:$P$23</c:f>
              <c:numCache>
                <c:formatCode>General</c:formatCode>
                <c:ptCount val="21"/>
                <c:pt idx="0">
                  <c:v>0.68546895273516073</c:v>
                </c:pt>
                <c:pt idx="1">
                  <c:v>0.75403360694673549</c:v>
                </c:pt>
                <c:pt idx="2">
                  <c:v>0.81735427248960968</c:v>
                </c:pt>
                <c:pt idx="3">
                  <c:v>0.87162116796561739</c:v>
                </c:pt>
                <c:pt idx="4">
                  <c:v>0.91017963724211881</c:v>
                </c:pt>
                <c:pt idx="5">
                  <c:v>0.924224841961927</c:v>
                </c:pt>
                <c:pt idx="6">
                  <c:v>0.90913649172572497</c:v>
                </c:pt>
                <c:pt idx="7">
                  <c:v>0.86984218494912913</c:v>
                </c:pt>
                <c:pt idx="8">
                  <c:v>0.81514191461878016</c:v>
                </c:pt>
                <c:pt idx="9">
                  <c:v>0.75157346456781693</c:v>
                </c:pt>
                <c:pt idx="10">
                  <c:v>0.68286196051215287</c:v>
                </c:pt>
                <c:pt idx="11">
                  <c:v>0.61102682242418116</c:v>
                </c:pt>
                <c:pt idx="12">
                  <c:v>0.53719304096181131</c:v>
                </c:pt>
                <c:pt idx="13">
                  <c:v>0.46201811679758253</c:v>
                </c:pt>
                <c:pt idx="14">
                  <c:v>0.38590570997273166</c:v>
                </c:pt>
                <c:pt idx="15">
                  <c:v>0.30911497109292407</c:v>
                </c:pt>
                <c:pt idx="16">
                  <c:v>0.23181890410459449</c:v>
                </c:pt>
                <c:pt idx="17">
                  <c:v>0.15413696757324513</c:v>
                </c:pt>
                <c:pt idx="18">
                  <c:v>7.6154085728904253E-2</c:v>
                </c:pt>
                <c:pt idx="19">
                  <c:v>-2.0678244257792411E-3</c:v>
                </c:pt>
                <c:pt idx="20">
                  <c:v>-8.048261604547724E-2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3-4425-8D8D-3B98BDD41E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Sheet1!$H$19:$H$24</c:f>
              <c:numCache>
                <c:formatCode>0.00</c:formatCode>
                <c:ptCount val="6"/>
                <c:pt idx="0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  <c:extLst xmlns:c15="http://schemas.microsoft.com/office/drawing/2012/chart"/>
            </c:numRef>
          </c:xVal>
          <c:yVal>
            <c:numRef>
              <c:f>Sheet1!$E$19:$E$24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8BB-462D-9BDB-C26AF2F73B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Sheet1!$H$26:$H$31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  <c:extLst xmlns:c15="http://schemas.microsoft.com/office/drawing/2012/chart"/>
            </c:numRef>
          </c:xVal>
          <c:yVal>
            <c:numRef>
              <c:f>Sheet1!$E$26:$E$31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8BB-462D-9BDB-C26AF2F73B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Sheet1!$H$33:$H$38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  <c:extLst xmlns:c15="http://schemas.microsoft.com/office/drawing/2012/chart"/>
            </c:numRef>
          </c:xVal>
          <c:yVal>
            <c:numRef>
              <c:f>Sheet1!$E$33:$E$38</c:f>
              <c:numCache>
                <c:formatCode>0.00</c:formatCode>
                <c:ptCount val="6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8BB-462D-9BDB-C26AF2F73B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Sheet1!$H$40:$H$45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  <c:extLst xmlns:c15="http://schemas.microsoft.com/office/drawing/2012/chart"/>
            </c:numRef>
          </c:xVal>
          <c:yVal>
            <c:numRef>
              <c:f>Sheet1!$E$40:$E$45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8BB-462D-9BDB-C26AF2F7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/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B-4495-B92A-BCF2FCF94D21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B-4495-B92A-BCF2FCF94D21}"/>
            </c:ext>
          </c:extLst>
        </c:ser>
        <c:ser>
          <c:idx val="2"/>
          <c:order val="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Sheet1!$O$26:$O$46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Sheet1!$P$26:$P$46</c:f>
              <c:numCache>
                <c:formatCode>General</c:formatCode>
                <c:ptCount val="21"/>
                <c:pt idx="0">
                  <c:v>0.6915795944588915</c:v>
                </c:pt>
                <c:pt idx="1">
                  <c:v>0.75025913224372076</c:v>
                </c:pt>
                <c:pt idx="2">
                  <c:v>0.80455083242426451</c:v>
                </c:pt>
                <c:pt idx="3">
                  <c:v>0.85191787061260227</c:v>
                </c:pt>
                <c:pt idx="4">
                  <c:v>0.88833661965988597</c:v>
                </c:pt>
                <c:pt idx="5">
                  <c:v>0.90846155368590531</c:v>
                </c:pt>
                <c:pt idx="6">
                  <c:v>0.90791661948727576</c:v>
                </c:pt>
                <c:pt idx="7">
                  <c:v>0.88683799784432971</c:v>
                </c:pt>
                <c:pt idx="8">
                  <c:v>0.84974334877676627</c:v>
                </c:pt>
                <c:pt idx="9">
                  <c:v>0.80194327810627475</c:v>
                </c:pt>
                <c:pt idx="10">
                  <c:v>0.74737918680030702</c:v>
                </c:pt>
                <c:pt idx="11">
                  <c:v>0.688524660485065</c:v>
                </c:pt>
                <c:pt idx="12">
                  <c:v>0.62686862196576909</c:v>
                </c:pt>
                <c:pt idx="13">
                  <c:v>0.56331693453413578</c:v>
                </c:pt>
                <c:pt idx="14">
                  <c:v>0.49843719060187663</c:v>
                </c:pt>
                <c:pt idx="15">
                  <c:v>0.43259735484374928</c:v>
                </c:pt>
                <c:pt idx="16">
                  <c:v>0.36604403438834665</c:v>
                </c:pt>
                <c:pt idx="17">
                  <c:v>0.29894762058511204</c:v>
                </c:pt>
                <c:pt idx="18">
                  <c:v>0.2314291034869228</c:v>
                </c:pt>
                <c:pt idx="19">
                  <c:v>0.16357650227723852</c:v>
                </c:pt>
                <c:pt idx="20">
                  <c:v>9.545523938160394E-2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B-4495-B92A-BCF2FCF9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/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'D401'!$G$2:$G$9</c:f>
              <c:numCache>
                <c:formatCode>0.00</c:formatCode>
                <c:ptCount val="8"/>
                <c:pt idx="0">
                  <c:v>0</c:v>
                </c:pt>
                <c:pt idx="1">
                  <c:v>2.7255555554875173</c:v>
                </c:pt>
                <c:pt idx="2">
                  <c:v>19.333611110982019</c:v>
                </c:pt>
                <c:pt idx="3">
                  <c:v>26.522777777630836</c:v>
                </c:pt>
                <c:pt idx="4">
                  <c:v>43.354999999981374</c:v>
                </c:pt>
                <c:pt idx="5">
                  <c:v>68.027499999850988</c:v>
                </c:pt>
                <c:pt idx="6">
                  <c:v>94.400277777691372</c:v>
                </c:pt>
                <c:pt idx="7">
                  <c:v>117.87861111096572</c:v>
                </c:pt>
              </c:numCache>
            </c:numRef>
          </c:xVal>
          <c:yVal>
            <c:numRef>
              <c:f>'D401'!$D$2:$D$9</c:f>
              <c:numCache>
                <c:formatCode>0.00</c:formatCode>
                <c:ptCount val="8"/>
                <c:pt idx="0">
                  <c:v>2.2021630836486819</c:v>
                </c:pt>
                <c:pt idx="1">
                  <c:v>1.9795230461120605</c:v>
                </c:pt>
                <c:pt idx="2">
                  <c:v>1.35306630859375</c:v>
                </c:pt>
                <c:pt idx="3">
                  <c:v>3.1395946575164797</c:v>
                </c:pt>
                <c:pt idx="4">
                  <c:v>3.3424044681549074</c:v>
                </c:pt>
                <c:pt idx="5">
                  <c:v>3.5650445056915285</c:v>
                </c:pt>
                <c:pt idx="6">
                  <c:v>2.9638262821197512</c:v>
                </c:pt>
                <c:pt idx="7">
                  <c:v>2.5428834987640383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E-4A1F-A9FA-D1083CD73C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'D401'!$D$11:$D$17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4A1F-A9FA-D1083CD73C6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'D401'!$D$19:$D$25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E-4A1F-A9FA-D1083CD73C6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'D401'!$G$27:$G$33</c:f>
              <c:numCache>
                <c:formatCode>0.00</c:formatCode>
                <c:ptCount val="7"/>
                <c:pt idx="0">
                  <c:v>0</c:v>
                </c:pt>
                <c:pt idx="1">
                  <c:v>2.7322222223156132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94.393611111212522</c:v>
                </c:pt>
                <c:pt idx="6">
                  <c:v>117.86972222226905</c:v>
                </c:pt>
              </c:numCache>
            </c:numRef>
          </c:xVal>
          <c:yVal>
            <c:numRef>
              <c:f>'D401'!$D$27:$D$33</c:f>
              <c:numCache>
                <c:formatCode>0.00</c:formatCode>
                <c:ptCount val="7"/>
                <c:pt idx="0">
                  <c:v>2.0290988517761233</c:v>
                </c:pt>
                <c:pt idx="1">
                  <c:v>1.9669037891387939</c:v>
                </c:pt>
                <c:pt idx="2">
                  <c:v>2.8574639392852785</c:v>
                </c:pt>
                <c:pt idx="3">
                  <c:v>3.7876845432281496</c:v>
                </c:pt>
                <c:pt idx="4">
                  <c:v>4.0013106895446775</c:v>
                </c:pt>
                <c:pt idx="5">
                  <c:v>3.740812881088257</c:v>
                </c:pt>
                <c:pt idx="6">
                  <c:v>2.7934661937713625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E-4A1F-A9FA-D1083CD73C6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'D401'!$G$35:$G$41</c:f>
              <c:numCache>
                <c:formatCode>0.00</c:formatCode>
                <c:ptCount val="7"/>
                <c:pt idx="0">
                  <c:v>0</c:v>
                </c:pt>
                <c:pt idx="1">
                  <c:v>2.7319444444729015</c:v>
                </c:pt>
                <c:pt idx="2">
                  <c:v>19.330833333428018</c:v>
                </c:pt>
                <c:pt idx="3">
                  <c:v>43.360833333455957</c:v>
                </c:pt>
                <c:pt idx="4">
                  <c:v>68.027777777868323</c:v>
                </c:pt>
                <c:pt idx="5">
                  <c:v>94.39277777785901</c:v>
                </c:pt>
                <c:pt idx="6">
                  <c:v>117.86888888891554</c:v>
                </c:pt>
              </c:numCache>
            </c:numRef>
          </c:xVal>
          <c:yVal>
            <c:numRef>
              <c:f>'D401'!$D$35:$D$41</c:f>
              <c:numCache>
                <c:formatCode>0.00</c:formatCode>
                <c:ptCount val="7"/>
                <c:pt idx="0">
                  <c:v>1.9867340160369873</c:v>
                </c:pt>
                <c:pt idx="1">
                  <c:v>2.0525344444274904</c:v>
                </c:pt>
                <c:pt idx="2">
                  <c:v>2.6880050731658938</c:v>
                </c:pt>
                <c:pt idx="3">
                  <c:v>3.7498267723083498</c:v>
                </c:pt>
                <c:pt idx="4">
                  <c:v>4.1725724769592283</c:v>
                </c:pt>
                <c:pt idx="5">
                  <c:v>3.5920857025146486</c:v>
                </c:pt>
                <c:pt idx="6">
                  <c:v>3.2288309169769289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E-4A1F-A9FA-D1083CD73C6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'D401'!$G$43:$G$49</c:f>
              <c:numCache>
                <c:formatCode>0.00</c:formatCode>
                <c:ptCount val="7"/>
                <c:pt idx="0">
                  <c:v>0</c:v>
                </c:pt>
                <c:pt idx="1">
                  <c:v>2.7344444443588145</c:v>
                </c:pt>
                <c:pt idx="2">
                  <c:v>19.331111111096106</c:v>
                </c:pt>
                <c:pt idx="3">
                  <c:v>43.360833333281334</c:v>
                </c:pt>
                <c:pt idx="4">
                  <c:v>68.028055555536412</c:v>
                </c:pt>
                <c:pt idx="5">
                  <c:v>94.392500000016298</c:v>
                </c:pt>
                <c:pt idx="6">
                  <c:v>117.87083333329065</c:v>
                </c:pt>
              </c:numCache>
            </c:numRef>
          </c:xVal>
          <c:yVal>
            <c:numRef>
              <c:f>'D401'!$D$43:$D$49</c:f>
              <c:numCache>
                <c:formatCode>0.00</c:formatCode>
                <c:ptCount val="7"/>
                <c:pt idx="0">
                  <c:v>1.964199645614624</c:v>
                </c:pt>
                <c:pt idx="1">
                  <c:v>2.0849841667175295</c:v>
                </c:pt>
                <c:pt idx="2">
                  <c:v>2.9503055644989016</c:v>
                </c:pt>
                <c:pt idx="3">
                  <c:v>3.8904415203094485</c:v>
                </c:pt>
                <c:pt idx="4">
                  <c:v>3.9634529186248781</c:v>
                </c:pt>
                <c:pt idx="5">
                  <c:v>3.4289365840911867</c:v>
                </c:pt>
                <c:pt idx="6">
                  <c:v>2.9917689395904543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E-4A1F-A9FA-D1083CD73C6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'D401'!$G$51:$G$57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94.39277777785901</c:v>
                </c:pt>
                <c:pt idx="6">
                  <c:v>117.87027777777985</c:v>
                </c:pt>
              </c:numCache>
            </c:numRef>
          </c:xVal>
          <c:yVal>
            <c:numRef>
              <c:f>'D401'!$D$51:$D$57</c:f>
              <c:numCache>
                <c:formatCode>0.00</c:formatCode>
                <c:ptCount val="7"/>
                <c:pt idx="0">
                  <c:v>2.1742204261779787</c:v>
                </c:pt>
                <c:pt idx="1">
                  <c:v>2.0155781341552736</c:v>
                </c:pt>
                <c:pt idx="2">
                  <c:v>2.871885879135132</c:v>
                </c:pt>
                <c:pt idx="3">
                  <c:v>3.6614917350769045</c:v>
                </c:pt>
                <c:pt idx="4">
                  <c:v>4.2753294540405271</c:v>
                </c:pt>
                <c:pt idx="5">
                  <c:v>3.7543335987091067</c:v>
                </c:pt>
                <c:pt idx="6">
                  <c:v>3.2017897201538088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E-4A1F-A9FA-D1083CD73C6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'D401'!$G$59:$G$65</c:f>
              <c:numCache>
                <c:formatCode>0.00</c:formatCode>
                <c:ptCount val="7"/>
                <c:pt idx="0">
                  <c:v>0</c:v>
                </c:pt>
                <c:pt idx="1">
                  <c:v>2.7358333333977498</c:v>
                </c:pt>
                <c:pt idx="2">
                  <c:v>19.330833333428018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94.391388888994697</c:v>
                </c:pt>
                <c:pt idx="6">
                  <c:v>117.86888888891554</c:v>
                </c:pt>
              </c:numCache>
            </c:numRef>
          </c:xVal>
          <c:yVal>
            <c:numRef>
              <c:f>'D401'!$D$59:$D$65</c:f>
              <c:numCache>
                <c:formatCode>0.00</c:formatCode>
                <c:ptCount val="7"/>
                <c:pt idx="0">
                  <c:v>2.0002547336578371</c:v>
                </c:pt>
                <c:pt idx="1">
                  <c:v>2.065153701400757</c:v>
                </c:pt>
                <c:pt idx="2">
                  <c:v>2.870984418487549</c:v>
                </c:pt>
                <c:pt idx="3">
                  <c:v>3.6380559040069582</c:v>
                </c:pt>
                <c:pt idx="4">
                  <c:v>3.8751181198120119</c:v>
                </c:pt>
                <c:pt idx="5">
                  <c:v>3.8012050224304201</c:v>
                </c:pt>
                <c:pt idx="6">
                  <c:v>3.2486613822937014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E-4A1F-A9FA-D1083CD73C6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'D401'!$G$67:$G$73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19.330555555585306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94.390555555641185</c:v>
                </c:pt>
                <c:pt idx="6">
                  <c:v>117.86750000005122</c:v>
                </c:pt>
              </c:numCache>
            </c:numRef>
          </c:xVal>
          <c:yVal>
            <c:numRef>
              <c:f>'D401'!$D$67:$D$73</c:f>
              <c:numCache>
                <c:formatCode>0.00</c:formatCode>
                <c:ptCount val="7"/>
                <c:pt idx="0">
                  <c:v>2.0173808170318606</c:v>
                </c:pt>
                <c:pt idx="1">
                  <c:v>2.103011710739136</c:v>
                </c:pt>
                <c:pt idx="2">
                  <c:v>2.8024798465728762</c:v>
                </c:pt>
                <c:pt idx="3">
                  <c:v>3.6885331703186037</c:v>
                </c:pt>
                <c:pt idx="4">
                  <c:v>3.8922442031860354</c:v>
                </c:pt>
                <c:pt idx="5">
                  <c:v>3.8426683975219729</c:v>
                </c:pt>
                <c:pt idx="6">
                  <c:v>3.2793081832885744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0E-4A1F-A9FA-D1083CD73C6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0E-4A1F-A9FA-D1083CD73C6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0E-4A1F-A9FA-D1083CD73C6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0E-4A1F-A9FA-D1083CD73C64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2.0350163019622984</c:v>
                </c:pt>
                <c:pt idx="1">
                  <c:v>2.2576864155513561</c:v>
                </c:pt>
                <c:pt idx="2">
                  <c:v>2.475511422972978</c:v>
                </c:pt>
                <c:pt idx="3">
                  <c:v>2.6873916050579427</c:v>
                </c:pt>
                <c:pt idx="4">
                  <c:v>2.8919140090058861</c:v>
                </c:pt>
                <c:pt idx="5">
                  <c:v>3.0872574176207066</c:v>
                </c:pt>
                <c:pt idx="6">
                  <c:v>3.2710777114246063</c:v>
                </c:pt>
                <c:pt idx="7">
                  <c:v>3.440384684492892</c:v>
                </c:pt>
                <c:pt idx="8">
                  <c:v>3.5914433924127862</c:v>
                </c:pt>
                <c:pt idx="9">
                  <c:v>3.7197715939620295</c:v>
                </c:pt>
                <c:pt idx="10">
                  <c:v>3.8203519750603321</c:v>
                </c:pt>
                <c:pt idx="11">
                  <c:v>3.8881898479465642</c:v>
                </c:pt>
                <c:pt idx="12">
                  <c:v>3.9192362442055906</c:v>
                </c:pt>
                <c:pt idx="13">
                  <c:v>3.9114200629864793</c:v>
                </c:pt>
                <c:pt idx="14">
                  <c:v>3.8652767189011992</c:v>
                </c:pt>
                <c:pt idx="15">
                  <c:v>3.7837790412611172</c:v>
                </c:pt>
                <c:pt idx="16">
                  <c:v>3.6714817292894395</c:v>
                </c:pt>
                <c:pt idx="17">
                  <c:v>3.5334809550512043</c:v>
                </c:pt>
                <c:pt idx="18">
                  <c:v>3.3746251318715244</c:v>
                </c:pt>
                <c:pt idx="19">
                  <c:v>3.1991078818296601</c:v>
                </c:pt>
                <c:pt idx="20">
                  <c:v>3.0103584003922133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A-463F-92D8-E1D174E8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5216"/>
        <c:axId val="680328824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v>Model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'D401'!$I$39:$I$59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'D401'!$J$39:$J$59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1.7037822777195464</c:v>
                      </c:pt>
                      <c:pt idx="1">
                        <c:v>1.8805686077301322</c:v>
                      </c:pt>
                      <c:pt idx="2">
                        <c:v>2.0494377930954233</c:v>
                      </c:pt>
                      <c:pt idx="3">
                        <c:v>2.2093861369006875</c:v>
                      </c:pt>
                      <c:pt idx="4">
                        <c:v>2.3593006743723612</c:v>
                      </c:pt>
                      <c:pt idx="5">
                        <c:v>2.4979642163178886</c:v>
                      </c:pt>
                      <c:pt idx="6">
                        <c:v>2.6240698799995754</c:v>
                      </c:pt>
                      <c:pt idx="7">
                        <c:v>2.7362481736755497</c:v>
                      </c:pt>
                      <c:pt idx="8">
                        <c:v>2.8331091882164618</c:v>
                      </c:pt>
                      <c:pt idx="9">
                        <c:v>2.9133008852368341</c:v>
                      </c:pt>
                      <c:pt idx="10">
                        <c:v>2.9755816319357615</c:v>
                      </c:pt>
                      <c:pt idx="11">
                        <c:v>3.0189012338322714</c:v>
                      </c:pt>
                      <c:pt idx="12">
                        <c:v>3.0424806625997589</c:v>
                      </c:pt>
                      <c:pt idx="13">
                        <c:v>3.0458780100890062</c:v>
                      </c:pt>
                      <c:pt idx="14">
                        <c:v>3.0290285295034298</c:v>
                      </c:pt>
                      <c:pt idx="15">
                        <c:v>2.9922506635091133</c:v>
                      </c:pt>
                      <c:pt idx="16">
                        <c:v>2.9362167944252855</c:v>
                      </c:pt>
                      <c:pt idx="17">
                        <c:v>2.8618947436814053</c:v>
                      </c:pt>
                      <c:pt idx="18">
                        <c:v>2.7704712110894465</c:v>
                      </c:pt>
                      <c:pt idx="19">
                        <c:v>2.6632699095549017</c:v>
                      </c:pt>
                      <c:pt idx="20">
                        <c:v>2.5416753325785377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E1E-42B8-8024-6229A406769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1.7854331654394877</c:v>
                      </c:pt>
                      <c:pt idx="1">
                        <c:v>2.023837899500653</c:v>
                      </c:pt>
                      <c:pt idx="2">
                        <c:v>2.2570551558678993</c:v>
                      </c:pt>
                      <c:pt idx="3">
                        <c:v>2.4839075055102073</c:v>
                      </c:pt>
                      <c:pt idx="4">
                        <c:v>2.7028821516216546</c:v>
                      </c:pt>
                      <c:pt idx="5">
                        <c:v>2.9120291836628076</c:v>
                      </c:pt>
                      <c:pt idx="6">
                        <c:v>3.1088388387754895</c:v>
                      </c:pt>
                      <c:pt idx="7">
                        <c:v>3.2901096130094185</c:v>
                      </c:pt>
                      <c:pt idx="8">
                        <c:v>3.4518426381954059</c:v>
                      </c:pt>
                      <c:pt idx="9">
                        <c:v>3.5892389428443399</c:v>
                      </c:pt>
                      <c:pt idx="10">
                        <c:v>3.6969266725581038</c:v>
                      </c:pt>
                      <c:pt idx="11">
                        <c:v>3.769558198109686</c:v>
                      </c:pt>
                      <c:pt idx="12">
                        <c:v>3.8027984373334847</c:v>
                      </c:pt>
                      <c:pt idx="13">
                        <c:v>3.7944299384142495</c:v>
                      </c:pt>
                      <c:pt idx="14">
                        <c:v>3.7450259501644103</c:v>
                      </c:pt>
                      <c:pt idx="15">
                        <c:v>3.6577693720308768</c:v>
                      </c:pt>
                      <c:pt idx="16">
                        <c:v>3.5375367536301869</c:v>
                      </c:pt>
                      <c:pt idx="17">
                        <c:v>3.3897843797161058</c:v>
                      </c:pt>
                      <c:pt idx="18">
                        <c:v>3.2197032688351337</c:v>
                      </c:pt>
                      <c:pt idx="19">
                        <c:v>3.031783378532289</c:v>
                      </c:pt>
                      <c:pt idx="20">
                        <c:v>2.8296962227798845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1E-42B8-8024-6229A406769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2.2845994384851096</c:v>
                      </c:pt>
                      <c:pt idx="1">
                        <c:v>2.4915349316020592</c:v>
                      </c:pt>
                      <c:pt idx="2">
                        <c:v>2.6939676900780567</c:v>
                      </c:pt>
                      <c:pt idx="3">
                        <c:v>2.8908757046056781</c:v>
                      </c:pt>
                      <c:pt idx="4">
                        <c:v>3.0809458663901177</c:v>
                      </c:pt>
                      <c:pt idx="5">
                        <c:v>3.2624856515786052</c:v>
                      </c:pt>
                      <c:pt idx="6">
                        <c:v>3.4333165840737236</c:v>
                      </c:pt>
                      <c:pt idx="7">
                        <c:v>3.5906597559763647</c:v>
                      </c:pt>
                      <c:pt idx="8">
                        <c:v>3.7310441466301665</c:v>
                      </c:pt>
                      <c:pt idx="9">
                        <c:v>3.8503042450797187</c:v>
                      </c:pt>
                      <c:pt idx="10">
                        <c:v>3.9437772775625604</c:v>
                      </c:pt>
                      <c:pt idx="11">
                        <c:v>4.0068214977834424</c:v>
                      </c:pt>
                      <c:pt idx="12">
                        <c:v>4.0356740510776961</c:v>
                      </c:pt>
                      <c:pt idx="13">
                        <c:v>4.0284101875587091</c:v>
                      </c:pt>
                      <c:pt idx="14">
                        <c:v>3.985527487637988</c:v>
                      </c:pt>
                      <c:pt idx="15">
                        <c:v>3.9097887104913571</c:v>
                      </c:pt>
                      <c:pt idx="16">
                        <c:v>3.8054267049486925</c:v>
                      </c:pt>
                      <c:pt idx="17">
                        <c:v>3.6771775303863032</c:v>
                      </c:pt>
                      <c:pt idx="18">
                        <c:v>3.529546994907915</c:v>
                      </c:pt>
                      <c:pt idx="19">
                        <c:v>3.3664323851270317</c:v>
                      </c:pt>
                      <c:pt idx="20">
                        <c:v>3.1910205780045415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1E-42B8-8024-6229A4067695}"/>
                  </c:ext>
                </c:extLst>
              </c15:ser>
            </c15:filteredScatterSeries>
          </c:ext>
        </c:extLst>
      </c:scatterChart>
      <c:valAx>
        <c:axId val="6803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8824"/>
        <c:crosses val="autoZero"/>
        <c:crossBetween val="midCat"/>
      </c:valAx>
      <c:valAx>
        <c:axId val="680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0C8-955C-8A94733521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0C8-955C-8A94733521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0C8-955C-8A94733521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0C8-955C-8A94733521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'D401'!$G$119:$G$125</c:f>
              <c:numCache>
                <c:formatCode>0.00</c:formatCode>
                <c:ptCount val="7"/>
                <c:pt idx="0">
                  <c:v>0</c:v>
                </c:pt>
                <c:pt idx="1">
                  <c:v>5.9241666667512618</c:v>
                </c:pt>
                <c:pt idx="2">
                  <c:v>24.483888889022637</c:v>
                </c:pt>
                <c:pt idx="3">
                  <c:v>46.487500000046566</c:v>
                </c:pt>
                <c:pt idx="4">
                  <c:v>70.436944444547407</c:v>
                </c:pt>
                <c:pt idx="5">
                  <c:v>96.157222222303972</c:v>
                </c:pt>
                <c:pt idx="6">
                  <c:v>122.24694444442866</c:v>
                </c:pt>
              </c:numCache>
            </c:numRef>
          </c:xVal>
          <c:yVal>
            <c:numRef>
              <c:f>'D401'!$D$119:$D$125</c:f>
              <c:numCache>
                <c:formatCode>0.00</c:formatCode>
                <c:ptCount val="7"/>
                <c:pt idx="0">
                  <c:v>1.6234792304992676</c:v>
                </c:pt>
                <c:pt idx="1">
                  <c:v>1.5261305404663086</c:v>
                </c:pt>
                <c:pt idx="2">
                  <c:v>2.034506900405884</c:v>
                </c:pt>
                <c:pt idx="3">
                  <c:v>2.1111239028930666</c:v>
                </c:pt>
                <c:pt idx="4">
                  <c:v>2.0435207916259768</c:v>
                </c:pt>
                <c:pt idx="5">
                  <c:v>1.5648897720336914</c:v>
                </c:pt>
                <c:pt idx="6">
                  <c:v>1.207944614982605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A-40C8-955C-8A94733521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'D401'!$G$132:$G$138</c:f>
              <c:numCache>
                <c:formatCode>0.00</c:formatCode>
                <c:ptCount val="7"/>
                <c:pt idx="0">
                  <c:v>0</c:v>
                </c:pt>
                <c:pt idx="1">
                  <c:v>5.9233333333977498</c:v>
                </c:pt>
                <c:pt idx="2">
                  <c:v>24.488333333458286</c:v>
                </c:pt>
                <c:pt idx="3">
                  <c:v>46.490555555617902</c:v>
                </c:pt>
                <c:pt idx="4">
                  <c:v>70.440000000118744</c:v>
                </c:pt>
                <c:pt idx="5">
                  <c:v>96.15638888895046</c:v>
                </c:pt>
                <c:pt idx="6">
                  <c:v>122.24583333340706</c:v>
                </c:pt>
              </c:numCache>
            </c:numRef>
          </c:xVal>
          <c:yVal>
            <c:numRef>
              <c:f>'D401'!$D$132:$D$138</c:f>
              <c:numCache>
                <c:formatCode>0.00</c:formatCode>
                <c:ptCount val="7"/>
                <c:pt idx="0">
                  <c:v>1.577509029006958</c:v>
                </c:pt>
                <c:pt idx="1">
                  <c:v>1.6045503450393677</c:v>
                </c:pt>
                <c:pt idx="2">
                  <c:v>1.9056101871490478</c:v>
                </c:pt>
                <c:pt idx="3">
                  <c:v>2.3202434612274172</c:v>
                </c:pt>
                <c:pt idx="4">
                  <c:v>1.9605941606521606</c:v>
                </c:pt>
                <c:pt idx="5">
                  <c:v>1.5378484560012817</c:v>
                </c:pt>
                <c:pt idx="6">
                  <c:v>1.2313804460525513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A-40C8-955C-8A94733521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'D401'!$G$145:$G$151</c:f>
              <c:numCache>
                <c:formatCode>0.00</c:formatCode>
                <c:ptCount val="7"/>
                <c:pt idx="0">
                  <c:v>0</c:v>
                </c:pt>
                <c:pt idx="1">
                  <c:v>5.9233333332231268</c:v>
                </c:pt>
                <c:pt idx="2">
                  <c:v>24.491111111012287</c:v>
                </c:pt>
                <c:pt idx="3">
                  <c:v>46.493888888857327</c:v>
                </c:pt>
                <c:pt idx="4">
                  <c:v>70.444166666537058</c:v>
                </c:pt>
                <c:pt idx="5">
                  <c:v>96.155833333265036</c:v>
                </c:pt>
                <c:pt idx="6">
                  <c:v>122.24555555556435</c:v>
                </c:pt>
              </c:numCache>
            </c:numRef>
          </c:xVal>
          <c:yVal>
            <c:numRef>
              <c:f>'D401'!$D$145:$D$151</c:f>
              <c:numCache>
                <c:formatCode>0.00</c:formatCode>
                <c:ptCount val="7"/>
                <c:pt idx="0">
                  <c:v>1.6820686889648437</c:v>
                </c:pt>
                <c:pt idx="1">
                  <c:v>1.5270320011138916</c:v>
                </c:pt>
                <c:pt idx="2">
                  <c:v>1.9083142114639282</c:v>
                </c:pt>
                <c:pt idx="3">
                  <c:v>2.1534887386322024</c:v>
                </c:pt>
                <c:pt idx="4">
                  <c:v>1.9984519315719604</c:v>
                </c:pt>
                <c:pt idx="5">
                  <c:v>1.6162682605743408</c:v>
                </c:pt>
                <c:pt idx="6">
                  <c:v>1.174593670463562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A-40C8-955C-8A947335219A}"/>
            </c:ext>
          </c:extLst>
        </c:ser>
        <c:ser>
          <c:idx val="7"/>
          <c:order val="7"/>
          <c:tx>
            <c:v>Model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'D401'!$I$159:$I$179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'D401'!$J$159:$J$179</c:f>
              <c:numCache>
                <c:formatCode>General</c:formatCode>
                <c:ptCount val="21"/>
                <c:pt idx="0">
                  <c:v>1.5310308253843257</c:v>
                </c:pt>
                <c:pt idx="1">
                  <c:v>1.6041735873137231</c:v>
                </c:pt>
                <c:pt idx="2">
                  <c:v>1.6768845057213064</c:v>
                </c:pt>
                <c:pt idx="3">
                  <c:v>1.7489560660003618</c:v>
                </c:pt>
                <c:pt idx="4">
                  <c:v>1.820027135979615</c:v>
                </c:pt>
                <c:pt idx="5">
                  <c:v>1.8894167175335406</c:v>
                </c:pt>
                <c:pt idx="6">
                  <c:v>1.9557052863459128</c:v>
                </c:pt>
                <c:pt idx="7">
                  <c:v>2.015573172538109</c:v>
                </c:pt>
                <c:pt idx="8">
                  <c:v>2.0606732779975716</c:v>
                </c:pt>
                <c:pt idx="9">
                  <c:v>2.0743962837557239</c:v>
                </c:pt>
                <c:pt idx="10">
                  <c:v>2.0481617755201427</c:v>
                </c:pt>
                <c:pt idx="11">
                  <c:v>1.9966876746758306</c:v>
                </c:pt>
                <c:pt idx="12">
                  <c:v>1.9340973869713949</c:v>
                </c:pt>
                <c:pt idx="13">
                  <c:v>1.8665384198769313</c:v>
                </c:pt>
                <c:pt idx="14">
                  <c:v>1.796480487065421</c:v>
                </c:pt>
                <c:pt idx="15">
                  <c:v>1.7250211575952579</c:v>
                </c:pt>
                <c:pt idx="16">
                  <c:v>1.6527061030059103</c:v>
                </c:pt>
                <c:pt idx="17">
                  <c:v>1.5798331585813787</c:v>
                </c:pt>
                <c:pt idx="18">
                  <c:v>1.5065774333705615</c:v>
                </c:pt>
                <c:pt idx="19">
                  <c:v>1.433048176656381</c:v>
                </c:pt>
                <c:pt idx="20">
                  <c:v>1.3593169024319933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A-40C8-955C-8A947335219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'D401'!$G$158:$G$164</c:f>
              <c:numCache>
                <c:formatCode>0.00</c:formatCode>
                <c:ptCount val="7"/>
                <c:pt idx="0">
                  <c:v>0</c:v>
                </c:pt>
                <c:pt idx="1">
                  <c:v>5.9516666665440425</c:v>
                </c:pt>
                <c:pt idx="2">
                  <c:v>24.418888888845686</c:v>
                </c:pt>
                <c:pt idx="3">
                  <c:v>46.422499999869615</c:v>
                </c:pt>
                <c:pt idx="4">
                  <c:v>70.36944444430992</c:v>
                </c:pt>
                <c:pt idx="5">
                  <c:v>96.079999999841675</c:v>
                </c:pt>
                <c:pt idx="6">
                  <c:v>122.16944444429828</c:v>
                </c:pt>
              </c:numCache>
            </c:numRef>
          </c:xVal>
          <c:yVal>
            <c:numRef>
              <c:f>'D401'!$D$158:$D$164</c:f>
              <c:numCache>
                <c:formatCode>0.00</c:formatCode>
                <c:ptCount val="7"/>
                <c:pt idx="0">
                  <c:v>1.4855686260223389</c:v>
                </c:pt>
                <c:pt idx="1">
                  <c:v>1.5648897720336914</c:v>
                </c:pt>
                <c:pt idx="2">
                  <c:v>2.2102755142211916</c:v>
                </c:pt>
                <c:pt idx="3">
                  <c:v>2.678991181945801</c:v>
                </c:pt>
                <c:pt idx="4">
                  <c:v>3.486624820327759</c:v>
                </c:pt>
                <c:pt idx="5">
                  <c:v>4.1049688888549802</c:v>
                </c:pt>
                <c:pt idx="6">
                  <c:v>4.6043318344116209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D2C-A19F-DA0A1424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5864"/>
        <c:axId val="412163240"/>
      </c:scatterChart>
      <c:valAx>
        <c:axId val="41216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3240"/>
        <c:crosses val="autoZero"/>
        <c:crossBetween val="midCat"/>
      </c:valAx>
      <c:valAx>
        <c:axId val="412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2.0350163019622984</c:v>
                </c:pt>
                <c:pt idx="1">
                  <c:v>2.2576864155513561</c:v>
                </c:pt>
                <c:pt idx="2">
                  <c:v>2.475511422972978</c:v>
                </c:pt>
                <c:pt idx="3">
                  <c:v>2.6873916050579427</c:v>
                </c:pt>
                <c:pt idx="4">
                  <c:v>2.8919140090058861</c:v>
                </c:pt>
                <c:pt idx="5">
                  <c:v>3.0872574176207066</c:v>
                </c:pt>
                <c:pt idx="6">
                  <c:v>3.2710777114246063</c:v>
                </c:pt>
                <c:pt idx="7">
                  <c:v>3.440384684492892</c:v>
                </c:pt>
                <c:pt idx="8">
                  <c:v>3.5914433924127862</c:v>
                </c:pt>
                <c:pt idx="9">
                  <c:v>3.7197715939620295</c:v>
                </c:pt>
                <c:pt idx="10">
                  <c:v>3.8203519750603321</c:v>
                </c:pt>
                <c:pt idx="11">
                  <c:v>3.8881898479465642</c:v>
                </c:pt>
                <c:pt idx="12">
                  <c:v>3.9192362442055906</c:v>
                </c:pt>
                <c:pt idx="13">
                  <c:v>3.9114200629864793</c:v>
                </c:pt>
                <c:pt idx="14">
                  <c:v>3.8652767189011992</c:v>
                </c:pt>
                <c:pt idx="15">
                  <c:v>3.7837790412611172</c:v>
                </c:pt>
                <c:pt idx="16">
                  <c:v>3.6714817292894395</c:v>
                </c:pt>
                <c:pt idx="17">
                  <c:v>3.5334809550512043</c:v>
                </c:pt>
                <c:pt idx="18">
                  <c:v>3.3746251318715244</c:v>
                </c:pt>
                <c:pt idx="19">
                  <c:v>3.1991078818296601</c:v>
                </c:pt>
                <c:pt idx="20">
                  <c:v>3.0103584003922133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E-46AB-8CDA-94D692E3F9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E-46AB-8CDA-94D692E3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84920"/>
        <c:axId val="406983936"/>
      </c:scatterChart>
      <c:valAx>
        <c:axId val="4069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3936"/>
        <c:crosses val="autoZero"/>
        <c:crossBetween val="midCat"/>
      </c:valAx>
      <c:valAx>
        <c:axId val="406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Sheet3!$N$8:$N$28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Sheet3!$O$8:$O$28</c:f>
              <c:numCache>
                <c:formatCode>General</c:formatCode>
                <c:ptCount val="21"/>
                <c:pt idx="0">
                  <c:v>1.6945254651607615</c:v>
                </c:pt>
                <c:pt idx="1">
                  <c:v>1.9520896243659753</c:v>
                </c:pt>
                <c:pt idx="2">
                  <c:v>2.2039385466229078</c:v>
                </c:pt>
                <c:pt idx="3">
                  <c:v>2.4486378187164526</c:v>
                </c:pt>
                <c:pt idx="4">
                  <c:v>2.6842957286064393</c:v>
                </c:pt>
                <c:pt idx="5">
                  <c:v>2.908405682159124</c:v>
                </c:pt>
                <c:pt idx="6">
                  <c:v>3.1176503192356266</c:v>
                </c:pt>
                <c:pt idx="7">
                  <c:v>3.3076891731858131</c:v>
                </c:pt>
                <c:pt idx="8">
                  <c:v>3.4730032479146242</c:v>
                </c:pt>
                <c:pt idx="9">
                  <c:v>3.6069624575197166</c:v>
                </c:pt>
                <c:pt idx="10">
                  <c:v>3.702381774496307</c:v>
                </c:pt>
                <c:pt idx="11">
                  <c:v>3.7527857183902555</c:v>
                </c:pt>
                <c:pt idx="12">
                  <c:v>3.7541786196118339</c:v>
                </c:pt>
                <c:pt idx="13">
                  <c:v>3.7064436638907221</c:v>
                </c:pt>
                <c:pt idx="14">
                  <c:v>3.6133873410640893</c:v>
                </c:pt>
                <c:pt idx="15">
                  <c:v>3.4813947684810396</c:v>
                </c:pt>
                <c:pt idx="16">
                  <c:v>3.3176515069878865</c:v>
                </c:pt>
                <c:pt idx="17">
                  <c:v>3.1288393490469177</c:v>
                </c:pt>
                <c:pt idx="18">
                  <c:v>2.9205444586507721</c:v>
                </c:pt>
                <c:pt idx="19">
                  <c:v>2.6971702677548159</c:v>
                </c:pt>
                <c:pt idx="20">
                  <c:v>2.4620858512105763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4-4287-975B-E6BAC795BE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Sheet3!$D$11:$D$17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4-4287-975B-E6BAC795BE7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Sheet3!$D$19:$D$25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4-4287-975B-E6BAC795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34760"/>
        <c:axId val="535936400"/>
      </c:scatterChart>
      <c:valAx>
        <c:axId val="535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6400"/>
        <c:crosses val="autoZero"/>
        <c:crossBetween val="midCat"/>
      </c:valAx>
      <c:valAx>
        <c:axId val="5359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23.577222222229466</c:v>
                </c:pt>
                <c:pt idx="3">
                  <c:v>49.260000000125729</c:v>
                </c:pt>
                <c:pt idx="4">
                  <c:v>70.181111111131031</c:v>
                </c:pt>
                <c:pt idx="5">
                  <c:v>96.226666666741949</c:v>
                </c:pt>
                <c:pt idx="6">
                  <c:v>119.95472222229</c:v>
                </c:pt>
              </c:numCache>
            </c:numRef>
          </c:xVal>
          <c:yVal>
            <c:numRef>
              <c:f>'D301'!$D$2:$D$8</c:f>
              <c:numCache>
                <c:formatCode>0.00</c:formatCode>
                <c:ptCount val="7"/>
                <c:pt idx="0">
                  <c:v>1.3377429080963135</c:v>
                </c:pt>
                <c:pt idx="1">
                  <c:v>1.4305846525192261</c:v>
                </c:pt>
                <c:pt idx="2">
                  <c:v>2.260752542114258</c:v>
                </c:pt>
                <c:pt idx="3">
                  <c:v>3.0260213447570803</c:v>
                </c:pt>
                <c:pt idx="4">
                  <c:v>3.2369433475494387</c:v>
                </c:pt>
                <c:pt idx="5">
                  <c:v>2.7691289020538332</c:v>
                </c:pt>
                <c:pt idx="6">
                  <c:v>2.1048143936157229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694-B324-24C449403E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'D301'!$G$10:$G$15</c:f>
              <c:numCache>
                <c:formatCode>0.00</c:formatCode>
                <c:ptCount val="6"/>
                <c:pt idx="0">
                  <c:v>0</c:v>
                </c:pt>
                <c:pt idx="1">
                  <c:v>23.586666666611563</c:v>
                </c:pt>
                <c:pt idx="2">
                  <c:v>49.2777777776937</c:v>
                </c:pt>
                <c:pt idx="3">
                  <c:v>70.177222222206183</c:v>
                </c:pt>
                <c:pt idx="4">
                  <c:v>96.220833333267365</c:v>
                </c:pt>
                <c:pt idx="5">
                  <c:v>119.95416666660458</c:v>
                </c:pt>
              </c:numCache>
            </c:numRef>
          </c:xVal>
          <c:yVal>
            <c:numRef>
              <c:f>'D301'!$D$10:$D$15</c:f>
              <c:numCache>
                <c:formatCode>0.00</c:formatCode>
                <c:ptCount val="6"/>
                <c:pt idx="0">
                  <c:v>1.3710938526153564</c:v>
                </c:pt>
                <c:pt idx="1">
                  <c:v>2.2120781970977785</c:v>
                </c:pt>
                <c:pt idx="2">
                  <c:v>3.0485557151794436</c:v>
                </c:pt>
                <c:pt idx="3">
                  <c:v>3.0052896572113039</c:v>
                </c:pt>
                <c:pt idx="4">
                  <c:v>2.7492986751556399</c:v>
                </c:pt>
                <c:pt idx="5">
                  <c:v>2.1174336505889895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694-B324-24C449403E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'D301'!$G$17:$G$22</c:f>
              <c:numCache>
                <c:formatCode>0.00</c:formatCode>
                <c:ptCount val="6"/>
                <c:pt idx="0">
                  <c:v>0</c:v>
                </c:pt>
                <c:pt idx="1">
                  <c:v>23.608055555610918</c:v>
                </c:pt>
                <c:pt idx="2">
                  <c:v>49.298888889024965</c:v>
                </c:pt>
                <c:pt idx="3">
                  <c:v>70.175000000162981</c:v>
                </c:pt>
                <c:pt idx="4">
                  <c:v>96.220555555599276</c:v>
                </c:pt>
                <c:pt idx="5">
                  <c:v>119.95222222222947</c:v>
                </c:pt>
              </c:numCache>
            </c:numRef>
          </c:xVal>
          <c:yVal>
            <c:numRef>
              <c:f>'D301'!$D$17:$D$22</c:f>
              <c:numCache>
                <c:formatCode>0.00</c:formatCode>
                <c:ptCount val="6"/>
                <c:pt idx="0">
                  <c:v>1.4648369384765625</c:v>
                </c:pt>
                <c:pt idx="1">
                  <c:v>2.1616011692047121</c:v>
                </c:pt>
                <c:pt idx="2">
                  <c:v>3.2468584609985354</c:v>
                </c:pt>
                <c:pt idx="3">
                  <c:v>3.4199229312896731</c:v>
                </c:pt>
                <c:pt idx="4">
                  <c:v>2.7925647331237795</c:v>
                </c:pt>
                <c:pt idx="5">
                  <c:v>2.1480804515838625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D-4694-B324-24C449403EA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'D301'!$G$24:$G$29</c:f>
              <c:numCache>
                <c:formatCode>0.00</c:formatCode>
                <c:ptCount val="6"/>
                <c:pt idx="0">
                  <c:v>0</c:v>
                </c:pt>
                <c:pt idx="1">
                  <c:v>23.631388888810761</c:v>
                </c:pt>
                <c:pt idx="2">
                  <c:v>49.32277777773561</c:v>
                </c:pt>
                <c:pt idx="3">
                  <c:v>70.178333333227783</c:v>
                </c:pt>
                <c:pt idx="4">
                  <c:v>96.219444444403052</c:v>
                </c:pt>
                <c:pt idx="5">
                  <c:v>119.95416666660458</c:v>
                </c:pt>
              </c:numCache>
            </c:numRef>
          </c:xVal>
          <c:yVal>
            <c:numRef>
              <c:f>'D301'!$D$24:$D$29</c:f>
              <c:numCache>
                <c:formatCode>0.00</c:formatCode>
                <c:ptCount val="6"/>
                <c:pt idx="0">
                  <c:v>1.5189195705413818</c:v>
                </c:pt>
                <c:pt idx="1">
                  <c:v>2.1543901992797854</c:v>
                </c:pt>
                <c:pt idx="2">
                  <c:v>3.3027437759399416</c:v>
                </c:pt>
                <c:pt idx="3">
                  <c:v>3.3397003246307375</c:v>
                </c:pt>
                <c:pt idx="4">
                  <c:v>3.035034997558594</c:v>
                </c:pt>
                <c:pt idx="5">
                  <c:v>2.1309543682098391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D-4694-B324-24C449403EA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'D301'!$G$31:$G$36</c:f>
              <c:numCache>
                <c:formatCode>0.00</c:formatCode>
                <c:ptCount val="6"/>
                <c:pt idx="0">
                  <c:v>0</c:v>
                </c:pt>
                <c:pt idx="1">
                  <c:v>23.654722222185228</c:v>
                </c:pt>
                <c:pt idx="2">
                  <c:v>49.355833333334886</c:v>
                </c:pt>
                <c:pt idx="3">
                  <c:v>70.504444444435649</c:v>
                </c:pt>
                <c:pt idx="4">
                  <c:v>96.218888888892252</c:v>
                </c:pt>
                <c:pt idx="5">
                  <c:v>119.95305555558298</c:v>
                </c:pt>
              </c:numCache>
            </c:numRef>
          </c:xVal>
          <c:yVal>
            <c:numRef>
              <c:f>'D301'!$D$31:$D$36</c:f>
              <c:numCache>
                <c:formatCode>0.00</c:formatCode>
                <c:ptCount val="6"/>
                <c:pt idx="0">
                  <c:v>1.497286541557312</c:v>
                </c:pt>
                <c:pt idx="1">
                  <c:v>2.3103283477783205</c:v>
                </c:pt>
                <c:pt idx="2">
                  <c:v>3.2865191532135012</c:v>
                </c:pt>
                <c:pt idx="3">
                  <c:v>3.1233700347900393</c:v>
                </c:pt>
                <c:pt idx="4">
                  <c:v>3.2135075164794924</c:v>
                </c:pt>
                <c:pt idx="5">
                  <c:v>2.6537526679992678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D-4694-B324-24C449403EA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'D301'!$G$38:$G$43</c:f>
              <c:numCache>
                <c:formatCode>0.00</c:formatCode>
                <c:ptCount val="6"/>
                <c:pt idx="0">
                  <c:v>0</c:v>
                </c:pt>
                <c:pt idx="1">
                  <c:v>23.674999999988358</c:v>
                </c:pt>
                <c:pt idx="2">
                  <c:v>49.355277777824085</c:v>
                </c:pt>
                <c:pt idx="3">
                  <c:v>70.503888888924848</c:v>
                </c:pt>
                <c:pt idx="4">
                  <c:v>96.21750000002794</c:v>
                </c:pt>
                <c:pt idx="5">
                  <c:v>119.95166666671867</c:v>
                </c:pt>
              </c:numCache>
            </c:numRef>
          </c:xVal>
          <c:yVal>
            <c:numRef>
              <c:f>'D301'!$D$38:$D$43</c:f>
              <c:numCache>
                <c:formatCode>0.00</c:formatCode>
                <c:ptCount val="6"/>
                <c:pt idx="0">
                  <c:v>1.5207223726272583</c:v>
                </c:pt>
                <c:pt idx="1">
                  <c:v>2.3752273155212404</c:v>
                </c:pt>
                <c:pt idx="2">
                  <c:v>3.2991384101867678</c:v>
                </c:pt>
                <c:pt idx="3">
                  <c:v>3.5109618736267092</c:v>
                </c:pt>
                <c:pt idx="4">
                  <c:v>3.0972300601959231</c:v>
                </c:pt>
                <c:pt idx="5">
                  <c:v>2.4869979454040529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D-4694-B324-24C449403EA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'D301'!$G$45:$G$50</c:f>
              <c:numCache>
                <c:formatCode>0.00</c:formatCode>
                <c:ptCount val="6"/>
                <c:pt idx="0">
                  <c:v>0</c:v>
                </c:pt>
                <c:pt idx="1">
                  <c:v>23.698888888873626</c:v>
                </c:pt>
                <c:pt idx="2">
                  <c:v>49.352777777763549</c:v>
                </c:pt>
                <c:pt idx="3">
                  <c:v>70.502222222217824</c:v>
                </c:pt>
                <c:pt idx="4">
                  <c:v>96.215277777810115</c:v>
                </c:pt>
                <c:pt idx="5">
                  <c:v>119.95000000001164</c:v>
                </c:pt>
              </c:numCache>
            </c:numRef>
          </c:xVal>
          <c:yVal>
            <c:numRef>
              <c:f>'D301'!$D$45:$D$50</c:f>
              <c:numCache>
                <c:formatCode>0.00</c:formatCode>
                <c:ptCount val="6"/>
                <c:pt idx="0">
                  <c:v>1.4323874546051025</c:v>
                </c:pt>
                <c:pt idx="1">
                  <c:v>2.3040186000823977</c:v>
                </c:pt>
                <c:pt idx="2">
                  <c:v>3.3198700977325442</c:v>
                </c:pt>
                <c:pt idx="3">
                  <c:v>3.3973883224487307</c:v>
                </c:pt>
                <c:pt idx="4">
                  <c:v>3.2522667480468752</c:v>
                </c:pt>
                <c:pt idx="5">
                  <c:v>2.3833397460937502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D-4694-B324-24C449403EA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'D301'!$G$52:$G$57</c:f>
              <c:numCache>
                <c:formatCode>0.00</c:formatCode>
                <c:ptCount val="6"/>
                <c:pt idx="0">
                  <c:v>0</c:v>
                </c:pt>
                <c:pt idx="1">
                  <c:v>23.723611111112405</c:v>
                </c:pt>
                <c:pt idx="2">
                  <c:v>49.352500000095461</c:v>
                </c:pt>
                <c:pt idx="3">
                  <c:v>70.502500000060536</c:v>
                </c:pt>
                <c:pt idx="4">
                  <c:v>96.215000000142027</c:v>
                </c:pt>
                <c:pt idx="5">
                  <c:v>119.94944444450084</c:v>
                </c:pt>
              </c:numCache>
            </c:numRef>
          </c:xVal>
          <c:yVal>
            <c:numRef>
              <c:f>'D301'!$D$52:$D$57</c:f>
              <c:numCache>
                <c:formatCode>0.00</c:formatCode>
                <c:ptCount val="6"/>
                <c:pt idx="0">
                  <c:v>1.4747521711349487</c:v>
                </c:pt>
                <c:pt idx="1">
                  <c:v>2.3355668617248537</c:v>
                </c:pt>
                <c:pt idx="2">
                  <c:v>3.0728927684783938</c:v>
                </c:pt>
                <c:pt idx="3">
                  <c:v>3.3973883224487307</c:v>
                </c:pt>
                <c:pt idx="4">
                  <c:v>3.1188629699707033</c:v>
                </c:pt>
                <c:pt idx="5">
                  <c:v>2.4302114082336428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D-4694-B324-24C449403EA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'D301'!$G$59:$G$64</c:f>
              <c:numCache>
                <c:formatCode>0.00</c:formatCode>
                <c:ptCount val="6"/>
                <c:pt idx="0">
                  <c:v>0</c:v>
                </c:pt>
                <c:pt idx="1">
                  <c:v>23.723333333269693</c:v>
                </c:pt>
                <c:pt idx="2">
                  <c:v>49.351944444410037</c:v>
                </c:pt>
                <c:pt idx="3">
                  <c:v>70.506111111142673</c:v>
                </c:pt>
                <c:pt idx="4">
                  <c:v>96.214166666613892</c:v>
                </c:pt>
                <c:pt idx="5">
                  <c:v>119.94861111114733</c:v>
                </c:pt>
              </c:numCache>
            </c:numRef>
          </c:xVal>
          <c:yVal>
            <c:numRef>
              <c:f>'D301'!$D$59:$D$64</c:f>
              <c:numCache>
                <c:formatCode>0.00</c:formatCode>
                <c:ptCount val="6"/>
                <c:pt idx="0">
                  <c:v>1.4738507104873657</c:v>
                </c:pt>
                <c:pt idx="1">
                  <c:v>2.2589498592376711</c:v>
                </c:pt>
                <c:pt idx="2">
                  <c:v>3.0882161689758303</c:v>
                </c:pt>
                <c:pt idx="3">
                  <c:v>3.1837621761322024</c:v>
                </c:pt>
                <c:pt idx="4">
                  <c:v>2.9764455390930178</c:v>
                </c:pt>
                <c:pt idx="5">
                  <c:v>2.3707204891204836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9D-4694-B324-24C449403EA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'D301'!$G$66:$G$71</c:f>
              <c:numCache>
                <c:formatCode>0.00</c:formatCode>
                <c:ptCount val="6"/>
                <c:pt idx="0">
                  <c:v>0</c:v>
                </c:pt>
                <c:pt idx="1">
                  <c:v>23.706666666548699</c:v>
                </c:pt>
                <c:pt idx="2">
                  <c:v>49.335277777689043</c:v>
                </c:pt>
                <c:pt idx="3">
                  <c:v>70.491111111128703</c:v>
                </c:pt>
                <c:pt idx="4">
                  <c:v>96.217777777696028</c:v>
                </c:pt>
                <c:pt idx="5">
                  <c:v>119.99472222221084</c:v>
                </c:pt>
              </c:numCache>
            </c:numRef>
          </c:xVal>
          <c:yVal>
            <c:numRef>
              <c:f>'D301'!$D$66:$D$71</c:f>
              <c:numCache>
                <c:formatCode>0.00</c:formatCode>
                <c:ptCount val="6"/>
                <c:pt idx="0">
                  <c:v>1.449513537979126</c:v>
                </c:pt>
                <c:pt idx="1">
                  <c:v>2.3941563201904299</c:v>
                </c:pt>
                <c:pt idx="2">
                  <c:v>3.099934203720093</c:v>
                </c:pt>
                <c:pt idx="3">
                  <c:v>3.196381433105469</c:v>
                </c:pt>
                <c:pt idx="4">
                  <c:v>2.9457987380981447</c:v>
                </c:pt>
                <c:pt idx="5">
                  <c:v>2.3508902622222903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D-4694-B324-24C449403EA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'D301'!$G$73:$G$78</c:f>
              <c:numCache>
                <c:formatCode>0.00</c:formatCode>
                <c:ptCount val="6"/>
                <c:pt idx="0">
                  <c:v>0</c:v>
                </c:pt>
                <c:pt idx="1">
                  <c:v>23.663055555545725</c:v>
                </c:pt>
                <c:pt idx="2">
                  <c:v>49.291944444528781</c:v>
                </c:pt>
                <c:pt idx="3">
                  <c:v>70.578333333309274</c:v>
                </c:pt>
                <c:pt idx="4">
                  <c:v>96.273611111158971</c:v>
                </c:pt>
                <c:pt idx="5">
                  <c:v>119.9541666667792</c:v>
                </c:pt>
              </c:numCache>
            </c:numRef>
          </c:xVal>
          <c:yVal>
            <c:numRef>
              <c:f>'D301'!$D$73:$D$78</c:f>
              <c:numCache>
                <c:formatCode>0.00</c:formatCode>
                <c:ptCount val="6"/>
                <c:pt idx="0">
                  <c:v>1.4278805089950561</c:v>
                </c:pt>
                <c:pt idx="1">
                  <c:v>2.4157892299652102</c:v>
                </c:pt>
                <c:pt idx="2">
                  <c:v>3.2811108661651613</c:v>
                </c:pt>
                <c:pt idx="3">
                  <c:v>3.4280351234436037</c:v>
                </c:pt>
                <c:pt idx="4">
                  <c:v>3.2243240905761721</c:v>
                </c:pt>
                <c:pt idx="5">
                  <c:v>2.6627665592193606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9D-4694-B324-24C449403EA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'D301'!$G$80:$G$85</c:f>
              <c:numCache>
                <c:formatCode>0.00</c:formatCode>
                <c:ptCount val="6"/>
                <c:pt idx="0">
                  <c:v>0</c:v>
                </c:pt>
                <c:pt idx="1">
                  <c:v>23.617222222150303</c:v>
                </c:pt>
                <c:pt idx="2">
                  <c:v>49.34250000002794</c:v>
                </c:pt>
                <c:pt idx="3">
                  <c:v>70.532222222245764</c:v>
                </c:pt>
                <c:pt idx="4">
                  <c:v>96.22833333327435</c:v>
                </c:pt>
                <c:pt idx="5">
                  <c:v>120.10027777781943</c:v>
                </c:pt>
              </c:numCache>
            </c:numRef>
          </c:xVal>
          <c:yVal>
            <c:numRef>
              <c:f>'D301'!$D$80:$D$85</c:f>
              <c:numCache>
                <c:formatCode>0.00</c:formatCode>
                <c:ptCount val="6"/>
                <c:pt idx="0">
                  <c:v>1.4035433364868164</c:v>
                </c:pt>
                <c:pt idx="1">
                  <c:v>2.3022159172058108</c:v>
                </c:pt>
                <c:pt idx="2">
                  <c:v>3.1495097709655764</c:v>
                </c:pt>
                <c:pt idx="3">
                  <c:v>3.290124518966675</c:v>
                </c:pt>
                <c:pt idx="4">
                  <c:v>3.2450557781219485</c:v>
                </c:pt>
                <c:pt idx="5">
                  <c:v>2.4347182346343996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9D-4694-B324-24C449403EA8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1.3988835148375665</c:v>
                </c:pt>
                <c:pt idx="1">
                  <c:v>1.6300846113976495</c:v>
                </c:pt>
                <c:pt idx="2">
                  <c:v>1.8560544685585634</c:v>
                </c:pt>
                <c:pt idx="3">
                  <c:v>2.0756245356561784</c:v>
                </c:pt>
                <c:pt idx="4">
                  <c:v>2.2873014797471156</c:v>
                </c:pt>
                <c:pt idx="5">
                  <c:v>2.48917281578969</c:v>
                </c:pt>
                <c:pt idx="6">
                  <c:v>2.678795740218769</c:v>
                </c:pt>
                <c:pt idx="7">
                  <c:v>2.853082227896742</c:v>
                </c:pt>
                <c:pt idx="8">
                  <c:v>3.008215394599465</c:v>
                </c:pt>
                <c:pt idx="9">
                  <c:v>3.1396682535181455</c:v>
                </c:pt>
                <c:pt idx="10">
                  <c:v>3.2424363967172853</c:v>
                </c:pt>
                <c:pt idx="11">
                  <c:v>3.3115983352273637</c:v>
                </c:pt>
                <c:pt idx="12">
                  <c:v>3.3432053032922178</c:v>
                </c:pt>
                <c:pt idx="13">
                  <c:v>3.3352508186464638</c:v>
                </c:pt>
                <c:pt idx="14">
                  <c:v>3.2882527472808203</c:v>
                </c:pt>
                <c:pt idx="15">
                  <c:v>3.2050972568462859</c:v>
                </c:pt>
                <c:pt idx="16">
                  <c:v>3.0902431338049703</c:v>
                </c:pt>
                <c:pt idx="17">
                  <c:v>2.9487357504144338</c:v>
                </c:pt>
                <c:pt idx="18">
                  <c:v>2.7854354696879993</c:v>
                </c:pt>
                <c:pt idx="19">
                  <c:v>2.604598314095945</c:v>
                </c:pt>
                <c:pt idx="20">
                  <c:v>2.4097440394497833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9D-4694-B324-24C44940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88352"/>
        <c:axId val="792094912"/>
      </c:scatterChart>
      <c:valAx>
        <c:axId val="7920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4912"/>
        <c:crosses val="autoZero"/>
        <c:crossBetween val="midCat"/>
      </c:valAx>
      <c:valAx>
        <c:axId val="792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D301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1.3988835148375665</c:v>
                </c:pt>
                <c:pt idx="1">
                  <c:v>1.6300846113976495</c:v>
                </c:pt>
                <c:pt idx="2">
                  <c:v>1.8560544685585634</c:v>
                </c:pt>
                <c:pt idx="3">
                  <c:v>2.0756245356561784</c:v>
                </c:pt>
                <c:pt idx="4">
                  <c:v>2.2873014797471156</c:v>
                </c:pt>
                <c:pt idx="5">
                  <c:v>2.48917281578969</c:v>
                </c:pt>
                <c:pt idx="6">
                  <c:v>2.678795740218769</c:v>
                </c:pt>
                <c:pt idx="7">
                  <c:v>2.853082227896742</c:v>
                </c:pt>
                <c:pt idx="8">
                  <c:v>3.008215394599465</c:v>
                </c:pt>
                <c:pt idx="9">
                  <c:v>3.1396682535181455</c:v>
                </c:pt>
                <c:pt idx="10">
                  <c:v>3.2424363967172853</c:v>
                </c:pt>
                <c:pt idx="11">
                  <c:v>3.3115983352273637</c:v>
                </c:pt>
                <c:pt idx="12">
                  <c:v>3.3432053032922178</c:v>
                </c:pt>
                <c:pt idx="13">
                  <c:v>3.3352508186464638</c:v>
                </c:pt>
                <c:pt idx="14">
                  <c:v>3.2882527472808203</c:v>
                </c:pt>
                <c:pt idx="15">
                  <c:v>3.2050972568462859</c:v>
                </c:pt>
                <c:pt idx="16">
                  <c:v>3.0902431338049703</c:v>
                </c:pt>
                <c:pt idx="17">
                  <c:v>2.9487357504144338</c:v>
                </c:pt>
                <c:pt idx="18">
                  <c:v>2.7854354696879993</c:v>
                </c:pt>
                <c:pt idx="19">
                  <c:v>2.604598314095945</c:v>
                </c:pt>
                <c:pt idx="20">
                  <c:v>2.4097440394497833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9-4F3C-B81A-16C0507DA3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'D301'!$P$3:$P$23</c:f>
              <c:numCache>
                <c:formatCode>General</c:formatCode>
                <c:ptCount val="21"/>
                <c:pt idx="0">
                  <c:v>1.9393435687405312</c:v>
                </c:pt>
                <c:pt idx="1">
                  <c:v>2.1874156898561186</c:v>
                </c:pt>
                <c:pt idx="2">
                  <c:v>2.4284384254422284</c:v>
                </c:pt>
                <c:pt idx="3">
                  <c:v>2.6608664059369063</c:v>
                </c:pt>
                <c:pt idx="4">
                  <c:v>2.8827515006272417</c:v>
                </c:pt>
                <c:pt idx="5">
                  <c:v>3.0916459909659615</c:v>
                </c:pt>
                <c:pt idx="6">
                  <c:v>3.2845053440111474</c:v>
                </c:pt>
                <c:pt idx="7">
                  <c:v>3.4576193083102438</c:v>
                </c:pt>
                <c:pt idx="8">
                  <c:v>3.6066264349041357</c:v>
                </c:pt>
                <c:pt idx="9">
                  <c:v>3.7266962395419969</c:v>
                </c:pt>
                <c:pt idx="10">
                  <c:v>3.812968380555791</c:v>
                </c:pt>
                <c:pt idx="11">
                  <c:v>3.8612707649284275</c:v>
                </c:pt>
                <c:pt idx="12">
                  <c:v>3.8689704525692332</c:v>
                </c:pt>
                <c:pt idx="13">
                  <c:v>3.8356259102628725</c:v>
                </c:pt>
                <c:pt idx="14">
                  <c:v>3.7631052558445357</c:v>
                </c:pt>
                <c:pt idx="15">
                  <c:v>3.6551034080716591</c:v>
                </c:pt>
                <c:pt idx="16">
                  <c:v>3.5163202703911089</c:v>
                </c:pt>
                <c:pt idx="17">
                  <c:v>3.3516646149021772</c:v>
                </c:pt>
                <c:pt idx="18">
                  <c:v>3.1657063718644465</c:v>
                </c:pt>
                <c:pt idx="19">
                  <c:v>2.9624074963134119</c:v>
                </c:pt>
                <c:pt idx="20">
                  <c:v>2.7450559421802345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9-4F3C-B81A-16C0507DA3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'D301'!$Y$3:$Y$23</c:f>
              <c:numCache>
                <c:formatCode>General</c:formatCode>
                <c:ptCount val="21"/>
                <c:pt idx="0">
                  <c:v>1.8458732337909605</c:v>
                </c:pt>
                <c:pt idx="1">
                  <c:v>2.1113306944583621</c:v>
                </c:pt>
                <c:pt idx="2">
                  <c:v>2.3767881551257637</c:v>
                </c:pt>
                <c:pt idx="3">
                  <c:v>2.6422456157931653</c:v>
                </c:pt>
                <c:pt idx="4">
                  <c:v>2.9077030764605669</c:v>
                </c:pt>
                <c:pt idx="5">
                  <c:v>3.1731605371279685</c:v>
                </c:pt>
                <c:pt idx="6">
                  <c:v>3.4386179977953701</c:v>
                </c:pt>
                <c:pt idx="7">
                  <c:v>3.7040754584627718</c:v>
                </c:pt>
                <c:pt idx="8">
                  <c:v>3.9695329191301725</c:v>
                </c:pt>
                <c:pt idx="9">
                  <c:v>4.2349903797975745</c:v>
                </c:pt>
                <c:pt idx="10">
                  <c:v>4.5004478404649753</c:v>
                </c:pt>
                <c:pt idx="11">
                  <c:v>4.7659053011323778</c:v>
                </c:pt>
                <c:pt idx="12">
                  <c:v>5.0313627617997785</c:v>
                </c:pt>
                <c:pt idx="13">
                  <c:v>5.296820222467181</c:v>
                </c:pt>
                <c:pt idx="14">
                  <c:v>5.5622776831345817</c:v>
                </c:pt>
                <c:pt idx="15">
                  <c:v>5.8277351438019842</c:v>
                </c:pt>
                <c:pt idx="16">
                  <c:v>6.0931926044693849</c:v>
                </c:pt>
                <c:pt idx="17">
                  <c:v>6.3586500651367857</c:v>
                </c:pt>
                <c:pt idx="18">
                  <c:v>6.6241075258041882</c:v>
                </c:pt>
                <c:pt idx="19">
                  <c:v>6.8895649864715907</c:v>
                </c:pt>
                <c:pt idx="20">
                  <c:v>7.1550224471389914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9-4F3C-B81A-16C0507DA32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'D301'!$AA$3:$AA$23</c:f>
              <c:numCache>
                <c:formatCode>General</c:formatCode>
                <c:ptCount val="21"/>
                <c:pt idx="0">
                  <c:v>2.5246314406998285</c:v>
                </c:pt>
                <c:pt idx="1">
                  <c:v>2.8185876779474186</c:v>
                </c:pt>
                <c:pt idx="2">
                  <c:v>3.1125439151950087</c:v>
                </c:pt>
                <c:pt idx="3">
                  <c:v>3.4065001524425988</c:v>
                </c:pt>
                <c:pt idx="4">
                  <c:v>3.7004563896901899</c:v>
                </c:pt>
                <c:pt idx="5">
                  <c:v>3.99441262693778</c:v>
                </c:pt>
                <c:pt idx="6">
                  <c:v>4.2883688641853706</c:v>
                </c:pt>
                <c:pt idx="7">
                  <c:v>4.5823251014329607</c:v>
                </c:pt>
                <c:pt idx="8">
                  <c:v>4.8762813386805508</c:v>
                </c:pt>
                <c:pt idx="9">
                  <c:v>5.1702375759281409</c:v>
                </c:pt>
                <c:pt idx="10">
                  <c:v>5.4641938131757311</c:v>
                </c:pt>
                <c:pt idx="11">
                  <c:v>5.7581500504233212</c:v>
                </c:pt>
                <c:pt idx="12">
                  <c:v>6.0521062876709113</c:v>
                </c:pt>
                <c:pt idx="13">
                  <c:v>6.3460625249185014</c:v>
                </c:pt>
                <c:pt idx="14">
                  <c:v>6.6400187621660915</c:v>
                </c:pt>
                <c:pt idx="15">
                  <c:v>6.9339749994136834</c:v>
                </c:pt>
                <c:pt idx="16">
                  <c:v>7.2279312366612718</c:v>
                </c:pt>
                <c:pt idx="17">
                  <c:v>7.5218874739088637</c:v>
                </c:pt>
                <c:pt idx="18">
                  <c:v>7.815843711156452</c:v>
                </c:pt>
                <c:pt idx="19">
                  <c:v>8.1097999484040439</c:v>
                </c:pt>
                <c:pt idx="20">
                  <c:v>8.4037561856516323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9-4F3C-B81A-16C0507D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66096"/>
        <c:axId val="383564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'D301'!$K$3:$K$23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'D301'!$N$3:$N$23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1.7452038717750531</c:v>
                      </c:pt>
                      <c:pt idx="1">
                        <c:v>1.9218443113513679</c:v>
                      </c:pt>
                      <c:pt idx="2">
                        <c:v>2.0910096446428121</c:v>
                      </c:pt>
                      <c:pt idx="3">
                        <c:v>2.2516767381005067</c:v>
                      </c:pt>
                      <c:pt idx="4">
                        <c:v>2.4026939265141687</c:v>
                      </c:pt>
                      <c:pt idx="5">
                        <c:v>2.5427815950703714</c:v>
                      </c:pt>
                      <c:pt idx="6">
                        <c:v>2.6705430851982976</c:v>
                      </c:pt>
                      <c:pt idx="7">
                        <c:v>2.7844902767429605</c:v>
                      </c:pt>
                      <c:pt idx="8">
                        <c:v>2.8830880331930859</c:v>
                      </c:pt>
                      <c:pt idx="9">
                        <c:v>2.9648201153727829</c:v>
                      </c:pt>
                      <c:pt idx="10">
                        <c:v>3.0282756146104468</c:v>
                      </c:pt>
                      <c:pt idx="11">
                        <c:v>3.07224944925703</c:v>
                      </c:pt>
                      <c:pt idx="12">
                        <c:v>3.0958441635341796</c:v>
                      </c:pt>
                      <c:pt idx="13">
                        <c:v>3.0985555905063524</c:v>
                      </c:pt>
                      <c:pt idx="14">
                        <c:v>3.0803247400965503</c:v>
                      </c:pt>
                      <c:pt idx="15">
                        <c:v>3.0415440491256551</c:v>
                      </c:pt>
                      <c:pt idx="16">
                        <c:v>2.9830165078213686</c:v>
                      </c:pt>
                      <c:pt idx="17">
                        <c:v>2.905877158817836</c:v>
                      </c:pt>
                      <c:pt idx="18">
                        <c:v>2.8114936896722806</c:v>
                      </c:pt>
                      <c:pt idx="19">
                        <c:v>2.70136413753659</c:v>
                      </c:pt>
                      <c:pt idx="20">
                        <c:v>2.5770259500096424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59-4F3C-B81A-16C0507DA326}"/>
                  </c:ext>
                </c:extLst>
              </c15:ser>
            </c15:filteredScatterSeries>
          </c:ext>
        </c:extLst>
      </c:scatterChart>
      <c:valAx>
        <c:axId val="3835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4128"/>
        <c:crosses val="autoZero"/>
        <c:crossBetween val="midCat"/>
      </c:valAx>
      <c:valAx>
        <c:axId val="383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</xdr:row>
      <xdr:rowOff>38100</xdr:rowOff>
    </xdr:from>
    <xdr:to>
      <xdr:col>14</xdr:col>
      <xdr:colOff>38100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7</xdr:row>
      <xdr:rowOff>71437</xdr:rowOff>
    </xdr:from>
    <xdr:to>
      <xdr:col>23</xdr:col>
      <xdr:colOff>581025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33</xdr:row>
      <xdr:rowOff>19050</xdr:rowOff>
    </xdr:from>
    <xdr:to>
      <xdr:col>24</xdr:col>
      <xdr:colOff>0</xdr:colOff>
      <xdr:row>47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20</xdr:row>
      <xdr:rowOff>180975</xdr:rowOff>
    </xdr:from>
    <xdr:to>
      <xdr:col>27</xdr:col>
      <xdr:colOff>352425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131</xdr:row>
      <xdr:rowOff>66675</xdr:rowOff>
    </xdr:from>
    <xdr:to>
      <xdr:col>17</xdr:col>
      <xdr:colOff>438150</xdr:colOff>
      <xdr:row>150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1</xdr:row>
      <xdr:rowOff>9525</xdr:rowOff>
    </xdr:from>
    <xdr:to>
      <xdr:col>24</xdr:col>
      <xdr:colOff>190500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15</xdr:row>
      <xdr:rowOff>80962</xdr:rowOff>
    </xdr:from>
    <xdr:to>
      <xdr:col>22</xdr:col>
      <xdr:colOff>457200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24</xdr:row>
      <xdr:rowOff>104775</xdr:rowOff>
    </xdr:from>
    <xdr:to>
      <xdr:col>15</xdr:col>
      <xdr:colOff>514350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25</xdr:row>
      <xdr:rowOff>71437</xdr:rowOff>
    </xdr:from>
    <xdr:to>
      <xdr:col>25</xdr:col>
      <xdr:colOff>38100</xdr:colOff>
      <xdr:row>39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7</xdr:row>
      <xdr:rowOff>138112</xdr:rowOff>
    </xdr:from>
    <xdr:to>
      <xdr:col>34</xdr:col>
      <xdr:colOff>542925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561975</xdr:colOff>
      <xdr:row>23</xdr:row>
      <xdr:rowOff>128587</xdr:rowOff>
    </xdr:from>
    <xdr:to>
      <xdr:col>38</xdr:col>
      <xdr:colOff>257175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257175</xdr:colOff>
      <xdr:row>40</xdr:row>
      <xdr:rowOff>38100</xdr:rowOff>
    </xdr:from>
    <xdr:to>
      <xdr:col>31</xdr:col>
      <xdr:colOff>561975</xdr:colOff>
      <xdr:row>54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95250</xdr:colOff>
      <xdr:row>39</xdr:row>
      <xdr:rowOff>123825</xdr:rowOff>
    </xdr:from>
    <xdr:to>
      <xdr:col>39</xdr:col>
      <xdr:colOff>400050</xdr:colOff>
      <xdr:row>54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466725</xdr:colOff>
      <xdr:row>23</xdr:row>
      <xdr:rowOff>171450</xdr:rowOff>
    </xdr:from>
    <xdr:to>
      <xdr:col>46</xdr:col>
      <xdr:colOff>161925</xdr:colOff>
      <xdr:row>38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161925</xdr:colOff>
      <xdr:row>23</xdr:row>
      <xdr:rowOff>66675</xdr:rowOff>
    </xdr:from>
    <xdr:to>
      <xdr:col>30</xdr:col>
      <xdr:colOff>466725</xdr:colOff>
      <xdr:row>37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31</xdr:col>
      <xdr:colOff>304800</xdr:colOff>
      <xdr:row>71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72"/>
  <sheetViews>
    <sheetView topLeftCell="I1" workbookViewId="0">
      <selection activeCell="AB2" sqref="AB2:AE2"/>
    </sheetView>
  </sheetViews>
  <sheetFormatPr defaultRowHeight="15" x14ac:dyDescent="0.25"/>
  <cols>
    <col min="1" max="1" width="22.28515625" bestFit="1" customWidth="1"/>
    <col min="2" max="2" width="15.85546875" bestFit="1" customWidth="1"/>
    <col min="11" max="11" width="15.85546875" bestFit="1" customWidth="1"/>
    <col min="12" max="12" width="9" bestFit="1" customWidth="1"/>
    <col min="13" max="13" width="22.42578125" bestFit="1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AB1" t="s">
        <v>180</v>
      </c>
      <c r="AC1" t="s">
        <v>181</v>
      </c>
      <c r="AD1" t="s">
        <v>182</v>
      </c>
      <c r="AE1" t="s">
        <v>183</v>
      </c>
    </row>
    <row r="2" spans="1:31" x14ac:dyDescent="0.25">
      <c r="A2" t="s">
        <v>5</v>
      </c>
      <c r="B2" s="1">
        <v>42670.648935185185</v>
      </c>
      <c r="C2">
        <v>97.746147155761719</v>
      </c>
      <c r="D2" s="4">
        <v>0.74283431301116942</v>
      </c>
      <c r="E2" s="4">
        <v>16.690369470214844</v>
      </c>
      <c r="G2">
        <f>(B2-$B$2)*24</f>
        <v>0</v>
      </c>
      <c r="K2" s="1"/>
      <c r="Y2">
        <v>0</v>
      </c>
      <c r="Z2">
        <f>$AE$2+$AB$2*SQRT(1+(Y2-$AD$2)^2/($AC$2)^2)</f>
        <v>0.73224494636710946</v>
      </c>
      <c r="AB2">
        <v>-0.2243</v>
      </c>
      <c r="AC2">
        <v>16.563099999999999</v>
      </c>
      <c r="AD2">
        <v>29.888999999999999</v>
      </c>
      <c r="AE2">
        <v>1.1950000000000001</v>
      </c>
    </row>
    <row r="3" spans="1:31" x14ac:dyDescent="0.25">
      <c r="A3" t="s">
        <v>6</v>
      </c>
      <c r="B3" s="1">
        <v>42671.406747685185</v>
      </c>
      <c r="C3">
        <v>95.7850341796875</v>
      </c>
      <c r="D3" s="4">
        <v>0.81945131549835204</v>
      </c>
      <c r="E3" s="4">
        <v>18.418532235717773</v>
      </c>
      <c r="G3" s="4">
        <f>(B3-$B$2)*24</f>
        <v>18.1875</v>
      </c>
      <c r="K3" s="1"/>
      <c r="Y3">
        <v>6</v>
      </c>
      <c r="Z3">
        <f t="shared" ref="Z3:Z22" si="0">$AE$2+$AB$2*SQRT(1+(Y3-$AD$2)^2/($AC$2)^2)</f>
        <v>0.80133999060750472</v>
      </c>
    </row>
    <row r="4" spans="1:31" x14ac:dyDescent="0.25">
      <c r="A4" t="s">
        <v>7</v>
      </c>
      <c r="B4" s="1">
        <v>42672.45689814815</v>
      </c>
      <c r="C4">
        <v>94.673912048339844</v>
      </c>
      <c r="D4" s="4">
        <v>0.78519902954101561</v>
      </c>
      <c r="E4" s="4">
        <v>20.746176583862304</v>
      </c>
      <c r="G4" s="4">
        <f t="shared" ref="G4:G7" si="1">(B4-$B$2)*24</f>
        <v>43.391111111151986</v>
      </c>
      <c r="K4" s="1"/>
      <c r="Y4">
        <v>12</v>
      </c>
      <c r="Z4">
        <f t="shared" si="0"/>
        <v>0.864851191658492</v>
      </c>
    </row>
    <row r="5" spans="1:31" x14ac:dyDescent="0.25">
      <c r="A5" t="s">
        <v>8</v>
      </c>
      <c r="B5" s="1">
        <v>42673.528807870367</v>
      </c>
      <c r="C5">
        <v>61.054286956787109</v>
      </c>
      <c r="D5" s="4">
        <v>0.69956825504302977</v>
      </c>
      <c r="E5" s="4">
        <v>15.821818215942383</v>
      </c>
      <c r="G5" s="4">
        <f t="shared" si="1"/>
        <v>69.116944444365799</v>
      </c>
      <c r="K5" s="1"/>
      <c r="Y5">
        <v>18</v>
      </c>
      <c r="Z5">
        <f t="shared" si="0"/>
        <v>0.91889795794664175</v>
      </c>
    </row>
    <row r="6" spans="1:31" x14ac:dyDescent="0.25">
      <c r="A6" t="s">
        <v>9</v>
      </c>
      <c r="B6" s="1">
        <v>42674.570497685185</v>
      </c>
      <c r="C6">
        <v>45.346321105957031</v>
      </c>
      <c r="D6" s="4">
        <v>0.37777678499221801</v>
      </c>
      <c r="E6" s="4">
        <v>16.093317849731445</v>
      </c>
      <c r="G6" s="4">
        <f t="shared" si="1"/>
        <v>94.117499999993015</v>
      </c>
      <c r="K6" s="1"/>
      <c r="Y6">
        <v>24</v>
      </c>
      <c r="Z6">
        <f t="shared" si="0"/>
        <v>0.95694431549519887</v>
      </c>
    </row>
    <row r="7" spans="1:31" x14ac:dyDescent="0.25">
      <c r="A7" t="s">
        <v>15</v>
      </c>
      <c r="B7" s="1">
        <v>42675.349918981483</v>
      </c>
      <c r="C7">
        <v>33.464565277099609</v>
      </c>
      <c r="D7" s="4">
        <v>0.15333401987552642</v>
      </c>
      <c r="E7" s="4">
        <v>15.746323449707031</v>
      </c>
      <c r="G7" s="4">
        <f t="shared" si="1"/>
        <v>112.82361111114733</v>
      </c>
      <c r="Y7">
        <v>30</v>
      </c>
      <c r="Z7">
        <f t="shared" si="0"/>
        <v>0.97069496317210635</v>
      </c>
    </row>
    <row r="8" spans="1:31" x14ac:dyDescent="0.25">
      <c r="B8" s="1"/>
      <c r="D8" s="4"/>
      <c r="E8" s="4"/>
      <c r="G8" s="4"/>
      <c r="Y8">
        <v>36</v>
      </c>
      <c r="Z8">
        <f t="shared" si="0"/>
        <v>0.95592039089463432</v>
      </c>
    </row>
    <row r="9" spans="1:31" x14ac:dyDescent="0.25">
      <c r="A9" t="s">
        <v>10</v>
      </c>
      <c r="B9" s="1">
        <v>42670.649143518516</v>
      </c>
      <c r="C9">
        <v>97.234039306640625</v>
      </c>
      <c r="D9" s="4">
        <v>0.82395820150375365</v>
      </c>
      <c r="E9" s="4">
        <v>16.960951669311523</v>
      </c>
      <c r="G9" s="4">
        <f>24*(B9-$B$9)</f>
        <v>0</v>
      </c>
      <c r="Y9">
        <v>42</v>
      </c>
      <c r="Z9">
        <f t="shared" si="0"/>
        <v>0.91713413531726418</v>
      </c>
    </row>
    <row r="10" spans="1:31" x14ac:dyDescent="0.25">
      <c r="A10" t="s">
        <v>11</v>
      </c>
      <c r="B10" s="1">
        <v>42671.398761574077</v>
      </c>
      <c r="C10">
        <v>95.640571594238281</v>
      </c>
      <c r="D10" s="4">
        <v>0.9690798355102539</v>
      </c>
      <c r="E10" s="4">
        <v>18.775690896606445</v>
      </c>
      <c r="G10" s="4">
        <f t="shared" ref="G10:G14" si="2">24*(B10-$B$9)</f>
        <v>17.990833333460614</v>
      </c>
      <c r="Y10">
        <v>48</v>
      </c>
      <c r="Z10">
        <f t="shared" si="0"/>
        <v>0.86263892023268907</v>
      </c>
    </row>
    <row r="11" spans="1:31" x14ac:dyDescent="0.25">
      <c r="A11" t="s">
        <v>12</v>
      </c>
      <c r="B11" s="1">
        <v>42672.456967592596</v>
      </c>
      <c r="C11">
        <v>93.791786193847656</v>
      </c>
      <c r="D11" s="4">
        <v>0.88525180349349974</v>
      </c>
      <c r="E11" s="4">
        <v>20.73977170715332</v>
      </c>
      <c r="G11" s="4">
        <f t="shared" si="2"/>
        <v>43.387777777912561</v>
      </c>
      <c r="Y11">
        <v>54</v>
      </c>
      <c r="Z11">
        <f t="shared" si="0"/>
        <v>0.79886567271366205</v>
      </c>
    </row>
    <row r="12" spans="1:31" x14ac:dyDescent="0.25">
      <c r="A12" t="s">
        <v>13</v>
      </c>
      <c r="B12" s="1">
        <v>42673.528865740744</v>
      </c>
      <c r="C12">
        <v>62.660621643066406</v>
      </c>
      <c r="D12" s="4">
        <v>0.74734119901657103</v>
      </c>
      <c r="E12" s="4">
        <v>16.627886636352539</v>
      </c>
      <c r="G12" s="4">
        <f t="shared" si="2"/>
        <v>69.113333333458286</v>
      </c>
      <c r="Y12">
        <v>60</v>
      </c>
      <c r="Z12">
        <f t="shared" si="0"/>
        <v>0.72961307228564687</v>
      </c>
    </row>
    <row r="13" spans="1:31" x14ac:dyDescent="0.25">
      <c r="A13" t="s">
        <v>14</v>
      </c>
      <c r="B13" s="1">
        <v>42674.570636574077</v>
      </c>
      <c r="C13">
        <v>47.563560485839844</v>
      </c>
      <c r="D13" s="4">
        <v>0.40481810102462767</v>
      </c>
      <c r="E13" s="4">
        <v>16.454142434692383</v>
      </c>
      <c r="G13" s="4">
        <f t="shared" si="2"/>
        <v>94.115833333460614</v>
      </c>
      <c r="Y13">
        <v>66</v>
      </c>
      <c r="Z13">
        <f t="shared" si="0"/>
        <v>0.65699289127139959</v>
      </c>
    </row>
    <row r="14" spans="1:31" x14ac:dyDescent="0.25">
      <c r="A14" t="s">
        <v>16</v>
      </c>
      <c r="B14" s="1">
        <v>42675.355752314812</v>
      </c>
      <c r="C14">
        <v>34.555984497070313</v>
      </c>
      <c r="D14" s="4">
        <v>0.1614464057445526</v>
      </c>
      <c r="E14" s="4">
        <v>15.712225778198242</v>
      </c>
      <c r="G14" s="4">
        <f t="shared" si="2"/>
        <v>112.95861111109843</v>
      </c>
      <c r="Y14">
        <v>72</v>
      </c>
      <c r="Z14">
        <f t="shared" si="0"/>
        <v>0.58220119539941184</v>
      </c>
    </row>
    <row r="15" spans="1:31" x14ac:dyDescent="0.25">
      <c r="D15" s="4"/>
      <c r="E15" s="4"/>
      <c r="G15" s="4"/>
      <c r="Y15">
        <v>78</v>
      </c>
      <c r="Z15">
        <f t="shared" si="0"/>
        <v>0.5059447263683341</v>
      </c>
    </row>
    <row r="16" spans="1:31" x14ac:dyDescent="0.25">
      <c r="A16" t="s">
        <v>18</v>
      </c>
      <c r="B16" s="1">
        <v>42649.737256944441</v>
      </c>
      <c r="C16">
        <v>98.184173583984375</v>
      </c>
      <c r="D16" s="4">
        <v>0.68244211206436156</v>
      </c>
      <c r="E16" s="4">
        <v>16.831118447875976</v>
      </c>
      <c r="G16" s="4">
        <f>24*(B16-$B$16)</f>
        <v>0</v>
      </c>
      <c r="I16">
        <f>24*(K16-$K$16)</f>
        <v>0</v>
      </c>
      <c r="K16" s="1">
        <v>42649.740972222222</v>
      </c>
      <c r="L16">
        <v>2535</v>
      </c>
      <c r="M16" t="s">
        <v>18</v>
      </c>
      <c r="O16">
        <v>7.5259999999999998</v>
      </c>
      <c r="P16">
        <v>35.4</v>
      </c>
      <c r="Q16">
        <v>141</v>
      </c>
      <c r="R16">
        <v>7.3</v>
      </c>
      <c r="S16">
        <v>153</v>
      </c>
      <c r="T16">
        <v>0.87</v>
      </c>
      <c r="U16">
        <v>114</v>
      </c>
      <c r="V16">
        <v>662</v>
      </c>
      <c r="W16">
        <v>64</v>
      </c>
      <c r="Y16">
        <v>84</v>
      </c>
      <c r="Z16">
        <f t="shared" si="0"/>
        <v>0.42866062697939855</v>
      </c>
    </row>
    <row r="17" spans="1:26" x14ac:dyDescent="0.25">
      <c r="A17" t="s">
        <v>19</v>
      </c>
      <c r="B17" s="1">
        <v>42650.355011574073</v>
      </c>
      <c r="C17">
        <v>94.496368408203125</v>
      </c>
      <c r="D17" s="4">
        <v>0.82035271654129027</v>
      </c>
      <c r="E17" s="4">
        <v>18.183653695678711</v>
      </c>
      <c r="G17" s="4">
        <f t="shared" ref="G17:G22" si="3">24*(B17-$B$16)</f>
        <v>14.826111111149658</v>
      </c>
      <c r="I17">
        <f t="shared" ref="I17:I32" si="4">24*(K17-$K$16)</f>
        <v>9.9999999976716936E-2</v>
      </c>
      <c r="K17" s="1">
        <v>42649.745138888888</v>
      </c>
      <c r="L17">
        <v>2537</v>
      </c>
      <c r="M17" t="s">
        <v>111</v>
      </c>
      <c r="O17">
        <v>7.8570000000000002</v>
      </c>
      <c r="P17">
        <v>20</v>
      </c>
      <c r="Q17">
        <v>142</v>
      </c>
      <c r="R17">
        <v>7.2</v>
      </c>
      <c r="S17">
        <v>157</v>
      </c>
      <c r="T17">
        <v>0.82</v>
      </c>
      <c r="U17">
        <v>115</v>
      </c>
      <c r="V17">
        <v>654</v>
      </c>
      <c r="W17">
        <v>64</v>
      </c>
      <c r="Y17">
        <v>90</v>
      </c>
      <c r="Z17">
        <f t="shared" si="0"/>
        <v>0.35063102349393183</v>
      </c>
    </row>
    <row r="18" spans="1:26" x14ac:dyDescent="0.25">
      <c r="A18" t="s">
        <v>20</v>
      </c>
      <c r="B18" s="1">
        <v>42650.595914351848</v>
      </c>
      <c r="C18">
        <v>95.580680847167969</v>
      </c>
      <c r="D18" s="4">
        <v>0.83838026056289672</v>
      </c>
      <c r="E18" s="4">
        <v>19.074877603149414</v>
      </c>
      <c r="G18" s="4">
        <f t="shared" si="3"/>
        <v>20.607777777768206</v>
      </c>
      <c r="I18">
        <f t="shared" si="4"/>
        <v>14.916666666744277</v>
      </c>
      <c r="K18" s="1">
        <v>42650.362500000003</v>
      </c>
      <c r="L18">
        <v>2544</v>
      </c>
      <c r="M18" t="s">
        <v>19</v>
      </c>
      <c r="O18">
        <v>7.4569999999999999</v>
      </c>
      <c r="P18">
        <v>37.9</v>
      </c>
      <c r="Q18">
        <v>136</v>
      </c>
      <c r="R18">
        <v>7.1</v>
      </c>
      <c r="S18">
        <v>158</v>
      </c>
      <c r="T18">
        <v>0.83</v>
      </c>
      <c r="U18">
        <v>114</v>
      </c>
      <c r="V18">
        <v>587</v>
      </c>
      <c r="W18">
        <v>138</v>
      </c>
      <c r="Y18">
        <v>96</v>
      </c>
      <c r="Z18">
        <f t="shared" si="0"/>
        <v>0.27204497853226861</v>
      </c>
    </row>
    <row r="19" spans="1:26" x14ac:dyDescent="0.25">
      <c r="A19" t="s">
        <v>21</v>
      </c>
      <c r="B19" s="1">
        <v>42651.364756944444</v>
      </c>
      <c r="C19">
        <v>91.338584899902344</v>
      </c>
      <c r="D19" s="4">
        <v>0.83657745847702025</v>
      </c>
      <c r="E19" s="4">
        <v>19.835717065429687</v>
      </c>
      <c r="G19" s="4">
        <f t="shared" si="3"/>
        <v>39.060000000055879</v>
      </c>
      <c r="I19">
        <f t="shared" si="4"/>
        <v>15.216666666674428</v>
      </c>
      <c r="K19" s="1">
        <v>42650.375</v>
      </c>
      <c r="L19">
        <v>2546</v>
      </c>
      <c r="M19" t="s">
        <v>118</v>
      </c>
      <c r="N19" t="s">
        <v>113</v>
      </c>
      <c r="O19">
        <v>8.0039999999999996</v>
      </c>
      <c r="P19">
        <v>15.1</v>
      </c>
      <c r="Q19">
        <v>138</v>
      </c>
      <c r="R19">
        <v>7</v>
      </c>
      <c r="S19">
        <v>165</v>
      </c>
      <c r="T19">
        <v>0.76</v>
      </c>
      <c r="U19">
        <v>117</v>
      </c>
      <c r="V19">
        <v>575</v>
      </c>
      <c r="W19">
        <v>138</v>
      </c>
      <c r="Y19">
        <v>102</v>
      </c>
      <c r="Z19">
        <f t="shared" si="0"/>
        <v>0.19303341166414456</v>
      </c>
    </row>
    <row r="20" spans="1:26" x14ac:dyDescent="0.25">
      <c r="A20" t="s">
        <v>22</v>
      </c>
      <c r="B20" s="1">
        <v>42652.427824074075</v>
      </c>
      <c r="C20">
        <v>75.025588989257813</v>
      </c>
      <c r="D20" s="4">
        <v>0.66080902347564696</v>
      </c>
      <c r="E20" s="4">
        <v>18.100018365478515</v>
      </c>
      <c r="G20" s="4">
        <f t="shared" si="3"/>
        <v>64.573611111205537</v>
      </c>
      <c r="I20">
        <f t="shared" si="4"/>
        <v>20.600000000093132</v>
      </c>
      <c r="K20" s="1">
        <v>42650.599305555559</v>
      </c>
      <c r="L20">
        <v>2557</v>
      </c>
      <c r="M20" t="s">
        <v>20</v>
      </c>
      <c r="N20" t="s">
        <v>113</v>
      </c>
      <c r="O20">
        <v>7.5259999999999998</v>
      </c>
      <c r="P20">
        <v>37.1</v>
      </c>
      <c r="Q20">
        <v>137</v>
      </c>
      <c r="R20">
        <v>7.1</v>
      </c>
      <c r="S20">
        <v>166</v>
      </c>
      <c r="T20">
        <v>0.79</v>
      </c>
      <c r="U20">
        <v>114</v>
      </c>
      <c r="V20">
        <v>540</v>
      </c>
      <c r="W20">
        <v>175</v>
      </c>
      <c r="Y20">
        <v>108</v>
      </c>
      <c r="Z20">
        <f t="shared" si="0"/>
        <v>0.11368959777842447</v>
      </c>
    </row>
    <row r="21" spans="1:26" x14ac:dyDescent="0.25">
      <c r="A21" t="s">
        <v>23</v>
      </c>
      <c r="B21" s="1">
        <v>42653.370416666665</v>
      </c>
      <c r="C21">
        <v>60.024299621582031</v>
      </c>
      <c r="D21" s="4">
        <v>0.44538004527091979</v>
      </c>
      <c r="E21" s="4">
        <v>16.595841271972656</v>
      </c>
      <c r="G21" s="4">
        <f t="shared" si="3"/>
        <v>87.195833333360497</v>
      </c>
      <c r="I21">
        <f t="shared" si="4"/>
        <v>21.083333333255723</v>
      </c>
      <c r="K21" s="1">
        <v>42650.619444444441</v>
      </c>
      <c r="L21">
        <v>2559</v>
      </c>
      <c r="M21" t="s">
        <v>112</v>
      </c>
      <c r="N21" t="s">
        <v>113</v>
      </c>
      <c r="O21">
        <v>7.8109999999999999</v>
      </c>
      <c r="P21">
        <v>25</v>
      </c>
      <c r="Q21">
        <v>145</v>
      </c>
      <c r="R21">
        <v>6.9</v>
      </c>
      <c r="S21">
        <v>174</v>
      </c>
      <c r="T21">
        <v>0.74</v>
      </c>
      <c r="U21">
        <v>115</v>
      </c>
      <c r="V21">
        <v>532</v>
      </c>
      <c r="W21">
        <v>178</v>
      </c>
      <c r="Y21">
        <v>114</v>
      </c>
      <c r="Z21">
        <f t="shared" si="0"/>
        <v>3.408165787335582E-2</v>
      </c>
    </row>
    <row r="22" spans="1:26" x14ac:dyDescent="0.25">
      <c r="A22" t="s">
        <v>24</v>
      </c>
      <c r="B22" s="1">
        <v>42654.377939814818</v>
      </c>
      <c r="C22">
        <v>36.518772125244141</v>
      </c>
      <c r="D22" s="4">
        <v>0.19299459288120269</v>
      </c>
      <c r="E22" s="4">
        <v>16.090067727661133</v>
      </c>
      <c r="G22" s="4">
        <f t="shared" si="3"/>
        <v>111.37638888903894</v>
      </c>
      <c r="I22">
        <f t="shared" si="4"/>
        <v>39.033333333267365</v>
      </c>
      <c r="K22" s="1">
        <v>42651.367361111108</v>
      </c>
      <c r="L22">
        <v>2570</v>
      </c>
      <c r="M22" t="s">
        <v>21</v>
      </c>
      <c r="N22" t="s">
        <v>113</v>
      </c>
      <c r="O22">
        <v>7.4139999999999997</v>
      </c>
      <c r="P22">
        <v>36.299999999999997</v>
      </c>
      <c r="Q22">
        <v>140</v>
      </c>
      <c r="R22">
        <v>7.1</v>
      </c>
      <c r="S22">
        <v>174</v>
      </c>
      <c r="T22">
        <v>0.71</v>
      </c>
      <c r="U22">
        <v>113</v>
      </c>
      <c r="V22">
        <v>384</v>
      </c>
      <c r="W22">
        <v>314</v>
      </c>
      <c r="Y22">
        <v>120</v>
      </c>
      <c r="Z22">
        <f t="shared" si="0"/>
        <v>-4.5739568782209972E-2</v>
      </c>
    </row>
    <row r="23" spans="1:26" x14ac:dyDescent="0.25">
      <c r="G23" s="4"/>
      <c r="I23">
        <f t="shared" si="4"/>
        <v>39.616666666755918</v>
      </c>
      <c r="K23" s="1">
        <v>42651.39166666667</v>
      </c>
      <c r="L23">
        <v>2576</v>
      </c>
      <c r="M23" t="s">
        <v>114</v>
      </c>
      <c r="N23" t="s">
        <v>113</v>
      </c>
      <c r="O23">
        <v>7.6890000000000001</v>
      </c>
      <c r="P23">
        <v>26.1</v>
      </c>
      <c r="Q23">
        <v>144</v>
      </c>
      <c r="R23">
        <v>7</v>
      </c>
      <c r="S23">
        <v>183</v>
      </c>
      <c r="T23">
        <v>0.69</v>
      </c>
      <c r="U23">
        <v>113</v>
      </c>
      <c r="V23">
        <v>371</v>
      </c>
      <c r="W23">
        <v>317</v>
      </c>
    </row>
    <row r="24" spans="1:26" x14ac:dyDescent="0.25">
      <c r="G24" s="4"/>
      <c r="I24">
        <f t="shared" si="4"/>
        <v>40.333333333313931</v>
      </c>
      <c r="K24" s="1">
        <v>42651.421527777777</v>
      </c>
      <c r="L24">
        <v>2579</v>
      </c>
      <c r="M24" t="s">
        <v>114</v>
      </c>
      <c r="N24" t="s">
        <v>113</v>
      </c>
      <c r="O24">
        <v>7.6909999999999998</v>
      </c>
      <c r="P24">
        <v>29.7</v>
      </c>
      <c r="Q24">
        <v>147</v>
      </c>
      <c r="R24">
        <v>7</v>
      </c>
      <c r="S24">
        <v>188</v>
      </c>
      <c r="T24">
        <v>0.68</v>
      </c>
      <c r="U24">
        <v>113</v>
      </c>
      <c r="V24">
        <v>366</v>
      </c>
      <c r="W24">
        <v>317</v>
      </c>
    </row>
    <row r="25" spans="1:26" x14ac:dyDescent="0.25">
      <c r="G25" s="4"/>
      <c r="I25">
        <f t="shared" si="4"/>
        <v>41.516666666662786</v>
      </c>
      <c r="K25" s="1">
        <v>42651.470833333333</v>
      </c>
      <c r="L25">
        <v>2582</v>
      </c>
      <c r="M25" t="s">
        <v>114</v>
      </c>
      <c r="N25" t="s">
        <v>113</v>
      </c>
      <c r="O25">
        <v>7.7560000000000002</v>
      </c>
      <c r="P25">
        <v>27.6</v>
      </c>
      <c r="Q25">
        <v>148</v>
      </c>
      <c r="R25">
        <v>6.8</v>
      </c>
      <c r="S25">
        <v>191</v>
      </c>
      <c r="T25">
        <v>0.66</v>
      </c>
      <c r="U25">
        <v>114</v>
      </c>
      <c r="V25">
        <v>355</v>
      </c>
      <c r="W25">
        <v>324</v>
      </c>
    </row>
    <row r="26" spans="1:26" x14ac:dyDescent="0.25">
      <c r="G26" s="4"/>
      <c r="I26">
        <f t="shared" si="4"/>
        <v>64.533333333267365</v>
      </c>
      <c r="K26" s="1">
        <v>42652.429861111108</v>
      </c>
      <c r="L26">
        <v>2584</v>
      </c>
      <c r="M26" t="s">
        <v>22</v>
      </c>
      <c r="N26" t="s">
        <v>113</v>
      </c>
      <c r="O26">
        <v>7.3940000000000001</v>
      </c>
      <c r="P26">
        <v>33.700000000000003</v>
      </c>
      <c r="Q26">
        <v>143</v>
      </c>
      <c r="R26">
        <v>7.1</v>
      </c>
      <c r="S26">
        <v>192</v>
      </c>
      <c r="T26">
        <v>0.64</v>
      </c>
      <c r="U26">
        <v>112</v>
      </c>
      <c r="V26">
        <v>192</v>
      </c>
      <c r="W26">
        <v>473</v>
      </c>
    </row>
    <row r="27" spans="1:26" x14ac:dyDescent="0.25">
      <c r="G27" s="4"/>
      <c r="I27">
        <f t="shared" si="4"/>
        <v>65.25</v>
      </c>
      <c r="K27" s="1">
        <v>42652.459722222222</v>
      </c>
      <c r="L27">
        <v>2590</v>
      </c>
      <c r="M27" t="s">
        <v>115</v>
      </c>
      <c r="N27" t="s">
        <v>113</v>
      </c>
      <c r="O27">
        <v>7.7409999999999997</v>
      </c>
      <c r="P27">
        <v>22.9</v>
      </c>
      <c r="Q27">
        <v>148</v>
      </c>
      <c r="R27">
        <v>7</v>
      </c>
      <c r="S27">
        <v>200</v>
      </c>
      <c r="T27">
        <v>0.61</v>
      </c>
      <c r="U27">
        <v>112</v>
      </c>
      <c r="V27">
        <v>560</v>
      </c>
      <c r="W27">
        <v>469</v>
      </c>
    </row>
    <row r="28" spans="1:26" x14ac:dyDescent="0.25">
      <c r="G28" s="4"/>
      <c r="I28">
        <f t="shared" si="4"/>
        <v>66.583333333313931</v>
      </c>
      <c r="K28" s="1">
        <v>42652.515277777777</v>
      </c>
      <c r="L28">
        <v>2599</v>
      </c>
      <c r="M28" t="s">
        <v>116</v>
      </c>
      <c r="N28" t="s">
        <v>113</v>
      </c>
      <c r="O28">
        <v>7.5309999999999997</v>
      </c>
      <c r="P28">
        <v>35.700000000000003</v>
      </c>
      <c r="Q28">
        <v>142</v>
      </c>
      <c r="R28">
        <v>7</v>
      </c>
      <c r="S28">
        <v>200</v>
      </c>
      <c r="T28">
        <v>0.61</v>
      </c>
      <c r="U28">
        <v>111</v>
      </c>
      <c r="V28">
        <v>555</v>
      </c>
      <c r="W28">
        <v>469</v>
      </c>
    </row>
    <row r="29" spans="1:26" x14ac:dyDescent="0.25">
      <c r="G29" s="4"/>
      <c r="I29">
        <f t="shared" si="4"/>
        <v>66.799999999988358</v>
      </c>
      <c r="K29" s="1">
        <v>42652.524305555555</v>
      </c>
      <c r="L29">
        <v>2601</v>
      </c>
      <c r="M29" t="s">
        <v>115</v>
      </c>
      <c r="N29" t="s">
        <v>113</v>
      </c>
      <c r="O29">
        <v>7.8920000000000003</v>
      </c>
      <c r="P29">
        <v>19.8</v>
      </c>
      <c r="Q29">
        <v>147</v>
      </c>
      <c r="R29">
        <v>6.9</v>
      </c>
      <c r="S29">
        <v>207</v>
      </c>
      <c r="T29">
        <v>0.59</v>
      </c>
      <c r="U29">
        <v>113</v>
      </c>
      <c r="V29">
        <v>548</v>
      </c>
      <c r="W29">
        <v>467</v>
      </c>
    </row>
    <row r="30" spans="1:26" x14ac:dyDescent="0.25">
      <c r="G30" s="4"/>
      <c r="I30">
        <f t="shared" si="4"/>
        <v>87.166666666686069</v>
      </c>
      <c r="K30" s="1">
        <v>42653.372916666667</v>
      </c>
      <c r="L30">
        <v>2603</v>
      </c>
      <c r="M30" t="s">
        <v>23</v>
      </c>
      <c r="N30" t="s">
        <v>113</v>
      </c>
      <c r="O30">
        <v>7.5229999999999997</v>
      </c>
      <c r="P30">
        <v>34.6</v>
      </c>
      <c r="Q30">
        <v>144</v>
      </c>
      <c r="R30">
        <v>7</v>
      </c>
      <c r="S30">
        <v>207</v>
      </c>
      <c r="T30">
        <v>0.57999999999999996</v>
      </c>
      <c r="U30">
        <v>111</v>
      </c>
      <c r="V30">
        <v>472</v>
      </c>
      <c r="W30">
        <v>527</v>
      </c>
    </row>
    <row r="31" spans="1:26" x14ac:dyDescent="0.25">
      <c r="G31" s="4"/>
      <c r="I31">
        <f t="shared" si="4"/>
        <v>90.333333333372138</v>
      </c>
      <c r="K31" s="1">
        <v>42653.504861111112</v>
      </c>
      <c r="L31">
        <v>2622</v>
      </c>
      <c r="M31" t="s">
        <v>117</v>
      </c>
      <c r="N31" t="s">
        <v>113</v>
      </c>
      <c r="O31">
        <v>7.819</v>
      </c>
      <c r="P31">
        <v>22</v>
      </c>
      <c r="Q31">
        <v>149</v>
      </c>
      <c r="R31">
        <v>6.9</v>
      </c>
      <c r="S31">
        <v>214</v>
      </c>
      <c r="T31">
        <v>0.56000000000000005</v>
      </c>
      <c r="U31">
        <v>112</v>
      </c>
      <c r="V31">
        <v>466</v>
      </c>
      <c r="W31">
        <v>523</v>
      </c>
    </row>
    <row r="32" spans="1:26" x14ac:dyDescent="0.25">
      <c r="G32" s="4"/>
      <c r="I32">
        <f t="shared" si="4"/>
        <v>111.3833333333605</v>
      </c>
      <c r="K32" s="1">
        <v>42654.381944444445</v>
      </c>
      <c r="L32">
        <v>2631</v>
      </c>
      <c r="M32" t="s">
        <v>119</v>
      </c>
      <c r="N32" t="s">
        <v>113</v>
      </c>
      <c r="O32">
        <v>7.5549999999999997</v>
      </c>
      <c r="P32">
        <v>35</v>
      </c>
      <c r="Q32">
        <v>152</v>
      </c>
      <c r="R32">
        <v>7</v>
      </c>
      <c r="S32">
        <v>216</v>
      </c>
      <c r="T32">
        <v>0.56999999999999995</v>
      </c>
      <c r="U32">
        <v>110</v>
      </c>
      <c r="V32">
        <v>422</v>
      </c>
      <c r="W32">
        <v>559</v>
      </c>
    </row>
    <row r="33" spans="1:23" x14ac:dyDescent="0.25">
      <c r="G33" s="4"/>
    </row>
    <row r="34" spans="1:23" x14ac:dyDescent="0.25">
      <c r="A34" t="s">
        <v>25</v>
      </c>
      <c r="B34" s="1">
        <v>42649.741493055553</v>
      </c>
      <c r="C34">
        <v>96.859298706054688</v>
      </c>
      <c r="D34" s="4">
        <v>0.69506136903762816</v>
      </c>
      <c r="E34" s="4">
        <v>16.678837640380859</v>
      </c>
      <c r="G34" s="4">
        <f t="shared" ref="G34:G40" si="5">24*(B34-$B$34)</f>
        <v>0</v>
      </c>
      <c r="I34">
        <f>24*(K34-$K$34)</f>
        <v>0</v>
      </c>
      <c r="K34" s="1">
        <v>42649.743750000001</v>
      </c>
      <c r="L34">
        <v>2536</v>
      </c>
      <c r="M34" t="s">
        <v>25</v>
      </c>
      <c r="O34">
        <v>7.5170000000000003</v>
      </c>
      <c r="P34">
        <v>36</v>
      </c>
      <c r="Q34">
        <v>141</v>
      </c>
      <c r="R34">
        <v>7.3</v>
      </c>
      <c r="S34">
        <v>153</v>
      </c>
      <c r="T34">
        <v>0.86</v>
      </c>
      <c r="U34">
        <v>114</v>
      </c>
      <c r="V34">
        <v>660</v>
      </c>
      <c r="W34">
        <v>67</v>
      </c>
    </row>
    <row r="35" spans="1:23" x14ac:dyDescent="0.25">
      <c r="A35" t="s">
        <v>26</v>
      </c>
      <c r="B35" s="1">
        <v>42650.362835648149</v>
      </c>
      <c r="C35">
        <v>95.18768310546875</v>
      </c>
      <c r="D35" s="4">
        <v>0.89156143198013305</v>
      </c>
      <c r="E35" s="4">
        <v>17.597332818603515</v>
      </c>
      <c r="G35" s="4">
        <f t="shared" si="5"/>
        <v>14.912222222308628</v>
      </c>
      <c r="I35">
        <f t="shared" ref="I35:I50" si="6">24*(K35-$K$34)</f>
        <v>6.6666666709352285E-2</v>
      </c>
      <c r="K35" s="1">
        <v>42649.746527777781</v>
      </c>
      <c r="L35">
        <v>2538</v>
      </c>
      <c r="M35" t="s">
        <v>129</v>
      </c>
      <c r="O35">
        <v>7.8540000000000001</v>
      </c>
      <c r="P35">
        <v>20.2</v>
      </c>
      <c r="Q35">
        <v>141</v>
      </c>
      <c r="R35">
        <v>7.2</v>
      </c>
      <c r="S35">
        <v>157</v>
      </c>
      <c r="T35">
        <v>0.82</v>
      </c>
      <c r="U35">
        <v>115</v>
      </c>
      <c r="V35">
        <v>648</v>
      </c>
      <c r="W35">
        <v>67</v>
      </c>
    </row>
    <row r="36" spans="1:23" x14ac:dyDescent="0.25">
      <c r="A36" t="s">
        <v>27</v>
      </c>
      <c r="B36" s="1">
        <v>42650.596250000002</v>
      </c>
      <c r="C36">
        <v>95.596870422363281</v>
      </c>
      <c r="D36" s="4">
        <v>0.88074491748809813</v>
      </c>
      <c r="E36" s="4">
        <v>18.533064706420898</v>
      </c>
      <c r="G36" s="4">
        <f t="shared" si="5"/>
        <v>20.514166666776873</v>
      </c>
      <c r="I36">
        <f t="shared" si="6"/>
        <v>14.966666666558012</v>
      </c>
      <c r="K36" s="1">
        <v>42650.367361111108</v>
      </c>
      <c r="L36">
        <v>2545</v>
      </c>
      <c r="M36" t="s">
        <v>26</v>
      </c>
      <c r="O36">
        <v>7.45</v>
      </c>
      <c r="P36">
        <v>37.4</v>
      </c>
      <c r="Q36">
        <v>137</v>
      </c>
      <c r="R36">
        <v>7.1</v>
      </c>
      <c r="S36">
        <v>158</v>
      </c>
      <c r="T36">
        <v>0.82</v>
      </c>
      <c r="U36">
        <v>114</v>
      </c>
      <c r="V36">
        <v>578</v>
      </c>
      <c r="W36">
        <v>147</v>
      </c>
    </row>
    <row r="37" spans="1:23" x14ac:dyDescent="0.25">
      <c r="A37" t="s">
        <v>28</v>
      </c>
      <c r="B37" s="1">
        <v>42651.366412037038</v>
      </c>
      <c r="C37">
        <v>93.320960998535156</v>
      </c>
      <c r="D37" s="4">
        <v>0.90688489208221434</v>
      </c>
      <c r="E37" s="4">
        <v>20.019585473632812</v>
      </c>
      <c r="G37" s="4">
        <f t="shared" si="5"/>
        <v>38.998055555624887</v>
      </c>
      <c r="I37">
        <f t="shared" si="6"/>
        <v>15.18333333323244</v>
      </c>
      <c r="K37" s="1">
        <v>42650.376388888886</v>
      </c>
      <c r="L37">
        <v>2547</v>
      </c>
      <c r="M37" t="s">
        <v>130</v>
      </c>
      <c r="N37" t="s">
        <v>113</v>
      </c>
      <c r="O37">
        <v>7.9909999999999997</v>
      </c>
      <c r="P37">
        <v>15.1</v>
      </c>
      <c r="Q37">
        <v>141</v>
      </c>
      <c r="R37">
        <v>7</v>
      </c>
      <c r="S37">
        <v>166</v>
      </c>
      <c r="T37">
        <v>0.76</v>
      </c>
      <c r="U37">
        <v>117</v>
      </c>
      <c r="V37">
        <v>571</v>
      </c>
      <c r="W37">
        <v>148</v>
      </c>
    </row>
    <row r="38" spans="1:23" x14ac:dyDescent="0.25">
      <c r="A38" t="s">
        <v>29</v>
      </c>
      <c r="B38" s="1">
        <v>42652.429108796299</v>
      </c>
      <c r="C38">
        <v>73.033706665039063</v>
      </c>
      <c r="D38" s="4">
        <v>0.70317374000549315</v>
      </c>
      <c r="E38" s="4">
        <v>17.891777856445312</v>
      </c>
      <c r="G38" s="4">
        <f t="shared" si="5"/>
        <v>64.502777777903248</v>
      </c>
      <c r="I38">
        <f t="shared" si="6"/>
        <v>20.566666666651145</v>
      </c>
      <c r="K38" s="1">
        <v>42650.600694444445</v>
      </c>
      <c r="L38">
        <v>2558</v>
      </c>
      <c r="M38" t="s">
        <v>27</v>
      </c>
      <c r="N38" t="s">
        <v>113</v>
      </c>
      <c r="O38">
        <v>7.5529999999999999</v>
      </c>
      <c r="P38">
        <v>34.200000000000003</v>
      </c>
      <c r="Q38">
        <v>147</v>
      </c>
      <c r="R38">
        <v>7.2</v>
      </c>
      <c r="S38">
        <v>166</v>
      </c>
      <c r="T38">
        <v>0.78</v>
      </c>
      <c r="U38">
        <v>114</v>
      </c>
      <c r="V38">
        <v>526</v>
      </c>
      <c r="W38">
        <v>188</v>
      </c>
    </row>
    <row r="39" spans="1:23" x14ac:dyDescent="0.25">
      <c r="A39" t="s">
        <v>30</v>
      </c>
      <c r="B39" s="1">
        <v>42653.375277777777</v>
      </c>
      <c r="C39">
        <v>62.168979644775391</v>
      </c>
      <c r="D39" s="4">
        <v>0.44447867403030394</v>
      </c>
      <c r="E39" s="4">
        <v>16.289904458618164</v>
      </c>
      <c r="G39" s="4">
        <f t="shared" si="5"/>
        <v>87.210833333374467</v>
      </c>
      <c r="I39">
        <f t="shared" si="6"/>
        <v>21.033333333267365</v>
      </c>
      <c r="K39" s="1">
        <v>42650.620138888888</v>
      </c>
      <c r="L39">
        <v>2560</v>
      </c>
      <c r="M39" t="s">
        <v>130</v>
      </c>
      <c r="N39" t="s">
        <v>113</v>
      </c>
      <c r="O39">
        <v>7.8259999999999996</v>
      </c>
      <c r="P39">
        <v>24</v>
      </c>
      <c r="Q39">
        <v>151</v>
      </c>
      <c r="R39">
        <v>7</v>
      </c>
      <c r="S39">
        <v>175</v>
      </c>
      <c r="T39">
        <v>0.73</v>
      </c>
      <c r="U39">
        <v>114</v>
      </c>
      <c r="V39">
        <v>518</v>
      </c>
      <c r="W39">
        <v>190</v>
      </c>
    </row>
    <row r="40" spans="1:23" x14ac:dyDescent="0.25">
      <c r="A40" t="s">
        <v>31</v>
      </c>
      <c r="B40" s="1">
        <v>42654.381053240744</v>
      </c>
      <c r="C40">
        <v>40.778343200683594</v>
      </c>
      <c r="D40" s="4">
        <v>0.21733176538944243</v>
      </c>
      <c r="E40" s="4">
        <v>15.589532716369629</v>
      </c>
      <c r="G40" s="4">
        <f t="shared" si="5"/>
        <v>111.34944444458233</v>
      </c>
      <c r="I40">
        <f t="shared" si="6"/>
        <v>39</v>
      </c>
      <c r="K40" s="1">
        <v>42651.368750000001</v>
      </c>
      <c r="L40">
        <v>2571</v>
      </c>
      <c r="M40" t="s">
        <v>28</v>
      </c>
      <c r="N40" t="s">
        <v>113</v>
      </c>
      <c r="O40">
        <v>7.3929999999999998</v>
      </c>
      <c r="P40">
        <v>35.9</v>
      </c>
      <c r="Q40">
        <v>139</v>
      </c>
      <c r="R40">
        <v>7.2</v>
      </c>
      <c r="S40">
        <v>175</v>
      </c>
      <c r="T40">
        <v>0.71</v>
      </c>
      <c r="U40">
        <v>113</v>
      </c>
      <c r="V40">
        <v>366</v>
      </c>
      <c r="W40">
        <v>333</v>
      </c>
    </row>
    <row r="41" spans="1:23" x14ac:dyDescent="0.25">
      <c r="I41">
        <f t="shared" si="6"/>
        <v>39.583333333313931</v>
      </c>
      <c r="K41" s="1">
        <v>42651.393055555556</v>
      </c>
      <c r="L41">
        <v>2577</v>
      </c>
      <c r="M41" t="s">
        <v>131</v>
      </c>
      <c r="N41" t="s">
        <v>113</v>
      </c>
      <c r="O41">
        <v>7.6859999999999999</v>
      </c>
      <c r="P41">
        <v>25.8</v>
      </c>
      <c r="Q41">
        <v>149</v>
      </c>
      <c r="R41">
        <v>7</v>
      </c>
      <c r="S41">
        <v>183</v>
      </c>
      <c r="T41">
        <v>0.68</v>
      </c>
      <c r="U41">
        <v>113</v>
      </c>
      <c r="V41">
        <v>356</v>
      </c>
      <c r="W41">
        <v>336</v>
      </c>
    </row>
    <row r="42" spans="1:23" x14ac:dyDescent="0.25">
      <c r="I42">
        <f t="shared" si="6"/>
        <v>40.300000000046566</v>
      </c>
      <c r="K42" s="1">
        <v>42651.42291666667</v>
      </c>
      <c r="L42">
        <v>2580</v>
      </c>
      <c r="M42" t="s">
        <v>131</v>
      </c>
      <c r="N42" t="s">
        <v>113</v>
      </c>
      <c r="O42">
        <v>7.7279999999999998</v>
      </c>
      <c r="P42">
        <v>27.1</v>
      </c>
      <c r="Q42">
        <v>155</v>
      </c>
      <c r="R42">
        <v>7</v>
      </c>
      <c r="S42">
        <v>189</v>
      </c>
      <c r="T42">
        <v>0.66</v>
      </c>
      <c r="U42">
        <v>113</v>
      </c>
      <c r="V42">
        <v>349</v>
      </c>
      <c r="W42">
        <v>337</v>
      </c>
    </row>
    <row r="43" spans="1:23" x14ac:dyDescent="0.25">
      <c r="I43">
        <f t="shared" si="6"/>
        <v>41.466666666674428</v>
      </c>
      <c r="K43" s="1">
        <v>42651.47152777778</v>
      </c>
      <c r="L43">
        <v>2583</v>
      </c>
      <c r="M43" t="s">
        <v>131</v>
      </c>
      <c r="N43" t="s">
        <v>113</v>
      </c>
      <c r="O43">
        <v>7.7519999999999998</v>
      </c>
      <c r="P43">
        <v>27.9</v>
      </c>
      <c r="Q43">
        <v>149</v>
      </c>
      <c r="R43">
        <v>6.9</v>
      </c>
      <c r="S43">
        <v>192</v>
      </c>
      <c r="T43">
        <v>0.65</v>
      </c>
      <c r="U43">
        <v>113</v>
      </c>
      <c r="V43">
        <v>337</v>
      </c>
      <c r="W43">
        <v>339</v>
      </c>
    </row>
    <row r="44" spans="1:23" x14ac:dyDescent="0.25">
      <c r="I44">
        <f t="shared" si="6"/>
        <v>64.5</v>
      </c>
      <c r="K44" s="1">
        <v>42652.431250000001</v>
      </c>
      <c r="L44">
        <v>2585</v>
      </c>
      <c r="M44" t="s">
        <v>29</v>
      </c>
      <c r="N44" t="s">
        <v>113</v>
      </c>
      <c r="O44">
        <v>7.3860000000000001</v>
      </c>
      <c r="P44">
        <v>33.799999999999997</v>
      </c>
      <c r="Q44">
        <v>142</v>
      </c>
      <c r="R44">
        <v>7.1</v>
      </c>
      <c r="S44">
        <v>193</v>
      </c>
      <c r="T44">
        <v>0.63</v>
      </c>
      <c r="U44">
        <v>112</v>
      </c>
      <c r="V44">
        <v>175</v>
      </c>
      <c r="W44">
        <v>497</v>
      </c>
    </row>
    <row r="45" spans="1:23" x14ac:dyDescent="0.25">
      <c r="I45">
        <f t="shared" si="6"/>
        <v>65.200000000011642</v>
      </c>
      <c r="K45" s="1">
        <v>42652.460416666669</v>
      </c>
      <c r="L45">
        <v>2591</v>
      </c>
      <c r="M45" t="s">
        <v>132</v>
      </c>
      <c r="N45" t="s">
        <v>113</v>
      </c>
      <c r="O45">
        <v>7.7720000000000002</v>
      </c>
      <c r="P45">
        <v>22</v>
      </c>
      <c r="Q45">
        <v>151</v>
      </c>
      <c r="R45">
        <v>7</v>
      </c>
      <c r="S45">
        <v>201</v>
      </c>
      <c r="T45">
        <v>0.59</v>
      </c>
      <c r="U45">
        <v>112</v>
      </c>
      <c r="V45">
        <v>554</v>
      </c>
      <c r="W45">
        <v>487</v>
      </c>
    </row>
    <row r="46" spans="1:23" x14ac:dyDescent="0.25">
      <c r="I46">
        <f t="shared" si="6"/>
        <v>66.533333333325572</v>
      </c>
      <c r="K46" s="1">
        <v>42652.515972222223</v>
      </c>
      <c r="L46">
        <v>2600</v>
      </c>
      <c r="M46" t="s">
        <v>133</v>
      </c>
      <c r="N46" t="s">
        <v>113</v>
      </c>
      <c r="O46">
        <v>7.5380000000000003</v>
      </c>
      <c r="P46">
        <v>35.700000000000003</v>
      </c>
      <c r="Q46">
        <v>145</v>
      </c>
      <c r="R46">
        <v>7</v>
      </c>
      <c r="S46">
        <v>202</v>
      </c>
      <c r="T46">
        <v>0.6</v>
      </c>
      <c r="U46">
        <v>110</v>
      </c>
      <c r="V46">
        <v>549</v>
      </c>
      <c r="W46">
        <v>494</v>
      </c>
    </row>
    <row r="47" spans="1:23" x14ac:dyDescent="0.25">
      <c r="I47">
        <f t="shared" si="6"/>
        <v>66.766666666546371</v>
      </c>
      <c r="K47" s="1">
        <v>42652.525694444441</v>
      </c>
      <c r="L47">
        <v>2602</v>
      </c>
      <c r="M47" t="s">
        <v>132</v>
      </c>
      <c r="N47" t="s">
        <v>113</v>
      </c>
      <c r="O47">
        <v>7.9240000000000004</v>
      </c>
      <c r="P47">
        <v>18.7</v>
      </c>
      <c r="Q47">
        <v>149</v>
      </c>
      <c r="R47">
        <v>6.9</v>
      </c>
      <c r="S47">
        <v>208</v>
      </c>
      <c r="T47">
        <v>0.57999999999999996</v>
      </c>
      <c r="U47">
        <v>113</v>
      </c>
      <c r="V47">
        <v>541</v>
      </c>
      <c r="W47">
        <v>489</v>
      </c>
    </row>
    <row r="48" spans="1:23" x14ac:dyDescent="0.25">
      <c r="I48">
        <f t="shared" si="6"/>
        <v>87.216666666674428</v>
      </c>
      <c r="K48" s="1">
        <v>42653.37777777778</v>
      </c>
      <c r="L48">
        <v>2604</v>
      </c>
      <c r="M48" t="s">
        <v>30</v>
      </c>
      <c r="N48" t="s">
        <v>113</v>
      </c>
      <c r="O48">
        <v>7.5229999999999997</v>
      </c>
      <c r="P48">
        <v>35</v>
      </c>
      <c r="Q48">
        <v>144</v>
      </c>
      <c r="R48">
        <v>7</v>
      </c>
      <c r="S48">
        <v>210</v>
      </c>
      <c r="T48">
        <v>0.57999999999999996</v>
      </c>
      <c r="U48">
        <v>110</v>
      </c>
      <c r="V48">
        <v>466</v>
      </c>
      <c r="W48">
        <v>549</v>
      </c>
    </row>
    <row r="49" spans="1:23" x14ac:dyDescent="0.25">
      <c r="I49">
        <f t="shared" si="6"/>
        <v>90.28333333338378</v>
      </c>
      <c r="K49" s="1">
        <v>42653.505555555559</v>
      </c>
      <c r="L49">
        <v>2623</v>
      </c>
      <c r="M49" t="s">
        <v>134</v>
      </c>
      <c r="N49" t="s">
        <v>113</v>
      </c>
      <c r="O49">
        <v>7.8710000000000004</v>
      </c>
      <c r="P49">
        <v>20.5</v>
      </c>
      <c r="Q49">
        <v>159</v>
      </c>
      <c r="R49">
        <v>6.9</v>
      </c>
      <c r="S49">
        <v>216</v>
      </c>
      <c r="T49">
        <v>0.55000000000000004</v>
      </c>
      <c r="U49">
        <v>112</v>
      </c>
      <c r="V49">
        <v>458</v>
      </c>
      <c r="W49">
        <v>550</v>
      </c>
    </row>
    <row r="50" spans="1:23" x14ac:dyDescent="0.25">
      <c r="I50">
        <f t="shared" si="6"/>
        <v>111.3833333333605</v>
      </c>
      <c r="K50" s="1">
        <v>42654.384722222225</v>
      </c>
      <c r="L50">
        <v>2632</v>
      </c>
      <c r="M50" t="s">
        <v>31</v>
      </c>
      <c r="N50" t="s">
        <v>113</v>
      </c>
      <c r="O50">
        <v>7.5670000000000002</v>
      </c>
      <c r="P50">
        <v>34.700000000000003</v>
      </c>
      <c r="Q50">
        <v>152</v>
      </c>
      <c r="R50">
        <v>7</v>
      </c>
      <c r="S50">
        <v>218</v>
      </c>
      <c r="T50">
        <v>0.56000000000000005</v>
      </c>
      <c r="U50">
        <v>110</v>
      </c>
      <c r="V50">
        <v>414</v>
      </c>
      <c r="W50">
        <v>584</v>
      </c>
    </row>
    <row r="52" spans="1:23" x14ac:dyDescent="0.25">
      <c r="A52" t="s">
        <v>96</v>
      </c>
      <c r="B52" s="1">
        <v>42615.690162037034</v>
      </c>
      <c r="C52">
        <v>97.483444213867188</v>
      </c>
      <c r="D52" s="4">
        <v>0.66351316699981688</v>
      </c>
      <c r="E52" s="4">
        <v>17.025494439697265</v>
      </c>
      <c r="G52" s="4">
        <f t="shared" ref="G52:G57" si="7">24*(B52-$B$52)</f>
        <v>0</v>
      </c>
      <c r="K52" s="1"/>
    </row>
    <row r="53" spans="1:23" x14ac:dyDescent="0.25">
      <c r="A53" t="s">
        <v>97</v>
      </c>
      <c r="B53" s="1">
        <v>42616.564884259256</v>
      </c>
      <c r="C53">
        <v>97.00897216796875</v>
      </c>
      <c r="D53" s="4">
        <v>0.87713943252563475</v>
      </c>
      <c r="E53" s="4">
        <v>19.536000115966797</v>
      </c>
      <c r="G53" s="4">
        <f t="shared" si="7"/>
        <v>20.993333333346527</v>
      </c>
      <c r="K53" s="1"/>
    </row>
    <row r="54" spans="1:23" x14ac:dyDescent="0.25">
      <c r="A54" t="s">
        <v>98</v>
      </c>
      <c r="B54" s="1">
        <v>42617.422835648147</v>
      </c>
      <c r="C54">
        <v>92.843864440917969</v>
      </c>
      <c r="D54" s="4">
        <v>0.90057520399093627</v>
      </c>
      <c r="E54" s="4">
        <v>20.227450234985351</v>
      </c>
      <c r="G54" s="4">
        <f t="shared" si="7"/>
        <v>41.58416666672565</v>
      </c>
      <c r="K54" s="1"/>
    </row>
    <row r="55" spans="1:23" x14ac:dyDescent="0.25">
      <c r="A55" t="s">
        <v>99</v>
      </c>
      <c r="B55" s="1">
        <v>42618.492824074077</v>
      </c>
      <c r="C55">
        <v>66.2337646484375</v>
      </c>
      <c r="D55" s="4">
        <v>0.59771267900466918</v>
      </c>
      <c r="E55" s="4">
        <v>19.341420037841797</v>
      </c>
      <c r="G55" s="4">
        <f t="shared" si="7"/>
        <v>67.263888889050577</v>
      </c>
      <c r="K55" s="1"/>
    </row>
    <row r="56" spans="1:23" x14ac:dyDescent="0.25">
      <c r="A56" t="s">
        <v>100</v>
      </c>
      <c r="B56" s="1">
        <v>42619.454664351855</v>
      </c>
      <c r="C56">
        <v>24.159021377563477</v>
      </c>
      <c r="D56" s="4">
        <v>0.21372625062465667</v>
      </c>
      <c r="E56" s="4">
        <v>17.77821050415039</v>
      </c>
      <c r="G56" s="4">
        <f t="shared" si="7"/>
        <v>90.34805555571802</v>
      </c>
      <c r="K56" s="1"/>
    </row>
    <row r="57" spans="1:23" x14ac:dyDescent="0.25">
      <c r="A57" t="s">
        <v>101</v>
      </c>
      <c r="B57" s="1">
        <v>42620.353900462964</v>
      </c>
      <c r="C57">
        <v>12.090395927429199</v>
      </c>
      <c r="D57" s="4">
        <v>9.6457296440601345E-2</v>
      </c>
      <c r="E57" s="4">
        <v>16.898804528808594</v>
      </c>
      <c r="G57" s="4">
        <f t="shared" si="7"/>
        <v>111.92972222232493</v>
      </c>
      <c r="K57" s="1"/>
    </row>
    <row r="58" spans="1:23" x14ac:dyDescent="0.25">
      <c r="D58" s="4"/>
      <c r="E58" s="4"/>
      <c r="G58" s="4"/>
    </row>
    <row r="59" spans="1:23" x14ac:dyDescent="0.25">
      <c r="D59" s="4"/>
      <c r="E59" s="4"/>
      <c r="G59" s="4"/>
    </row>
    <row r="60" spans="1:23" x14ac:dyDescent="0.25">
      <c r="D60" s="4"/>
      <c r="E60" s="4"/>
      <c r="G60" s="4"/>
    </row>
    <row r="61" spans="1:23" x14ac:dyDescent="0.25">
      <c r="D61" s="4"/>
      <c r="E61" s="4"/>
      <c r="G61" s="4"/>
    </row>
    <row r="62" spans="1:23" x14ac:dyDescent="0.25">
      <c r="D62" s="4"/>
      <c r="E62" s="4"/>
      <c r="G62" s="4"/>
    </row>
    <row r="63" spans="1:23" x14ac:dyDescent="0.25">
      <c r="D63" s="4"/>
      <c r="E63" s="4"/>
      <c r="G63" s="4"/>
    </row>
    <row r="64" spans="1:23" x14ac:dyDescent="0.25">
      <c r="D64" s="4"/>
      <c r="E64" s="4"/>
      <c r="G64" s="4"/>
    </row>
    <row r="65" spans="1:7" x14ac:dyDescent="0.25">
      <c r="D65" s="4"/>
      <c r="E65" s="4"/>
      <c r="G65" s="4"/>
    </row>
    <row r="66" spans="1:7" x14ac:dyDescent="0.25">
      <c r="D66" s="4"/>
      <c r="E66" s="4"/>
      <c r="G66" s="4"/>
    </row>
    <row r="67" spans="1:7" x14ac:dyDescent="0.25">
      <c r="A67" t="s">
        <v>102</v>
      </c>
      <c r="B67" s="1">
        <v>42615.690312500003</v>
      </c>
      <c r="C67">
        <v>98.051948547363281</v>
      </c>
      <c r="D67" s="4">
        <v>0.6806393099784851</v>
      </c>
      <c r="E67" s="4">
        <v>17.189164025878906</v>
      </c>
      <c r="G67" s="4">
        <f t="shared" ref="G67:G72" si="8">24*(B67-$B$67)</f>
        <v>0</v>
      </c>
    </row>
    <row r="68" spans="1:7" x14ac:dyDescent="0.25">
      <c r="A68" t="s">
        <v>103</v>
      </c>
      <c r="B68" s="1">
        <v>42616.564953703702</v>
      </c>
      <c r="C68">
        <v>95.290252685546875</v>
      </c>
      <c r="D68" s="4">
        <v>0.78429762849807738</v>
      </c>
      <c r="E68" s="4">
        <v>19.975989205932617</v>
      </c>
      <c r="G68" s="4">
        <f t="shared" si="8"/>
        <v>20.991388888796791</v>
      </c>
    </row>
    <row r="69" spans="1:7" x14ac:dyDescent="0.25">
      <c r="A69" t="s">
        <v>104</v>
      </c>
      <c r="B69" s="1">
        <v>42617.423055555555</v>
      </c>
      <c r="C69">
        <v>93.085105895996094</v>
      </c>
      <c r="D69" s="4">
        <v>0.78880451450347899</v>
      </c>
      <c r="E69" s="4">
        <v>20.391409738159179</v>
      </c>
      <c r="G69" s="4">
        <f t="shared" si="8"/>
        <v>41.585833333258051</v>
      </c>
    </row>
    <row r="70" spans="1:7" x14ac:dyDescent="0.25">
      <c r="A70" t="s">
        <v>105</v>
      </c>
      <c r="B70" s="1">
        <v>42618.49291666667</v>
      </c>
      <c r="C70">
        <v>62.751003265380859</v>
      </c>
      <c r="D70" s="4">
        <v>0.56346039304733275</v>
      </c>
      <c r="E70" s="4">
        <v>19.15943609008789</v>
      </c>
      <c r="G70" s="4">
        <f t="shared" si="8"/>
        <v>67.262500000011642</v>
      </c>
    </row>
    <row r="71" spans="1:7" x14ac:dyDescent="0.25">
      <c r="A71" t="s">
        <v>106</v>
      </c>
      <c r="B71" s="1">
        <v>42619.45484953704</v>
      </c>
      <c r="C71">
        <v>24.51678466796875</v>
      </c>
      <c r="D71" s="4">
        <v>0.21733176538944243</v>
      </c>
      <c r="E71" s="4">
        <v>17.883545739746094</v>
      </c>
      <c r="G71" s="4">
        <f t="shared" si="8"/>
        <v>90.348888888896909</v>
      </c>
    </row>
    <row r="72" spans="1:7" x14ac:dyDescent="0.25">
      <c r="A72" t="s">
        <v>107</v>
      </c>
      <c r="B72" s="1">
        <v>42620.357777777775</v>
      </c>
      <c r="C72">
        <v>15.059588432312012</v>
      </c>
      <c r="D72" s="4">
        <v>0.1253913475036621</v>
      </c>
      <c r="E72" s="4">
        <v>16.963581903076172</v>
      </c>
      <c r="G72" s="4">
        <f t="shared" si="8"/>
        <v>112.0191666665487</v>
      </c>
    </row>
  </sheetData>
  <protectedRanges>
    <protectedRange sqref="A8:E8" name="Range1_1"/>
    <protectedRange sqref="A2:E6" name="Range1_2"/>
    <protectedRange sqref="A9:E13" name="Range1"/>
    <protectedRange sqref="A14:E14" name="Range1_3"/>
    <protectedRange sqref="A7:E7" name="Range1_4"/>
    <protectedRange sqref="A16:E22" name="Range1_5"/>
    <protectedRange sqref="A34:E40" name="Range1_6"/>
    <protectedRange sqref="A52:E52" name="Range1_7"/>
    <protectedRange sqref="A53:E53" name="Range1_8"/>
    <protectedRange sqref="A54:E54" name="Range1_9"/>
    <protectedRange sqref="A55:E55" name="Range1_10"/>
    <protectedRange sqref="A67:E67" name="Range1_11"/>
    <protectedRange sqref="A68:E68" name="Range1_12"/>
    <protectedRange sqref="A69:E69" name="Range1_13"/>
    <protectedRange sqref="A70:E70" name="Range1_14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0"/>
  <sheetViews>
    <sheetView workbookViewId="0">
      <selection activeCell="G5" sqref="G5"/>
    </sheetView>
  </sheetViews>
  <sheetFormatPr defaultRowHeight="15" x14ac:dyDescent="0.25"/>
  <cols>
    <col min="2" max="2" width="22.28515625" bestFit="1" customWidth="1"/>
    <col min="3" max="3" width="15.85546875" bestFit="1" customWidth="1"/>
    <col min="8" max="8" width="10.5703125" bestFit="1" customWidth="1"/>
    <col min="29" max="29" width="15.85546875" bestFit="1" customWidth="1"/>
    <col min="31" max="31" width="22.42578125" bestFit="1" customWidth="1"/>
  </cols>
  <sheetData>
    <row r="1" spans="2:41" ht="15.75" thickBot="1" x14ac:dyDescent="0.3">
      <c r="AC1" s="2" t="s">
        <v>1</v>
      </c>
      <c r="AD1" s="3" t="s">
        <v>120</v>
      </c>
      <c r="AE1" s="3" t="s">
        <v>121</v>
      </c>
      <c r="AF1" s="3" t="s">
        <v>122</v>
      </c>
      <c r="AG1" s="3" t="s">
        <v>108</v>
      </c>
      <c r="AH1" s="3" t="s">
        <v>123</v>
      </c>
      <c r="AI1" s="3" t="s">
        <v>124</v>
      </c>
      <c r="AJ1" s="3" t="s">
        <v>125</v>
      </c>
      <c r="AK1" s="3" t="s">
        <v>126</v>
      </c>
      <c r="AL1" s="3" t="s">
        <v>127</v>
      </c>
      <c r="AM1" s="3" t="s">
        <v>128</v>
      </c>
      <c r="AN1" s="3" t="s">
        <v>109</v>
      </c>
      <c r="AO1" s="3" t="s">
        <v>110</v>
      </c>
    </row>
    <row r="2" spans="2:41" x14ac:dyDescent="0.25">
      <c r="J2" t="s">
        <v>294</v>
      </c>
      <c r="L2" t="s">
        <v>295</v>
      </c>
      <c r="T2" t="s">
        <v>180</v>
      </c>
      <c r="U2" t="s">
        <v>181</v>
      </c>
      <c r="V2" t="s">
        <v>182</v>
      </c>
      <c r="W2" t="s">
        <v>183</v>
      </c>
      <c r="AA2" s="4">
        <f>24*(AC2-$AC$2)</f>
        <v>0</v>
      </c>
      <c r="AC2" s="1">
        <v>42649.740972222222</v>
      </c>
      <c r="AD2">
        <v>2535</v>
      </c>
      <c r="AE2" t="s">
        <v>18</v>
      </c>
      <c r="AG2">
        <v>7.5259999999999998</v>
      </c>
      <c r="AH2">
        <v>35.4</v>
      </c>
      <c r="AI2">
        <v>141</v>
      </c>
      <c r="AJ2">
        <v>7.3</v>
      </c>
      <c r="AK2">
        <v>153</v>
      </c>
      <c r="AL2">
        <v>0.87</v>
      </c>
      <c r="AM2">
        <v>114</v>
      </c>
      <c r="AN2">
        <v>662</v>
      </c>
      <c r="AO2">
        <v>64</v>
      </c>
    </row>
    <row r="3" spans="2:41" x14ac:dyDescent="0.25">
      <c r="B3" t="s">
        <v>18</v>
      </c>
      <c r="C3" s="1">
        <v>42649.737256944441</v>
      </c>
      <c r="D3">
        <v>98.184173583984375</v>
      </c>
      <c r="E3" s="4">
        <v>0.68244211206436156</v>
      </c>
      <c r="F3" s="4">
        <v>16.831118447875976</v>
      </c>
      <c r="H3" s="4">
        <f>24*(C3-$C$3)</f>
        <v>0</v>
      </c>
      <c r="J3">
        <f>(E3-$M$3)^2</f>
        <v>4.8175252833166727E-3</v>
      </c>
      <c r="K3">
        <f>$W$3+$T$3*SQRT(1+(H3-$V$3)^2/($U$3)^2)</f>
        <v>0.68546895273516073</v>
      </c>
      <c r="L3">
        <f>(E3-K3)^2</f>
        <v>9.1617644464039637E-6</v>
      </c>
      <c r="M3" s="4">
        <f>AVERAGE(E3:E45)</f>
        <v>0.61303371715915811</v>
      </c>
      <c r="O3">
        <v>0</v>
      </c>
      <c r="P3">
        <f>$W$3+$T$3*SQRT(1+(O3-$V$3)^2/($U$3)^2)</f>
        <v>0.68546895273516073</v>
      </c>
      <c r="S3" t="s">
        <v>184</v>
      </c>
      <c r="T3">
        <v>-0.21077000000000001</v>
      </c>
      <c r="U3">
        <v>15.866</v>
      </c>
      <c r="V3">
        <v>29.888999999999999</v>
      </c>
      <c r="W3">
        <v>1.135</v>
      </c>
      <c r="AA3" s="4">
        <f t="shared" ref="AA3:AA18" si="0">24*(AC3-$AC$2)</f>
        <v>9.9999999976716936E-2</v>
      </c>
      <c r="AC3" s="1">
        <v>42649.745138888888</v>
      </c>
      <c r="AD3">
        <v>2537</v>
      </c>
      <c r="AE3" t="s">
        <v>111</v>
      </c>
      <c r="AG3">
        <v>7.8570000000000002</v>
      </c>
      <c r="AH3">
        <v>20</v>
      </c>
      <c r="AI3">
        <v>142</v>
      </c>
      <c r="AJ3">
        <v>7.2</v>
      </c>
      <c r="AK3">
        <v>157</v>
      </c>
      <c r="AL3">
        <v>0.82</v>
      </c>
      <c r="AM3">
        <v>115</v>
      </c>
      <c r="AN3">
        <v>654</v>
      </c>
      <c r="AO3">
        <v>64</v>
      </c>
    </row>
    <row r="4" spans="2:41" x14ac:dyDescent="0.25">
      <c r="B4" t="s">
        <v>19</v>
      </c>
      <c r="C4" s="1">
        <v>42650.355011574073</v>
      </c>
      <c r="D4">
        <v>94.496368408203125</v>
      </c>
      <c r="E4" s="4">
        <v>0.82035271654129027</v>
      </c>
      <c r="F4" s="4">
        <v>18.183653695678711</v>
      </c>
      <c r="H4" s="4">
        <f t="shared" ref="H4:H8" si="1">24*(C4-$C$3)</f>
        <v>14.826111111149658</v>
      </c>
      <c r="J4">
        <f t="shared" ref="J4:J45" si="2">(E4-$M$3)^2</f>
        <v>4.2981167504808515E-2</v>
      </c>
      <c r="K4">
        <f t="shared" ref="K4:K45" si="3">$W$3+$T$3*SQRT(1+(H4-$V$3)^2/($U$3)^2)</f>
        <v>0.84437228398465347</v>
      </c>
      <c r="L4">
        <f t="shared" ref="L4:L45" si="4">(E4-K4)^2</f>
        <v>5.7693962016627332E-4</v>
      </c>
      <c r="O4">
        <v>6</v>
      </c>
      <c r="P4">
        <f t="shared" ref="P4:P23" si="5">$W$3+$T$3*SQRT(1+(O4-$V$3)^2/($U$3)^2)</f>
        <v>0.75403360694673549</v>
      </c>
      <c r="S4" t="s">
        <v>185</v>
      </c>
      <c r="T4">
        <v>0.152</v>
      </c>
      <c r="U4">
        <v>10.756</v>
      </c>
      <c r="V4">
        <v>1.7290000000000001</v>
      </c>
      <c r="W4">
        <v>0.13100000000000001</v>
      </c>
      <c r="AA4" s="4">
        <f t="shared" si="0"/>
        <v>14.916666666744277</v>
      </c>
      <c r="AC4" s="1">
        <v>42650.362500000003</v>
      </c>
      <c r="AD4">
        <v>2544</v>
      </c>
      <c r="AE4" t="s">
        <v>19</v>
      </c>
      <c r="AG4">
        <v>7.4569999999999999</v>
      </c>
      <c r="AH4">
        <v>37.9</v>
      </c>
      <c r="AI4">
        <v>136</v>
      </c>
      <c r="AJ4">
        <v>7.1</v>
      </c>
      <c r="AK4">
        <v>158</v>
      </c>
      <c r="AL4">
        <v>0.83</v>
      </c>
      <c r="AM4">
        <v>114</v>
      </c>
      <c r="AN4">
        <v>587</v>
      </c>
      <c r="AO4">
        <v>138</v>
      </c>
    </row>
    <row r="5" spans="2:41" x14ac:dyDescent="0.25">
      <c r="B5" t="s">
        <v>20</v>
      </c>
      <c r="C5" s="1">
        <v>42650.595914351848</v>
      </c>
      <c r="D5">
        <v>95.580680847167969</v>
      </c>
      <c r="E5" s="4">
        <v>0.83838026056289672</v>
      </c>
      <c r="F5" s="4">
        <v>19.074877603149414</v>
      </c>
      <c r="H5" s="4">
        <f t="shared" si="1"/>
        <v>20.607777777768206</v>
      </c>
      <c r="J5">
        <f t="shared" si="2"/>
        <v>5.078106462401305E-2</v>
      </c>
      <c r="K5">
        <f t="shared" si="3"/>
        <v>0.89081620946539009</v>
      </c>
      <c r="L5">
        <f t="shared" si="4"/>
        <v>2.7495287373048953E-3</v>
      </c>
      <c r="O5">
        <v>12</v>
      </c>
      <c r="P5">
        <f t="shared" si="5"/>
        <v>0.81735427248960968</v>
      </c>
      <c r="AA5" s="4">
        <f t="shared" si="0"/>
        <v>15.216666666674428</v>
      </c>
      <c r="AC5" s="1">
        <v>42650.375</v>
      </c>
      <c r="AD5">
        <v>2546</v>
      </c>
      <c r="AE5" t="s">
        <v>118</v>
      </c>
      <c r="AF5" t="s">
        <v>113</v>
      </c>
      <c r="AG5">
        <v>8.0039999999999996</v>
      </c>
      <c r="AH5">
        <v>15.1</v>
      </c>
      <c r="AI5">
        <v>138</v>
      </c>
      <c r="AJ5">
        <v>7</v>
      </c>
      <c r="AK5">
        <v>165</v>
      </c>
      <c r="AL5">
        <v>0.76</v>
      </c>
      <c r="AM5">
        <v>117</v>
      </c>
      <c r="AN5">
        <v>575</v>
      </c>
      <c r="AO5">
        <v>138</v>
      </c>
    </row>
    <row r="6" spans="2:41" x14ac:dyDescent="0.25">
      <c r="B6" t="s">
        <v>21</v>
      </c>
      <c r="C6" s="1">
        <v>42651.364756944444</v>
      </c>
      <c r="D6">
        <v>91.338584899902344</v>
      </c>
      <c r="E6" s="4">
        <v>0.83657745847702025</v>
      </c>
      <c r="F6" s="4">
        <v>19.835717065429687</v>
      </c>
      <c r="H6" s="4">
        <f t="shared" si="1"/>
        <v>39.060000000055879</v>
      </c>
      <c r="J6">
        <f t="shared" si="2"/>
        <v>4.9971804282387268E-2</v>
      </c>
      <c r="K6">
        <f t="shared" si="3"/>
        <v>0.89155226189742709</v>
      </c>
      <c r="L6">
        <f t="shared" si="4"/>
        <v>3.0222290111123753E-3</v>
      </c>
      <c r="O6">
        <v>18</v>
      </c>
      <c r="P6">
        <f t="shared" si="5"/>
        <v>0.87162116796561739</v>
      </c>
      <c r="T6" t="s">
        <v>317</v>
      </c>
      <c r="U6">
        <v>7.6</v>
      </c>
      <c r="AA6" s="4">
        <f t="shared" si="0"/>
        <v>20.600000000093132</v>
      </c>
      <c r="AC6" s="1">
        <v>42650.599305555559</v>
      </c>
      <c r="AD6">
        <v>2557</v>
      </c>
      <c r="AE6" t="s">
        <v>20</v>
      </c>
      <c r="AF6" t="s">
        <v>113</v>
      </c>
      <c r="AG6">
        <v>7.5259999999999998</v>
      </c>
      <c r="AH6">
        <v>37.1</v>
      </c>
      <c r="AI6">
        <v>137</v>
      </c>
      <c r="AJ6">
        <v>7.1</v>
      </c>
      <c r="AK6">
        <v>166</v>
      </c>
      <c r="AL6">
        <v>0.79</v>
      </c>
      <c r="AM6">
        <v>114</v>
      </c>
      <c r="AN6">
        <v>540</v>
      </c>
      <c r="AO6">
        <v>175</v>
      </c>
    </row>
    <row r="7" spans="2:41" x14ac:dyDescent="0.25">
      <c r="B7" t="s">
        <v>22</v>
      </c>
      <c r="C7" s="1">
        <v>42652.427824074075</v>
      </c>
      <c r="D7">
        <v>75.025588989257813</v>
      </c>
      <c r="E7" s="4">
        <v>0.66080902347564696</v>
      </c>
      <c r="F7" s="4">
        <v>18.100018365478515</v>
      </c>
      <c r="H7" s="4">
        <f t="shared" si="1"/>
        <v>64.573611111205537</v>
      </c>
      <c r="J7">
        <f t="shared" si="2"/>
        <v>2.2824798936343397E-3</v>
      </c>
      <c r="K7">
        <f t="shared" si="3"/>
        <v>0.62831755510205023</v>
      </c>
      <c r="L7">
        <f t="shared" si="4"/>
        <v>1.0556955170724367E-3</v>
      </c>
      <c r="O7">
        <v>24</v>
      </c>
      <c r="P7">
        <f t="shared" si="5"/>
        <v>0.91017963724211881</v>
      </c>
      <c r="AA7" s="4">
        <f t="shared" si="0"/>
        <v>21.083333333255723</v>
      </c>
      <c r="AC7" s="1">
        <v>42650.619444444441</v>
      </c>
      <c r="AD7">
        <v>2559</v>
      </c>
      <c r="AE7" t="s">
        <v>112</v>
      </c>
      <c r="AF7" t="s">
        <v>113</v>
      </c>
      <c r="AG7">
        <v>7.8109999999999999</v>
      </c>
      <c r="AH7">
        <v>25</v>
      </c>
      <c r="AI7">
        <v>145</v>
      </c>
      <c r="AJ7">
        <v>6.9</v>
      </c>
      <c r="AK7">
        <v>174</v>
      </c>
      <c r="AL7">
        <v>0.74</v>
      </c>
      <c r="AM7">
        <v>115</v>
      </c>
      <c r="AN7">
        <v>532</v>
      </c>
      <c r="AO7">
        <v>178</v>
      </c>
    </row>
    <row r="8" spans="2:41" x14ac:dyDescent="0.25">
      <c r="B8" t="s">
        <v>23</v>
      </c>
      <c r="C8" s="1">
        <v>42653.370416666665</v>
      </c>
      <c r="D8">
        <v>60.024299621582031</v>
      </c>
      <c r="E8" s="4">
        <v>0.44538004527091979</v>
      </c>
      <c r="F8" s="4">
        <v>16.595841271972656</v>
      </c>
      <c r="H8" s="4">
        <f t="shared" si="1"/>
        <v>87.195833333360497</v>
      </c>
      <c r="J8">
        <f t="shared" si="2"/>
        <v>2.810775369760907E-2</v>
      </c>
      <c r="K8">
        <f t="shared" si="3"/>
        <v>0.3450758675629686</v>
      </c>
      <c r="L8">
        <f t="shared" si="4"/>
        <v>1.0060928065668252E-2</v>
      </c>
      <c r="O8">
        <v>30</v>
      </c>
      <c r="P8">
        <f t="shared" si="5"/>
        <v>0.924224841961927</v>
      </c>
      <c r="AA8" s="4">
        <f t="shared" si="0"/>
        <v>39.033333333267365</v>
      </c>
      <c r="AC8" s="1">
        <v>42651.367361111108</v>
      </c>
      <c r="AD8">
        <v>2570</v>
      </c>
      <c r="AE8" t="s">
        <v>21</v>
      </c>
      <c r="AF8" t="s">
        <v>113</v>
      </c>
      <c r="AG8">
        <v>7.4139999999999997</v>
      </c>
      <c r="AH8">
        <v>36.299999999999997</v>
      </c>
      <c r="AI8">
        <v>140</v>
      </c>
      <c r="AJ8">
        <v>7.1</v>
      </c>
      <c r="AK8">
        <v>174</v>
      </c>
      <c r="AL8">
        <v>0.71</v>
      </c>
      <c r="AM8">
        <v>113</v>
      </c>
      <c r="AN8">
        <v>384</v>
      </c>
      <c r="AO8">
        <v>314</v>
      </c>
    </row>
    <row r="9" spans="2:41" x14ac:dyDescent="0.25">
      <c r="B9" t="s">
        <v>24</v>
      </c>
      <c r="C9" s="1">
        <v>42654.377939814818</v>
      </c>
      <c r="D9">
        <v>36.518772125244141</v>
      </c>
      <c r="E9" s="4">
        <v>0.19299459288120269</v>
      </c>
      <c r="F9" s="4">
        <v>16.090067727661133</v>
      </c>
      <c r="H9" s="4">
        <f>24*(C9-$C$3)</f>
        <v>111.37638888903894</v>
      </c>
      <c r="J9">
        <f t="shared" si="2"/>
        <v>0.17643286592419169</v>
      </c>
      <c r="K9">
        <f t="shared" si="3"/>
        <v>3.2162306495291393E-2</v>
      </c>
      <c r="L9">
        <f t="shared" si="4"/>
        <v>2.5867024344119787E-2</v>
      </c>
      <c r="O9">
        <v>36</v>
      </c>
      <c r="P9">
        <f t="shared" si="5"/>
        <v>0.90913649172572497</v>
      </c>
      <c r="AA9" s="4">
        <f t="shared" si="0"/>
        <v>39.616666666755918</v>
      </c>
      <c r="AC9" s="1">
        <v>42651.39166666667</v>
      </c>
      <c r="AD9">
        <v>2576</v>
      </c>
      <c r="AE9" t="s">
        <v>114</v>
      </c>
      <c r="AF9" t="s">
        <v>113</v>
      </c>
      <c r="AG9">
        <v>7.6890000000000001</v>
      </c>
      <c r="AH9">
        <v>26.1</v>
      </c>
      <c r="AI9">
        <v>144</v>
      </c>
      <c r="AJ9">
        <v>7</v>
      </c>
      <c r="AK9">
        <v>183</v>
      </c>
      <c r="AL9">
        <v>0.69</v>
      </c>
      <c r="AM9">
        <v>113</v>
      </c>
      <c r="AN9">
        <v>371</v>
      </c>
      <c r="AO9">
        <v>317</v>
      </c>
    </row>
    <row r="10" spans="2:41" x14ac:dyDescent="0.25">
      <c r="H10" s="4"/>
      <c r="O10">
        <v>42</v>
      </c>
      <c r="P10">
        <f t="shared" si="5"/>
        <v>0.86984218494912913</v>
      </c>
      <c r="AA10" s="4">
        <f t="shared" si="0"/>
        <v>40.333333333313931</v>
      </c>
      <c r="AC10" s="1">
        <v>42651.421527777777</v>
      </c>
      <c r="AD10">
        <v>2579</v>
      </c>
      <c r="AE10" t="s">
        <v>114</v>
      </c>
      <c r="AF10" t="s">
        <v>113</v>
      </c>
      <c r="AG10">
        <v>7.6909999999999998</v>
      </c>
      <c r="AH10">
        <v>29.7</v>
      </c>
      <c r="AI10">
        <v>147</v>
      </c>
      <c r="AJ10">
        <v>7</v>
      </c>
      <c r="AK10">
        <v>188</v>
      </c>
      <c r="AL10">
        <v>0.68</v>
      </c>
      <c r="AM10">
        <v>113</v>
      </c>
      <c r="AN10">
        <v>366</v>
      </c>
      <c r="AO10">
        <v>317</v>
      </c>
    </row>
    <row r="11" spans="2:41" x14ac:dyDescent="0.25">
      <c r="B11" t="s">
        <v>25</v>
      </c>
      <c r="C11" s="1">
        <v>42649.741493055553</v>
      </c>
      <c r="D11">
        <v>96.859298706054688</v>
      </c>
      <c r="E11" s="4">
        <v>0.69506136903762816</v>
      </c>
      <c r="F11" s="4">
        <v>16.678837640380859</v>
      </c>
      <c r="H11" s="4">
        <f>24*(C11-$C$11)</f>
        <v>0</v>
      </c>
      <c r="J11">
        <f t="shared" si="2"/>
        <v>6.7285356726954721E-3</v>
      </c>
      <c r="K11">
        <f t="shared" si="3"/>
        <v>0.68546895273516073</v>
      </c>
      <c r="L11">
        <f t="shared" si="4"/>
        <v>9.2014450519842966E-5</v>
      </c>
      <c r="O11">
        <v>48</v>
      </c>
      <c r="P11">
        <f t="shared" si="5"/>
        <v>0.81514191461878016</v>
      </c>
      <c r="AA11" s="4">
        <f t="shared" si="0"/>
        <v>41.516666666662786</v>
      </c>
      <c r="AC11" s="1">
        <v>42651.470833333333</v>
      </c>
      <c r="AD11">
        <v>2582</v>
      </c>
      <c r="AE11" t="s">
        <v>114</v>
      </c>
      <c r="AF11" t="s">
        <v>113</v>
      </c>
      <c r="AG11">
        <v>7.7560000000000002</v>
      </c>
      <c r="AH11">
        <v>27.6</v>
      </c>
      <c r="AI11">
        <v>148</v>
      </c>
      <c r="AJ11">
        <v>6.8</v>
      </c>
      <c r="AK11">
        <v>191</v>
      </c>
      <c r="AL11">
        <v>0.66</v>
      </c>
      <c r="AM11">
        <v>114</v>
      </c>
      <c r="AN11">
        <v>355</v>
      </c>
      <c r="AO11">
        <v>324</v>
      </c>
    </row>
    <row r="12" spans="2:41" x14ac:dyDescent="0.25">
      <c r="B12" t="s">
        <v>26</v>
      </c>
      <c r="C12" s="1">
        <v>42650.362835648149</v>
      </c>
      <c r="D12">
        <v>95.18768310546875</v>
      </c>
      <c r="E12" s="4">
        <v>0.89156143198013305</v>
      </c>
      <c r="F12" s="4">
        <v>17.597332818603515</v>
      </c>
      <c r="H12" s="4">
        <f t="shared" ref="H12:H17" si="6">24*(C12-$C$11)</f>
        <v>14.912222222308628</v>
      </c>
      <c r="J12">
        <f t="shared" si="2"/>
        <v>7.7577687923394339E-2</v>
      </c>
      <c r="K12">
        <f t="shared" si="3"/>
        <v>0.84515871015650201</v>
      </c>
      <c r="L12">
        <f t="shared" si="4"/>
        <v>2.1532125926412835E-3</v>
      </c>
      <c r="O12">
        <v>54</v>
      </c>
      <c r="P12">
        <f t="shared" si="5"/>
        <v>0.75157346456781693</v>
      </c>
      <c r="AA12" s="4">
        <f t="shared" si="0"/>
        <v>64.533333333267365</v>
      </c>
      <c r="AC12" s="1">
        <v>42652.429861111108</v>
      </c>
      <c r="AD12">
        <v>2584</v>
      </c>
      <c r="AE12" t="s">
        <v>22</v>
      </c>
      <c r="AF12" t="s">
        <v>113</v>
      </c>
      <c r="AG12">
        <v>7.3940000000000001</v>
      </c>
      <c r="AH12">
        <v>33.700000000000003</v>
      </c>
      <c r="AI12">
        <v>143</v>
      </c>
      <c r="AJ12">
        <v>7.1</v>
      </c>
      <c r="AK12">
        <v>192</v>
      </c>
      <c r="AL12">
        <v>0.64</v>
      </c>
      <c r="AM12">
        <v>112</v>
      </c>
      <c r="AN12">
        <v>192</v>
      </c>
      <c r="AO12">
        <v>473</v>
      </c>
    </row>
    <row r="13" spans="2:41" x14ac:dyDescent="0.25">
      <c r="B13" t="s">
        <v>27</v>
      </c>
      <c r="C13" s="1">
        <v>42650.596250000002</v>
      </c>
      <c r="D13">
        <v>95.596870422363281</v>
      </c>
      <c r="E13" s="4">
        <v>0.88074491748809813</v>
      </c>
      <c r="F13" s="4">
        <v>18.533064706420898</v>
      </c>
      <c r="H13" s="4">
        <f t="shared" si="6"/>
        <v>20.514166666776873</v>
      </c>
      <c r="J13">
        <f t="shared" si="2"/>
        <v>7.1669286781561856E-2</v>
      </c>
      <c r="K13">
        <f t="shared" si="3"/>
        <v>0.89018594478361879</v>
      </c>
      <c r="L13">
        <f t="shared" si="4"/>
        <v>8.9132996394766038E-5</v>
      </c>
      <c r="O13">
        <v>60</v>
      </c>
      <c r="P13">
        <f t="shared" si="5"/>
        <v>0.68286196051215287</v>
      </c>
      <c r="AA13" s="4">
        <f t="shared" si="0"/>
        <v>65.25</v>
      </c>
      <c r="AC13" s="1">
        <v>42652.459722222222</v>
      </c>
      <c r="AD13">
        <v>2590</v>
      </c>
      <c r="AE13" t="s">
        <v>115</v>
      </c>
      <c r="AF13" t="s">
        <v>113</v>
      </c>
      <c r="AG13">
        <v>7.7409999999999997</v>
      </c>
      <c r="AH13">
        <v>22.9</v>
      </c>
      <c r="AI13">
        <v>148</v>
      </c>
      <c r="AJ13">
        <v>7</v>
      </c>
      <c r="AK13">
        <v>200</v>
      </c>
      <c r="AL13">
        <v>0.61</v>
      </c>
      <c r="AM13">
        <v>112</v>
      </c>
      <c r="AN13">
        <v>560</v>
      </c>
      <c r="AO13">
        <v>469</v>
      </c>
    </row>
    <row r="14" spans="2:41" x14ac:dyDescent="0.25">
      <c r="B14" t="s">
        <v>28</v>
      </c>
      <c r="C14" s="1">
        <v>42651.366412037038</v>
      </c>
      <c r="D14">
        <v>93.320960998535156</v>
      </c>
      <c r="E14" s="4">
        <v>0.90688489208221434</v>
      </c>
      <c r="F14" s="4">
        <v>20.019585473632812</v>
      </c>
      <c r="H14" s="4">
        <f t="shared" si="6"/>
        <v>38.998055555624887</v>
      </c>
      <c r="J14">
        <f t="shared" si="2"/>
        <v>8.6348513003660587E-2</v>
      </c>
      <c r="K14">
        <f t="shared" si="3"/>
        <v>0.89196302683758544</v>
      </c>
      <c r="L14">
        <f t="shared" si="4"/>
        <v>2.2266206237886411E-4</v>
      </c>
      <c r="O14">
        <v>66</v>
      </c>
      <c r="P14">
        <f t="shared" si="5"/>
        <v>0.61102682242418116</v>
      </c>
      <c r="AA14" s="4">
        <f t="shared" si="0"/>
        <v>66.583333333313931</v>
      </c>
      <c r="AC14" s="1">
        <v>42652.515277777777</v>
      </c>
      <c r="AD14">
        <v>2599</v>
      </c>
      <c r="AE14" t="s">
        <v>116</v>
      </c>
      <c r="AF14" t="s">
        <v>113</v>
      </c>
      <c r="AG14">
        <v>7.5309999999999997</v>
      </c>
      <c r="AH14">
        <v>35.700000000000003</v>
      </c>
      <c r="AI14">
        <v>142</v>
      </c>
      <c r="AJ14">
        <v>7</v>
      </c>
      <c r="AK14">
        <v>200</v>
      </c>
      <c r="AL14">
        <v>0.61</v>
      </c>
      <c r="AM14">
        <v>111</v>
      </c>
      <c r="AN14">
        <v>555</v>
      </c>
      <c r="AO14">
        <v>469</v>
      </c>
    </row>
    <row r="15" spans="2:41" x14ac:dyDescent="0.25">
      <c r="B15" t="s">
        <v>29</v>
      </c>
      <c r="C15" s="1">
        <v>42652.429108796299</v>
      </c>
      <c r="D15">
        <v>73.033706665039063</v>
      </c>
      <c r="E15" s="4">
        <v>0.70317374000549315</v>
      </c>
      <c r="F15" s="4">
        <v>17.891777856445312</v>
      </c>
      <c r="H15" s="4">
        <f t="shared" si="6"/>
        <v>64.502777777903248</v>
      </c>
      <c r="J15">
        <f t="shared" si="2"/>
        <v>8.1252237187378045E-3</v>
      </c>
      <c r="K15">
        <f t="shared" si="3"/>
        <v>0.62917310327798637</v>
      </c>
      <c r="L15">
        <f t="shared" si="4"/>
        <v>5.4760942360764266E-3</v>
      </c>
      <c r="O15">
        <v>72</v>
      </c>
      <c r="P15">
        <f t="shared" si="5"/>
        <v>0.53719304096181131</v>
      </c>
      <c r="AA15" s="4">
        <f t="shared" si="0"/>
        <v>66.799999999988358</v>
      </c>
      <c r="AC15" s="1">
        <v>42652.524305555555</v>
      </c>
      <c r="AD15">
        <v>2601</v>
      </c>
      <c r="AE15" t="s">
        <v>115</v>
      </c>
      <c r="AF15" t="s">
        <v>113</v>
      </c>
      <c r="AG15">
        <v>7.8920000000000003</v>
      </c>
      <c r="AH15">
        <v>19.8</v>
      </c>
      <c r="AI15">
        <v>147</v>
      </c>
      <c r="AJ15">
        <v>6.9</v>
      </c>
      <c r="AK15">
        <v>207</v>
      </c>
      <c r="AL15">
        <v>0.59</v>
      </c>
      <c r="AM15">
        <v>113</v>
      </c>
      <c r="AN15">
        <v>548</v>
      </c>
      <c r="AO15">
        <v>467</v>
      </c>
    </row>
    <row r="16" spans="2:41" x14ac:dyDescent="0.25">
      <c r="B16" t="s">
        <v>30</v>
      </c>
      <c r="C16" s="1">
        <v>42653.375277777777</v>
      </c>
      <c r="D16">
        <v>62.168979644775391</v>
      </c>
      <c r="E16" s="4">
        <v>0.44447867403030394</v>
      </c>
      <c r="F16" s="4">
        <v>16.289904458618164</v>
      </c>
      <c r="H16" s="4">
        <f t="shared" si="6"/>
        <v>87.210833333374467</v>
      </c>
      <c r="J16">
        <f t="shared" si="2"/>
        <v>2.8410802564169887E-2</v>
      </c>
      <c r="K16">
        <f t="shared" si="3"/>
        <v>0.34488382432265374</v>
      </c>
      <c r="L16">
        <f t="shared" si="4"/>
        <v>9.9191340882894309E-3</v>
      </c>
      <c r="O16">
        <v>78</v>
      </c>
      <c r="P16">
        <f t="shared" si="5"/>
        <v>0.46201811679758253</v>
      </c>
      <c r="AA16" s="4">
        <f t="shared" si="0"/>
        <v>87.166666666686069</v>
      </c>
      <c r="AC16" s="1">
        <v>42653.372916666667</v>
      </c>
      <c r="AD16">
        <v>2603</v>
      </c>
      <c r="AE16" t="s">
        <v>23</v>
      </c>
      <c r="AF16" t="s">
        <v>113</v>
      </c>
      <c r="AG16">
        <v>7.5229999999999997</v>
      </c>
      <c r="AH16">
        <v>34.6</v>
      </c>
      <c r="AI16">
        <v>144</v>
      </c>
      <c r="AJ16">
        <v>7</v>
      </c>
      <c r="AK16">
        <v>207</v>
      </c>
      <c r="AL16">
        <v>0.57999999999999996</v>
      </c>
      <c r="AM16">
        <v>111</v>
      </c>
      <c r="AN16">
        <v>472</v>
      </c>
      <c r="AO16">
        <v>527</v>
      </c>
    </row>
    <row r="17" spans="2:41" x14ac:dyDescent="0.25">
      <c r="B17" t="s">
        <v>31</v>
      </c>
      <c r="C17" s="1">
        <v>42654.381053240744</v>
      </c>
      <c r="D17">
        <v>40.778343200683594</v>
      </c>
      <c r="E17" s="4">
        <v>0.21733176538944243</v>
      </c>
      <c r="F17" s="4">
        <v>15.589532716369629</v>
      </c>
      <c r="H17" s="4">
        <f t="shared" si="6"/>
        <v>111.34944444458233</v>
      </c>
      <c r="J17">
        <f t="shared" si="2"/>
        <v>0.1565800346343624</v>
      </c>
      <c r="K17">
        <f t="shared" si="3"/>
        <v>3.2513646903878035E-2</v>
      </c>
      <c r="L17">
        <f t="shared" si="4"/>
        <v>3.4157736920544121E-2</v>
      </c>
      <c r="O17">
        <v>84</v>
      </c>
      <c r="P17">
        <f t="shared" si="5"/>
        <v>0.38590570997273166</v>
      </c>
      <c r="AA17" s="4">
        <f t="shared" si="0"/>
        <v>90.333333333372138</v>
      </c>
      <c r="AC17" s="1">
        <v>42653.504861111112</v>
      </c>
      <c r="AD17">
        <v>2622</v>
      </c>
      <c r="AE17" t="s">
        <v>117</v>
      </c>
      <c r="AF17" t="s">
        <v>113</v>
      </c>
      <c r="AG17">
        <v>7.819</v>
      </c>
      <c r="AH17">
        <v>22</v>
      </c>
      <c r="AI17">
        <v>149</v>
      </c>
      <c r="AJ17">
        <v>6.9</v>
      </c>
      <c r="AK17">
        <v>214</v>
      </c>
      <c r="AL17">
        <v>0.56000000000000005</v>
      </c>
      <c r="AM17">
        <v>112</v>
      </c>
      <c r="AN17">
        <v>466</v>
      </c>
      <c r="AO17">
        <v>523</v>
      </c>
    </row>
    <row r="18" spans="2:41" x14ac:dyDescent="0.25">
      <c r="O18">
        <v>90</v>
      </c>
      <c r="P18">
        <f t="shared" si="5"/>
        <v>0.30911497109292407</v>
      </c>
      <c r="AA18" s="4">
        <f t="shared" si="0"/>
        <v>111.3833333333605</v>
      </c>
      <c r="AC18" s="1">
        <v>42654.381944444445</v>
      </c>
      <c r="AD18">
        <v>2631</v>
      </c>
      <c r="AE18" t="s">
        <v>119</v>
      </c>
      <c r="AF18" t="s">
        <v>113</v>
      </c>
      <c r="AG18">
        <v>7.5549999999999997</v>
      </c>
      <c r="AH18">
        <v>35</v>
      </c>
      <c r="AI18">
        <v>152</v>
      </c>
      <c r="AJ18">
        <v>7</v>
      </c>
      <c r="AK18">
        <v>216</v>
      </c>
      <c r="AL18">
        <v>0.56999999999999995</v>
      </c>
      <c r="AM18">
        <v>110</v>
      </c>
      <c r="AN18">
        <v>422</v>
      </c>
      <c r="AO18">
        <v>559</v>
      </c>
    </row>
    <row r="19" spans="2:41" x14ac:dyDescent="0.25">
      <c r="B19" t="s">
        <v>5</v>
      </c>
      <c r="C19" s="1">
        <v>42670.648935185185</v>
      </c>
      <c r="D19">
        <v>97.746147155761719</v>
      </c>
      <c r="E19" s="4">
        <v>0.74283431301116942</v>
      </c>
      <c r="F19" s="4">
        <v>16.690369470214844</v>
      </c>
      <c r="H19" s="4">
        <f>(C19-$C$19)*24</f>
        <v>0</v>
      </c>
      <c r="J19">
        <f t="shared" si="2"/>
        <v>1.6848194683537175E-2</v>
      </c>
      <c r="K19">
        <f t="shared" si="3"/>
        <v>0.68546895273516073</v>
      </c>
      <c r="L19">
        <f t="shared" si="4"/>
        <v>3.2907845595962762E-3</v>
      </c>
      <c r="O19">
        <v>96</v>
      </c>
      <c r="P19">
        <f t="shared" si="5"/>
        <v>0.23181890410459449</v>
      </c>
      <c r="AA19" s="4"/>
    </row>
    <row r="20" spans="2:41" x14ac:dyDescent="0.25">
      <c r="B20" t="s">
        <v>6</v>
      </c>
      <c r="C20" s="1">
        <v>42671.406747685185</v>
      </c>
      <c r="D20">
        <v>95.7850341796875</v>
      </c>
      <c r="E20" s="4">
        <v>0.81945131549835204</v>
      </c>
      <c r="F20" s="4">
        <v>18.418532235717773</v>
      </c>
      <c r="H20" s="4">
        <f t="shared" ref="H20:H24" si="7">(C20-$C$19)*24</f>
        <v>18.1875</v>
      </c>
      <c r="J20">
        <f t="shared" si="2"/>
        <v>4.2608224904120799E-2</v>
      </c>
      <c r="K20">
        <f t="shared" si="3"/>
        <v>0.8731072308510216</v>
      </c>
      <c r="L20">
        <f t="shared" si="4"/>
        <v>2.878957252332841E-3</v>
      </c>
      <c r="O20">
        <v>102</v>
      </c>
      <c r="P20">
        <f t="shared" si="5"/>
        <v>0.15413696757324513</v>
      </c>
      <c r="AA20" s="4">
        <f>24*(AC20-$AC$20)</f>
        <v>0</v>
      </c>
      <c r="AC20" s="1">
        <v>42649.743750000001</v>
      </c>
      <c r="AD20">
        <v>2536</v>
      </c>
      <c r="AE20" t="s">
        <v>25</v>
      </c>
      <c r="AG20">
        <v>7.5170000000000003</v>
      </c>
      <c r="AH20">
        <v>36</v>
      </c>
      <c r="AI20">
        <v>141</v>
      </c>
      <c r="AJ20">
        <v>7.3</v>
      </c>
      <c r="AK20">
        <v>153</v>
      </c>
      <c r="AL20">
        <v>0.86</v>
      </c>
      <c r="AM20">
        <v>114</v>
      </c>
      <c r="AN20">
        <v>660</v>
      </c>
      <c r="AO20">
        <v>67</v>
      </c>
    </row>
    <row r="21" spans="2:41" x14ac:dyDescent="0.25">
      <c r="B21" t="s">
        <v>7</v>
      </c>
      <c r="C21" s="1">
        <v>42672.45689814815</v>
      </c>
      <c r="D21">
        <v>94.673912048339844</v>
      </c>
      <c r="E21" s="4">
        <v>0.78519902954101561</v>
      </c>
      <c r="F21" s="4">
        <v>20.746176583862304</v>
      </c>
      <c r="H21" s="4">
        <f t="shared" si="7"/>
        <v>43.391111111151986</v>
      </c>
      <c r="J21">
        <f t="shared" si="2"/>
        <v>2.9640894787542577E-2</v>
      </c>
      <c r="K21">
        <f t="shared" si="3"/>
        <v>0.85823912033123051</v>
      </c>
      <c r="L21">
        <f t="shared" si="4"/>
        <v>5.3348548626428348E-3</v>
      </c>
      <c r="O21">
        <v>108</v>
      </c>
      <c r="P21">
        <f t="shared" si="5"/>
        <v>7.6154085728904253E-2</v>
      </c>
      <c r="AA21" s="4">
        <f t="shared" ref="AA21:AA36" si="8">24*(AC21-$AC$20)</f>
        <v>6.6666666709352285E-2</v>
      </c>
      <c r="AC21" s="1">
        <v>42649.746527777781</v>
      </c>
      <c r="AD21">
        <v>2538</v>
      </c>
      <c r="AE21" t="s">
        <v>129</v>
      </c>
      <c r="AG21">
        <v>7.8540000000000001</v>
      </c>
      <c r="AH21">
        <v>20.2</v>
      </c>
      <c r="AI21">
        <v>141</v>
      </c>
      <c r="AJ21">
        <v>7.2</v>
      </c>
      <c r="AK21">
        <v>157</v>
      </c>
      <c r="AL21">
        <v>0.82</v>
      </c>
      <c r="AM21">
        <v>115</v>
      </c>
      <c r="AN21">
        <v>648</v>
      </c>
      <c r="AO21">
        <v>67</v>
      </c>
    </row>
    <row r="22" spans="2:41" x14ac:dyDescent="0.25">
      <c r="B22" t="s">
        <v>8</v>
      </c>
      <c r="C22" s="1">
        <v>42673.528807870367</v>
      </c>
      <c r="D22">
        <v>61.054286956787109</v>
      </c>
      <c r="E22" s="4">
        <v>0.69956825504302977</v>
      </c>
      <c r="F22" s="4">
        <v>15.821818215942383</v>
      </c>
      <c r="H22" s="4">
        <f t="shared" si="7"/>
        <v>69.116944444365799</v>
      </c>
      <c r="J22">
        <f t="shared" si="2"/>
        <v>7.4882262467752207E-3</v>
      </c>
      <c r="K22">
        <f t="shared" si="3"/>
        <v>0.57287101863038592</v>
      </c>
      <c r="L22">
        <f t="shared" si="4"/>
        <v>1.6052189714601369E-2</v>
      </c>
      <c r="O22">
        <v>114</v>
      </c>
      <c r="P22">
        <f t="shared" si="5"/>
        <v>-2.0678244257792411E-3</v>
      </c>
      <c r="AA22" s="4">
        <f t="shared" si="8"/>
        <v>14.966666666558012</v>
      </c>
      <c r="AC22" s="1">
        <v>42650.367361111108</v>
      </c>
      <c r="AD22">
        <v>2545</v>
      </c>
      <c r="AE22" t="s">
        <v>26</v>
      </c>
      <c r="AG22">
        <v>7.45</v>
      </c>
      <c r="AH22">
        <v>37.4</v>
      </c>
      <c r="AI22">
        <v>137</v>
      </c>
      <c r="AJ22">
        <v>7.1</v>
      </c>
      <c r="AK22">
        <v>158</v>
      </c>
      <c r="AL22">
        <v>0.82</v>
      </c>
      <c r="AM22">
        <v>114</v>
      </c>
      <c r="AN22">
        <v>578</v>
      </c>
      <c r="AO22">
        <v>147</v>
      </c>
    </row>
    <row r="23" spans="2:41" x14ac:dyDescent="0.25">
      <c r="B23" t="s">
        <v>9</v>
      </c>
      <c r="C23" s="1">
        <v>42674.570497685185</v>
      </c>
      <c r="D23">
        <v>45.346321105957031</v>
      </c>
      <c r="E23" s="4">
        <v>0.37777678499221801</v>
      </c>
      <c r="F23" s="4">
        <v>16.093317849731445</v>
      </c>
      <c r="H23" s="4">
        <f t="shared" si="7"/>
        <v>94.117499999993015</v>
      </c>
      <c r="J23">
        <f t="shared" si="2"/>
        <v>5.5345824132600259E-2</v>
      </c>
      <c r="K23">
        <f t="shared" si="3"/>
        <v>0.25611689589328723</v>
      </c>
      <c r="L23">
        <f t="shared" si="4"/>
        <v>1.4801128615564135E-2</v>
      </c>
      <c r="O23">
        <v>120</v>
      </c>
      <c r="P23">
        <f t="shared" si="5"/>
        <v>-8.048261604547724E-2</v>
      </c>
      <c r="AA23" s="4">
        <f t="shared" si="8"/>
        <v>15.18333333323244</v>
      </c>
      <c r="AC23" s="1">
        <v>42650.376388888886</v>
      </c>
      <c r="AD23">
        <v>2547</v>
      </c>
      <c r="AE23" t="s">
        <v>130</v>
      </c>
      <c r="AF23" t="s">
        <v>113</v>
      </c>
      <c r="AG23">
        <v>7.9909999999999997</v>
      </c>
      <c r="AH23">
        <v>15.1</v>
      </c>
      <c r="AI23">
        <v>141</v>
      </c>
      <c r="AJ23">
        <v>7</v>
      </c>
      <c r="AK23">
        <v>166</v>
      </c>
      <c r="AL23">
        <v>0.76</v>
      </c>
      <c r="AM23">
        <v>117</v>
      </c>
      <c r="AN23">
        <v>571</v>
      </c>
      <c r="AO23">
        <v>148</v>
      </c>
    </row>
    <row r="24" spans="2:41" x14ac:dyDescent="0.25">
      <c r="B24" t="s">
        <v>15</v>
      </c>
      <c r="C24" s="1">
        <v>42675.349918981483</v>
      </c>
      <c r="D24">
        <v>33.464565277099609</v>
      </c>
      <c r="E24" s="4">
        <v>0.15333401987552642</v>
      </c>
      <c r="F24" s="4">
        <v>15.746323449707031</v>
      </c>
      <c r="H24" s="4">
        <f t="shared" si="7"/>
        <v>112.82361111114733</v>
      </c>
      <c r="J24">
        <f t="shared" si="2"/>
        <v>0.21132381168266262</v>
      </c>
      <c r="K24">
        <f t="shared" si="3"/>
        <v>1.3285210519292434E-2</v>
      </c>
      <c r="L24">
        <f t="shared" si="4"/>
        <v>1.9613669002098773E-2</v>
      </c>
      <c r="AA24" s="4">
        <f t="shared" si="8"/>
        <v>20.566666666651145</v>
      </c>
      <c r="AC24" s="1">
        <v>42650.600694444445</v>
      </c>
      <c r="AD24">
        <v>2558</v>
      </c>
      <c r="AE24" t="s">
        <v>27</v>
      </c>
      <c r="AF24" t="s">
        <v>113</v>
      </c>
      <c r="AG24">
        <v>7.5529999999999999</v>
      </c>
      <c r="AH24">
        <v>34.200000000000003</v>
      </c>
      <c r="AI24">
        <v>147</v>
      </c>
      <c r="AJ24">
        <v>7.2</v>
      </c>
      <c r="AK24">
        <v>166</v>
      </c>
      <c r="AL24">
        <v>0.78</v>
      </c>
      <c r="AM24">
        <v>114</v>
      </c>
      <c r="AN24">
        <v>526</v>
      </c>
      <c r="AO24">
        <v>188</v>
      </c>
    </row>
    <row r="25" spans="2:41" x14ac:dyDescent="0.25">
      <c r="C25" s="1"/>
      <c r="E25" s="4"/>
      <c r="F25" s="4"/>
      <c r="H25" s="4"/>
      <c r="R25" t="s">
        <v>180</v>
      </c>
      <c r="S25" t="s">
        <v>181</v>
      </c>
      <c r="T25" t="s">
        <v>307</v>
      </c>
      <c r="U25" t="s">
        <v>308</v>
      </c>
      <c r="V25" t="s">
        <v>309</v>
      </c>
      <c r="W25" t="s">
        <v>310</v>
      </c>
      <c r="X25" t="s">
        <v>311</v>
      </c>
      <c r="Y25" t="s">
        <v>315</v>
      </c>
      <c r="AA25" s="4">
        <f t="shared" si="8"/>
        <v>21.033333333267365</v>
      </c>
      <c r="AC25" s="1">
        <v>42650.620138888888</v>
      </c>
      <c r="AD25">
        <v>2560</v>
      </c>
      <c r="AE25" t="s">
        <v>130</v>
      </c>
      <c r="AF25" t="s">
        <v>113</v>
      </c>
      <c r="AG25">
        <v>7.8259999999999996</v>
      </c>
      <c r="AH25">
        <v>24</v>
      </c>
      <c r="AI25">
        <v>151</v>
      </c>
      <c r="AJ25">
        <v>7</v>
      </c>
      <c r="AK25">
        <v>175</v>
      </c>
      <c r="AL25">
        <v>0.73</v>
      </c>
      <c r="AM25">
        <v>114</v>
      </c>
      <c r="AN25">
        <v>518</v>
      </c>
      <c r="AO25">
        <v>190</v>
      </c>
    </row>
    <row r="26" spans="2:41" x14ac:dyDescent="0.25">
      <c r="B26" t="s">
        <v>10</v>
      </c>
      <c r="C26" s="1">
        <v>42670.649143518516</v>
      </c>
      <c r="D26">
        <v>97.234039306640625</v>
      </c>
      <c r="E26" s="4">
        <v>0.82395820150375365</v>
      </c>
      <c r="F26" s="4">
        <v>16.960951669311523</v>
      </c>
      <c r="H26" s="4">
        <f>24*(C26-$C$26)</f>
        <v>0</v>
      </c>
      <c r="J26">
        <f t="shared" si="2"/>
        <v>4.4489138096033533E-2</v>
      </c>
      <c r="K26">
        <f t="shared" si="3"/>
        <v>0.68546895273516073</v>
      </c>
      <c r="L26">
        <f t="shared" si="4"/>
        <v>1.9179272024489217E-2</v>
      </c>
      <c r="O26">
        <v>0</v>
      </c>
      <c r="P26">
        <f>$U$29+$R$29*SQRT(1+(O26-$T$29)^2/($S$29)^2)</f>
        <v>0.6915795944588915</v>
      </c>
      <c r="R26">
        <v>-0.224</v>
      </c>
      <c r="S26">
        <v>-1.5587</v>
      </c>
      <c r="T26">
        <v>210.54</v>
      </c>
      <c r="U26">
        <v>5.5083000000000002</v>
      </c>
      <c r="V26">
        <v>-0.89</v>
      </c>
      <c r="W26">
        <f>X26*R26+Y26</f>
        <v>13.549199999999999</v>
      </c>
      <c r="X26">
        <v>-21</v>
      </c>
      <c r="Y26">
        <v>8.8452000000000002</v>
      </c>
      <c r="AA26" s="4">
        <f t="shared" si="8"/>
        <v>39</v>
      </c>
      <c r="AC26" s="1">
        <v>42651.368750000001</v>
      </c>
      <c r="AD26">
        <v>2571</v>
      </c>
      <c r="AE26" t="s">
        <v>28</v>
      </c>
      <c r="AF26" t="s">
        <v>113</v>
      </c>
      <c r="AG26">
        <v>7.3929999999999998</v>
      </c>
      <c r="AH26">
        <v>35.9</v>
      </c>
      <c r="AI26">
        <v>139</v>
      </c>
      <c r="AJ26">
        <v>7.2</v>
      </c>
      <c r="AK26">
        <v>175</v>
      </c>
      <c r="AL26">
        <v>0.71</v>
      </c>
      <c r="AM26">
        <v>113</v>
      </c>
      <c r="AN26">
        <v>366</v>
      </c>
      <c r="AO26">
        <v>333</v>
      </c>
    </row>
    <row r="27" spans="2:41" x14ac:dyDescent="0.25">
      <c r="B27" t="s">
        <v>11</v>
      </c>
      <c r="C27" s="1">
        <v>42671.398761574077</v>
      </c>
      <c r="D27">
        <v>95.640571594238281</v>
      </c>
      <c r="E27" s="4">
        <v>0.9690798355102539</v>
      </c>
      <c r="F27" s="4">
        <v>18.775690896606445</v>
      </c>
      <c r="H27" s="4">
        <f t="shared" ref="H27:H31" si="9">24*(C27-$C$26)</f>
        <v>17.990833333460614</v>
      </c>
      <c r="J27">
        <f t="shared" si="2"/>
        <v>0.1267688383928825</v>
      </c>
      <c r="K27">
        <f t="shared" si="3"/>
        <v>0.87154812712529817</v>
      </c>
      <c r="L27">
        <f t="shared" si="4"/>
        <v>9.5124341404880432E-3</v>
      </c>
      <c r="O27">
        <v>6</v>
      </c>
      <c r="P27">
        <f t="shared" ref="P27:P46" si="10">$U$29+$R$29*SQRT(1+(O27-$T$29)^2/($S$29)^2)</f>
        <v>0.75025913224372076</v>
      </c>
      <c r="AA27" s="4">
        <f t="shared" si="8"/>
        <v>39.583333333313931</v>
      </c>
      <c r="AC27" s="1">
        <v>42651.393055555556</v>
      </c>
      <c r="AD27">
        <v>2577</v>
      </c>
      <c r="AE27" t="s">
        <v>131</v>
      </c>
      <c r="AF27" t="s">
        <v>113</v>
      </c>
      <c r="AG27">
        <v>7.6859999999999999</v>
      </c>
      <c r="AH27">
        <v>25.8</v>
      </c>
      <c r="AI27">
        <v>149</v>
      </c>
      <c r="AJ27">
        <v>7</v>
      </c>
      <c r="AK27">
        <v>183</v>
      </c>
      <c r="AL27">
        <v>0.68</v>
      </c>
      <c r="AM27">
        <v>113</v>
      </c>
      <c r="AN27">
        <v>356</v>
      </c>
      <c r="AO27">
        <v>336</v>
      </c>
    </row>
    <row r="28" spans="2:41" x14ac:dyDescent="0.25">
      <c r="B28" t="s">
        <v>12</v>
      </c>
      <c r="C28" s="1">
        <v>42672.456967592596</v>
      </c>
      <c r="D28">
        <v>93.791786193847656</v>
      </c>
      <c r="E28" s="4">
        <v>0.88525180349349974</v>
      </c>
      <c r="F28" s="4">
        <v>20.73977170715332</v>
      </c>
      <c r="H28" s="4">
        <f t="shared" si="9"/>
        <v>43.387777777912561</v>
      </c>
      <c r="J28">
        <f t="shared" si="2"/>
        <v>7.4102686527531075E-2</v>
      </c>
      <c r="K28">
        <f t="shared" si="3"/>
        <v>0.85826781672372388</v>
      </c>
      <c r="L28">
        <f t="shared" si="4"/>
        <v>7.2813554199143912E-4</v>
      </c>
      <c r="O28">
        <v>12</v>
      </c>
      <c r="P28">
        <f t="shared" si="10"/>
        <v>0.80455083242426451</v>
      </c>
      <c r="R28" t="s">
        <v>180</v>
      </c>
      <c r="S28" t="s">
        <v>316</v>
      </c>
      <c r="T28" t="s">
        <v>182</v>
      </c>
      <c r="U28" t="s">
        <v>183</v>
      </c>
      <c r="W28" t="s">
        <v>312</v>
      </c>
      <c r="X28" t="s">
        <v>313</v>
      </c>
      <c r="AA28" s="4">
        <f t="shared" si="8"/>
        <v>40.300000000046566</v>
      </c>
      <c r="AC28" s="1">
        <v>42651.42291666667</v>
      </c>
      <c r="AD28">
        <v>2580</v>
      </c>
      <c r="AE28" t="s">
        <v>131</v>
      </c>
      <c r="AF28" t="s">
        <v>113</v>
      </c>
      <c r="AG28">
        <v>7.7279999999999998</v>
      </c>
      <c r="AH28">
        <v>27.1</v>
      </c>
      <c r="AI28">
        <v>155</v>
      </c>
      <c r="AJ28">
        <v>7</v>
      </c>
      <c r="AK28">
        <v>189</v>
      </c>
      <c r="AL28">
        <v>0.66</v>
      </c>
      <c r="AM28">
        <v>113</v>
      </c>
      <c r="AN28">
        <v>349</v>
      </c>
      <c r="AO28">
        <v>337</v>
      </c>
    </row>
    <row r="29" spans="2:41" x14ac:dyDescent="0.25">
      <c r="B29" t="s">
        <v>13</v>
      </c>
      <c r="C29" s="1">
        <v>42673.528865740744</v>
      </c>
      <c r="D29">
        <v>62.660621643066406</v>
      </c>
      <c r="E29" s="4">
        <v>0.74734119901657103</v>
      </c>
      <c r="F29" s="4">
        <v>16.627886636352539</v>
      </c>
      <c r="H29" s="4">
        <f t="shared" si="9"/>
        <v>69.113333333458286</v>
      </c>
      <c r="J29">
        <f t="shared" si="2"/>
        <v>1.8038499682879301E-2</v>
      </c>
      <c r="K29">
        <f t="shared" si="3"/>
        <v>0.57291548997725072</v>
      </c>
      <c r="L29">
        <f t="shared" si="4"/>
        <v>3.0424327973869628E-2</v>
      </c>
      <c r="O29">
        <v>18</v>
      </c>
      <c r="P29">
        <f t="shared" si="10"/>
        <v>0.85191787061260227</v>
      </c>
      <c r="R29">
        <f>R26</f>
        <v>-0.224</v>
      </c>
      <c r="S29">
        <v>19.233000000000001</v>
      </c>
      <c r="T29">
        <f>S26*W29+T26</f>
        <v>32.848199999999991</v>
      </c>
      <c r="U29">
        <f>U26*(X29-W32)^(V26)</f>
        <v>1.1349044397122532</v>
      </c>
      <c r="W29">
        <v>114</v>
      </c>
      <c r="X29">
        <v>6.6</v>
      </c>
      <c r="AA29" s="4">
        <f t="shared" si="8"/>
        <v>41.466666666674428</v>
      </c>
      <c r="AC29" s="1">
        <v>42651.47152777778</v>
      </c>
      <c r="AD29">
        <v>2583</v>
      </c>
      <c r="AE29" t="s">
        <v>131</v>
      </c>
      <c r="AF29" t="s">
        <v>113</v>
      </c>
      <c r="AG29">
        <v>7.7519999999999998</v>
      </c>
      <c r="AH29">
        <v>27.9</v>
      </c>
      <c r="AI29">
        <v>149</v>
      </c>
      <c r="AJ29">
        <v>6.9</v>
      </c>
      <c r="AK29">
        <v>192</v>
      </c>
      <c r="AL29">
        <v>0.65</v>
      </c>
      <c r="AM29">
        <v>113</v>
      </c>
      <c r="AN29">
        <v>337</v>
      </c>
      <c r="AO29">
        <v>339</v>
      </c>
    </row>
    <row r="30" spans="2:41" x14ac:dyDescent="0.25">
      <c r="B30" t="s">
        <v>14</v>
      </c>
      <c r="C30" s="1">
        <v>42674.570636574077</v>
      </c>
      <c r="D30">
        <v>47.563560485839844</v>
      </c>
      <c r="E30" s="4">
        <v>0.40481810102462767</v>
      </c>
      <c r="F30" s="4">
        <v>16.454142434692383</v>
      </c>
      <c r="H30" s="4">
        <f t="shared" si="9"/>
        <v>94.115833333460614</v>
      </c>
      <c r="J30">
        <f t="shared" si="2"/>
        <v>4.335374280228213E-2</v>
      </c>
      <c r="K30">
        <f t="shared" si="3"/>
        <v>0.25613839041301567</v>
      </c>
      <c r="L30">
        <f t="shared" si="4"/>
        <v>2.2105656347552693E-2</v>
      </c>
      <c r="O30">
        <v>24</v>
      </c>
      <c r="P30">
        <f t="shared" si="10"/>
        <v>0.88833661965988597</v>
      </c>
      <c r="AA30" s="4">
        <f t="shared" si="8"/>
        <v>64.5</v>
      </c>
      <c r="AC30" s="1">
        <v>42652.431250000001</v>
      </c>
      <c r="AD30">
        <v>2585</v>
      </c>
      <c r="AE30" t="s">
        <v>29</v>
      </c>
      <c r="AF30" t="s">
        <v>113</v>
      </c>
      <c r="AG30">
        <v>7.3860000000000001</v>
      </c>
      <c r="AH30">
        <v>33.799999999999997</v>
      </c>
      <c r="AI30">
        <v>142</v>
      </c>
      <c r="AJ30">
        <v>7.1</v>
      </c>
      <c r="AK30">
        <v>193</v>
      </c>
      <c r="AL30">
        <v>0.63</v>
      </c>
      <c r="AM30">
        <v>112</v>
      </c>
      <c r="AN30">
        <v>175</v>
      </c>
      <c r="AO30">
        <v>497</v>
      </c>
    </row>
    <row r="31" spans="2:41" x14ac:dyDescent="0.25">
      <c r="B31" t="s">
        <v>16</v>
      </c>
      <c r="C31" s="1">
        <v>42675.355752314812</v>
      </c>
      <c r="D31">
        <v>34.555984497070313</v>
      </c>
      <c r="E31" s="4">
        <v>0.1614464057445526</v>
      </c>
      <c r="F31" s="4">
        <v>15.712225778198242</v>
      </c>
      <c r="H31" s="4">
        <f t="shared" si="9"/>
        <v>112.95861111109843</v>
      </c>
      <c r="J31">
        <f t="shared" si="2"/>
        <v>0.2039310998306719</v>
      </c>
      <c r="K31">
        <f t="shared" si="3"/>
        <v>1.1523711985361063E-2</v>
      </c>
      <c r="L31">
        <f t="shared" si="4"/>
        <v>2.2476814104012331E-2</v>
      </c>
      <c r="O31">
        <v>30</v>
      </c>
      <c r="P31">
        <f t="shared" si="10"/>
        <v>0.90846155368590531</v>
      </c>
      <c r="W31" t="s">
        <v>314</v>
      </c>
      <c r="AA31" s="4">
        <f t="shared" si="8"/>
        <v>65.200000000011642</v>
      </c>
      <c r="AC31" s="1">
        <v>42652.460416666669</v>
      </c>
      <c r="AD31">
        <v>2591</v>
      </c>
      <c r="AE31" t="s">
        <v>132</v>
      </c>
      <c r="AF31" t="s">
        <v>113</v>
      </c>
      <c r="AG31">
        <v>7.7720000000000002</v>
      </c>
      <c r="AH31">
        <v>22</v>
      </c>
      <c r="AI31">
        <v>151</v>
      </c>
      <c r="AJ31">
        <v>7</v>
      </c>
      <c r="AK31">
        <v>201</v>
      </c>
      <c r="AL31">
        <v>0.59</v>
      </c>
      <c r="AM31">
        <v>112</v>
      </c>
      <c r="AN31">
        <v>554</v>
      </c>
      <c r="AO31">
        <v>487</v>
      </c>
    </row>
    <row r="32" spans="2:41" x14ac:dyDescent="0.25">
      <c r="O32">
        <v>36</v>
      </c>
      <c r="P32">
        <f t="shared" si="10"/>
        <v>0.90791661948727576</v>
      </c>
      <c r="W32">
        <v>0.7</v>
      </c>
      <c r="AA32" s="4">
        <f t="shared" si="8"/>
        <v>66.533333333325572</v>
      </c>
      <c r="AC32" s="1">
        <v>42652.515972222223</v>
      </c>
      <c r="AD32">
        <v>2600</v>
      </c>
      <c r="AE32" t="s">
        <v>133</v>
      </c>
      <c r="AF32" t="s">
        <v>113</v>
      </c>
      <c r="AG32">
        <v>7.5380000000000003</v>
      </c>
      <c r="AH32">
        <v>35.700000000000003</v>
      </c>
      <c r="AI32">
        <v>145</v>
      </c>
      <c r="AJ32">
        <v>7</v>
      </c>
      <c r="AK32">
        <v>202</v>
      </c>
      <c r="AL32">
        <v>0.6</v>
      </c>
      <c r="AM32">
        <v>110</v>
      </c>
      <c r="AN32">
        <v>549</v>
      </c>
      <c r="AO32">
        <v>494</v>
      </c>
    </row>
    <row r="33" spans="2:41" x14ac:dyDescent="0.25">
      <c r="B33" t="s">
        <v>96</v>
      </c>
      <c r="C33" s="1">
        <v>42615.690162037034</v>
      </c>
      <c r="D33">
        <v>97.483444213867188</v>
      </c>
      <c r="E33" s="4">
        <v>0.66351316699981688</v>
      </c>
      <c r="F33" s="4">
        <v>17.025494439697265</v>
      </c>
      <c r="H33" s="4">
        <f>24*(C33-$C$33)</f>
        <v>0</v>
      </c>
      <c r="J33">
        <f t="shared" si="2"/>
        <v>2.5481748562155852E-3</v>
      </c>
      <c r="K33">
        <f t="shared" si="3"/>
        <v>0.68546895273516073</v>
      </c>
      <c r="L33">
        <f t="shared" si="4"/>
        <v>4.8205652725632835E-4</v>
      </c>
      <c r="O33">
        <v>42</v>
      </c>
      <c r="P33">
        <f t="shared" si="10"/>
        <v>0.88683799784432971</v>
      </c>
      <c r="AA33" s="4">
        <f t="shared" si="8"/>
        <v>66.766666666546371</v>
      </c>
      <c r="AC33" s="1">
        <v>42652.525694444441</v>
      </c>
      <c r="AD33">
        <v>2602</v>
      </c>
      <c r="AE33" t="s">
        <v>132</v>
      </c>
      <c r="AF33" t="s">
        <v>113</v>
      </c>
      <c r="AG33">
        <v>7.9240000000000004</v>
      </c>
      <c r="AH33">
        <v>18.7</v>
      </c>
      <c r="AI33">
        <v>149</v>
      </c>
      <c r="AJ33">
        <v>6.9</v>
      </c>
      <c r="AK33">
        <v>208</v>
      </c>
      <c r="AL33">
        <v>0.57999999999999996</v>
      </c>
      <c r="AM33">
        <v>113</v>
      </c>
      <c r="AN33">
        <v>541</v>
      </c>
      <c r="AO33">
        <v>489</v>
      </c>
    </row>
    <row r="34" spans="2:41" x14ac:dyDescent="0.25">
      <c r="B34" t="s">
        <v>97</v>
      </c>
      <c r="C34" s="1">
        <v>42616.564884259256</v>
      </c>
      <c r="D34">
        <v>97.00897216796875</v>
      </c>
      <c r="E34" s="4">
        <v>0.87713943252563475</v>
      </c>
      <c r="F34" s="4">
        <v>19.536000115966797</v>
      </c>
      <c r="H34" s="4">
        <f t="shared" ref="H34:H38" si="11">24*(C34-$C$33)</f>
        <v>20.993333333346527</v>
      </c>
      <c r="J34">
        <f t="shared" si="2"/>
        <v>6.9751828889238379E-2</v>
      </c>
      <c r="K34">
        <f t="shared" si="3"/>
        <v>0.89336193842888423</v>
      </c>
      <c r="L34">
        <f t="shared" si="4"/>
        <v>2.6316969778096403E-4</v>
      </c>
      <c r="O34">
        <v>48</v>
      </c>
      <c r="P34">
        <f t="shared" si="10"/>
        <v>0.84974334877676627</v>
      </c>
      <c r="AA34" s="4">
        <f t="shared" si="8"/>
        <v>87.216666666674428</v>
      </c>
      <c r="AC34" s="1">
        <v>42653.37777777778</v>
      </c>
      <c r="AD34">
        <v>2604</v>
      </c>
      <c r="AE34" t="s">
        <v>30</v>
      </c>
      <c r="AF34" t="s">
        <v>113</v>
      </c>
      <c r="AG34">
        <v>7.5229999999999997</v>
      </c>
      <c r="AH34">
        <v>35</v>
      </c>
      <c r="AI34">
        <v>144</v>
      </c>
      <c r="AJ34">
        <v>7</v>
      </c>
      <c r="AK34">
        <v>210</v>
      </c>
      <c r="AL34">
        <v>0.57999999999999996</v>
      </c>
      <c r="AM34">
        <v>110</v>
      </c>
      <c r="AN34">
        <v>466</v>
      </c>
      <c r="AO34">
        <v>549</v>
      </c>
    </row>
    <row r="35" spans="2:41" x14ac:dyDescent="0.25">
      <c r="B35" t="s">
        <v>98</v>
      </c>
      <c r="C35" s="1">
        <v>42617.422835648147</v>
      </c>
      <c r="D35">
        <v>92.843864440917969</v>
      </c>
      <c r="E35" s="4">
        <v>0.90057520399093627</v>
      </c>
      <c r="F35" s="4">
        <v>20.227450234985351</v>
      </c>
      <c r="H35" s="4">
        <f t="shared" si="11"/>
        <v>41.58416666672565</v>
      </c>
      <c r="J35">
        <f t="shared" si="2"/>
        <v>8.2680106649429652E-2</v>
      </c>
      <c r="K35">
        <f t="shared" si="3"/>
        <v>0.87315716031669344</v>
      </c>
      <c r="L35">
        <f t="shared" si="4"/>
        <v>7.5174911892268736E-4</v>
      </c>
      <c r="O35">
        <v>54</v>
      </c>
      <c r="P35">
        <f t="shared" si="10"/>
        <v>0.80194327810627475</v>
      </c>
      <c r="AA35" s="4">
        <f t="shared" si="8"/>
        <v>90.28333333338378</v>
      </c>
      <c r="AC35" s="1">
        <v>42653.505555555559</v>
      </c>
      <c r="AD35">
        <v>2623</v>
      </c>
      <c r="AE35" t="s">
        <v>134</v>
      </c>
      <c r="AF35" t="s">
        <v>113</v>
      </c>
      <c r="AG35">
        <v>7.8710000000000004</v>
      </c>
      <c r="AH35">
        <v>20.5</v>
      </c>
      <c r="AI35">
        <v>159</v>
      </c>
      <c r="AJ35">
        <v>6.9</v>
      </c>
      <c r="AK35">
        <v>216</v>
      </c>
      <c r="AL35">
        <v>0.55000000000000004</v>
      </c>
      <c r="AM35">
        <v>112</v>
      </c>
      <c r="AN35">
        <v>458</v>
      </c>
      <c r="AO35">
        <v>550</v>
      </c>
    </row>
    <row r="36" spans="2:41" x14ac:dyDescent="0.25">
      <c r="B36" t="s">
        <v>99</v>
      </c>
      <c r="C36" s="1">
        <v>42618.492824074077</v>
      </c>
      <c r="D36">
        <v>66.2337646484375</v>
      </c>
      <c r="E36" s="4">
        <v>0.59771267900466918</v>
      </c>
      <c r="F36" s="4">
        <v>19.341420037841797</v>
      </c>
      <c r="H36" s="4">
        <f t="shared" si="11"/>
        <v>67.263888889050577</v>
      </c>
      <c r="J36">
        <f t="shared" si="2"/>
        <v>2.3473421013130559E-4</v>
      </c>
      <c r="K36">
        <f t="shared" si="3"/>
        <v>0.59561283223421491</v>
      </c>
      <c r="L36">
        <f t="shared" si="4"/>
        <v>4.4093564593872374E-6</v>
      </c>
      <c r="O36">
        <v>60</v>
      </c>
      <c r="P36">
        <f t="shared" si="10"/>
        <v>0.74737918680030702</v>
      </c>
      <c r="AA36" s="4">
        <f t="shared" si="8"/>
        <v>111.3833333333605</v>
      </c>
      <c r="AC36" s="1">
        <v>42654.384722222225</v>
      </c>
      <c r="AD36">
        <v>2632</v>
      </c>
      <c r="AE36" t="s">
        <v>31</v>
      </c>
      <c r="AF36" t="s">
        <v>113</v>
      </c>
      <c r="AG36">
        <v>7.5670000000000002</v>
      </c>
      <c r="AH36">
        <v>34.700000000000003</v>
      </c>
      <c r="AI36">
        <v>152</v>
      </c>
      <c r="AJ36">
        <v>7</v>
      </c>
      <c r="AK36">
        <v>218</v>
      </c>
      <c r="AL36">
        <v>0.56000000000000005</v>
      </c>
      <c r="AM36">
        <v>110</v>
      </c>
      <c r="AN36">
        <v>414</v>
      </c>
      <c r="AO36">
        <v>584</v>
      </c>
    </row>
    <row r="37" spans="2:41" x14ac:dyDescent="0.25">
      <c r="B37" t="s">
        <v>100</v>
      </c>
      <c r="C37" s="1">
        <v>42619.454664351855</v>
      </c>
      <c r="D37">
        <v>24.159021377563477</v>
      </c>
      <c r="E37" s="4">
        <v>0.21372625062465667</v>
      </c>
      <c r="F37" s="4">
        <v>17.77821050415039</v>
      </c>
      <c r="H37" s="4">
        <f t="shared" si="11"/>
        <v>90.34805555571802</v>
      </c>
      <c r="J37">
        <f t="shared" si="2"/>
        <v>0.15944645283020198</v>
      </c>
      <c r="K37">
        <f t="shared" si="3"/>
        <v>0.30464353465403282</v>
      </c>
      <c r="L37">
        <f t="shared" si="4"/>
        <v>8.2659525352782558E-3</v>
      </c>
      <c r="O37">
        <v>66</v>
      </c>
      <c r="P37">
        <f t="shared" si="10"/>
        <v>0.688524660485065</v>
      </c>
    </row>
    <row r="38" spans="2:41" x14ac:dyDescent="0.25">
      <c r="B38" t="s">
        <v>101</v>
      </c>
      <c r="C38" s="1">
        <v>42620.353900462964</v>
      </c>
      <c r="D38">
        <v>12.090395927429199</v>
      </c>
      <c r="E38" s="4">
        <v>9.6457296440601345E-2</v>
      </c>
      <c r="F38" s="4">
        <v>16.898804528808594</v>
      </c>
      <c r="H38" s="4">
        <f t="shared" si="11"/>
        <v>111.92972222232493</v>
      </c>
      <c r="J38">
        <f t="shared" si="2"/>
        <v>0.26685119844239541</v>
      </c>
      <c r="K38">
        <f t="shared" si="3"/>
        <v>2.4946218358497196E-2</v>
      </c>
      <c r="L38">
        <f t="shared" si="4"/>
        <v>5.1138342884647966E-3</v>
      </c>
      <c r="O38">
        <v>72</v>
      </c>
      <c r="P38">
        <f t="shared" si="10"/>
        <v>0.62686862196576909</v>
      </c>
    </row>
    <row r="39" spans="2:41" x14ac:dyDescent="0.25">
      <c r="O39">
        <v>78</v>
      </c>
      <c r="P39">
        <f t="shared" si="10"/>
        <v>0.56331693453413578</v>
      </c>
    </row>
    <row r="40" spans="2:41" x14ac:dyDescent="0.25">
      <c r="B40" t="s">
        <v>102</v>
      </c>
      <c r="C40" s="1">
        <v>42615.690312500003</v>
      </c>
      <c r="D40">
        <v>98.051948547363281</v>
      </c>
      <c r="E40" s="4">
        <v>0.6806393099784851</v>
      </c>
      <c r="F40" s="4">
        <v>17.189164025878906</v>
      </c>
      <c r="H40" s="4">
        <f>24*(C40-$C$40)</f>
        <v>0</v>
      </c>
      <c r="J40">
        <f t="shared" si="2"/>
        <v>4.5705161804526365E-3</v>
      </c>
      <c r="K40">
        <f t="shared" si="3"/>
        <v>0.68546895273516073</v>
      </c>
      <c r="L40">
        <f t="shared" si="4"/>
        <v>2.3325449157109415E-5</v>
      </c>
      <c r="O40">
        <v>84</v>
      </c>
      <c r="P40">
        <f t="shared" si="10"/>
        <v>0.49843719060187663</v>
      </c>
    </row>
    <row r="41" spans="2:41" x14ac:dyDescent="0.25">
      <c r="B41" t="s">
        <v>103</v>
      </c>
      <c r="C41" s="1">
        <v>42616.564953703702</v>
      </c>
      <c r="D41">
        <v>95.290252685546875</v>
      </c>
      <c r="E41" s="4">
        <v>0.78429762849807738</v>
      </c>
      <c r="F41" s="4">
        <v>19.975989205932617</v>
      </c>
      <c r="H41" s="4">
        <f t="shared" ref="H41:H45" si="12">24*(C41-$C$40)</f>
        <v>20.991388888796791</v>
      </c>
      <c r="J41">
        <f t="shared" si="2"/>
        <v>2.9331327327105201E-2</v>
      </c>
      <c r="K41">
        <f t="shared" si="3"/>
        <v>0.89334930481729091</v>
      </c>
      <c r="L41">
        <f t="shared" si="4"/>
        <v>1.1892268108030518E-2</v>
      </c>
      <c r="O41">
        <v>90</v>
      </c>
      <c r="P41">
        <f t="shared" si="10"/>
        <v>0.43259735484374928</v>
      </c>
    </row>
    <row r="42" spans="2:41" x14ac:dyDescent="0.25">
      <c r="B42" t="s">
        <v>104</v>
      </c>
      <c r="C42" s="1">
        <v>42617.423055555555</v>
      </c>
      <c r="D42">
        <v>93.085105895996094</v>
      </c>
      <c r="E42" s="4">
        <v>0.78880451450347899</v>
      </c>
      <c r="F42" s="4">
        <v>20.391409738159179</v>
      </c>
      <c r="H42" s="4">
        <f t="shared" si="12"/>
        <v>41.585833333258051</v>
      </c>
      <c r="J42">
        <f t="shared" si="2"/>
        <v>3.0895373199058322E-2</v>
      </c>
      <c r="K42">
        <f t="shared" si="3"/>
        <v>0.87314402268240721</v>
      </c>
      <c r="L42">
        <f t="shared" si="4"/>
        <v>7.1131526398634992E-3</v>
      </c>
      <c r="O42">
        <v>96</v>
      </c>
      <c r="P42">
        <f t="shared" si="10"/>
        <v>0.36604403438834665</v>
      </c>
    </row>
    <row r="43" spans="2:41" x14ac:dyDescent="0.25">
      <c r="B43" t="s">
        <v>105</v>
      </c>
      <c r="C43" s="1">
        <v>42618.49291666667</v>
      </c>
      <c r="D43">
        <v>62.751003265380859</v>
      </c>
      <c r="E43" s="4">
        <v>0.56346039304733275</v>
      </c>
      <c r="F43" s="4">
        <v>19.15943609008789</v>
      </c>
      <c r="H43" s="4">
        <f t="shared" si="12"/>
        <v>67.262500000011642</v>
      </c>
      <c r="J43">
        <f t="shared" si="2"/>
        <v>2.4575144634960853E-3</v>
      </c>
      <c r="K43">
        <f t="shared" si="3"/>
        <v>0.59562981577777607</v>
      </c>
      <c r="L43">
        <f t="shared" si="4"/>
        <v>1.0348717588099634E-3</v>
      </c>
      <c r="O43">
        <v>102</v>
      </c>
      <c r="P43">
        <f t="shared" si="10"/>
        <v>0.29894762058511204</v>
      </c>
    </row>
    <row r="44" spans="2:41" x14ac:dyDescent="0.25">
      <c r="B44" t="s">
        <v>106</v>
      </c>
      <c r="C44" s="1">
        <v>42619.45484953704</v>
      </c>
      <c r="D44">
        <v>24.51678466796875</v>
      </c>
      <c r="E44" s="4">
        <v>0.21733176538944243</v>
      </c>
      <c r="F44" s="4">
        <v>17.883545739746094</v>
      </c>
      <c r="H44" s="4">
        <f t="shared" si="12"/>
        <v>90.348888888896909</v>
      </c>
      <c r="J44">
        <f t="shared" si="2"/>
        <v>0.1565800346343624</v>
      </c>
      <c r="K44">
        <f t="shared" si="3"/>
        <v>0.30463282690103244</v>
      </c>
      <c r="L44">
        <f t="shared" si="4"/>
        <v>7.6214753410504222E-3</v>
      </c>
      <c r="O44">
        <v>108</v>
      </c>
      <c r="P44">
        <f t="shared" si="10"/>
        <v>0.2314291034869228</v>
      </c>
    </row>
    <row r="45" spans="2:41" x14ac:dyDescent="0.25">
      <c r="B45" t="s">
        <v>107</v>
      </c>
      <c r="C45" s="1">
        <v>42620.357777777775</v>
      </c>
      <c r="D45">
        <v>15.059588432312012</v>
      </c>
      <c r="E45" s="4">
        <v>0.1253913475036621</v>
      </c>
      <c r="F45" s="4">
        <v>16.963581903076172</v>
      </c>
      <c r="H45" s="4">
        <f t="shared" si="12"/>
        <v>112.0191666665487</v>
      </c>
      <c r="J45">
        <f t="shared" si="2"/>
        <v>0.23779508068322741</v>
      </c>
      <c r="K45">
        <f t="shared" si="3"/>
        <v>2.3779596682911297E-2</v>
      </c>
      <c r="L45">
        <f t="shared" si="4"/>
        <v>1.0324947904858351E-2</v>
      </c>
      <c r="O45">
        <v>114</v>
      </c>
      <c r="P45">
        <f t="shared" si="10"/>
        <v>0.16357650227723852</v>
      </c>
    </row>
    <row r="46" spans="2:41" x14ac:dyDescent="0.25">
      <c r="O46">
        <v>120</v>
      </c>
      <c r="P46">
        <f t="shared" si="10"/>
        <v>9.545523938160394E-2</v>
      </c>
    </row>
    <row r="48" spans="2:41" x14ac:dyDescent="0.25">
      <c r="J48">
        <f>SUM(J3:J45)</f>
        <v>2.7078962696433764</v>
      </c>
      <c r="L48">
        <f>SUM(L3:L45)</f>
        <v>0.31474093127190689</v>
      </c>
    </row>
    <row r="50" spans="11:11" x14ac:dyDescent="0.25">
      <c r="K50">
        <f>1-L48/J48</f>
        <v>0.88376920681922666</v>
      </c>
    </row>
  </sheetData>
  <protectedRanges>
    <protectedRange sqref="B3:F9" name="Range1_5_1"/>
    <protectedRange sqref="B11:F17" name="Range1_6_1"/>
    <protectedRange sqref="B25:F25" name="Range1_1"/>
    <protectedRange sqref="B19:F23" name="Range1_2"/>
    <protectedRange sqref="B26:F30" name="Range1"/>
    <protectedRange sqref="B31:F31" name="Range1_3"/>
    <protectedRange sqref="B24:F24" name="Range1_4"/>
    <protectedRange sqref="B33:F33" name="Range1_7"/>
    <protectedRange sqref="B34:F34" name="Range1_8"/>
    <protectedRange sqref="B35:F35" name="Range1_9"/>
    <protectedRange sqref="B36:F36" name="Range1_10"/>
    <protectedRange sqref="B40:F40" name="Range1_11"/>
    <protectedRange sqref="B41:F41" name="Range1_12"/>
    <protectedRange sqref="B42:F42" name="Range1_13"/>
    <protectedRange sqref="B43:F43" name="Range1_14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85"/>
  <sheetViews>
    <sheetView workbookViewId="0">
      <pane ySplit="1" topLeftCell="A56" activePane="bottomLeft" state="frozen"/>
      <selection pane="bottomLeft" activeCell="H26" sqref="H26"/>
    </sheetView>
  </sheetViews>
  <sheetFormatPr defaultRowHeight="15" x14ac:dyDescent="0.25"/>
  <cols>
    <col min="1" max="1" width="21" bestFit="1" customWidth="1"/>
    <col min="2" max="2" width="15.85546875" bestFit="1" customWidth="1"/>
    <col min="21" max="21" width="20.28515625" customWidth="1"/>
    <col min="22" max="22" width="9.7109375" customWidth="1"/>
    <col min="23" max="23" width="26.140625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U1" s="2" t="s">
        <v>1</v>
      </c>
      <c r="V1" s="3" t="s">
        <v>120</v>
      </c>
      <c r="W1" s="3" t="s">
        <v>121</v>
      </c>
      <c r="X1" s="3" t="s">
        <v>122</v>
      </c>
      <c r="Y1" s="3" t="s">
        <v>108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109</v>
      </c>
      <c r="AG1" s="3" t="s">
        <v>110</v>
      </c>
    </row>
    <row r="2" spans="1:33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O2" t="s">
        <v>180</v>
      </c>
      <c r="P2" t="s">
        <v>181</v>
      </c>
      <c r="Q2" t="s">
        <v>182</v>
      </c>
      <c r="R2" t="s">
        <v>183</v>
      </c>
    </row>
    <row r="3" spans="1:33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v>0</v>
      </c>
      <c r="J3">
        <f>$R$3+$O$3*SQRT(1+(I3-$Q$3)^2/$P$3^2)</f>
        <v>2.0350163019622984</v>
      </c>
      <c r="L3">
        <f>$R$9+$O$9*SQRT(1+(I3-$Q$9)^2/$P$9^2)</f>
        <v>1.7854331654394877</v>
      </c>
      <c r="M3">
        <f>$R$10+$O$10*SQRT(1+(I3-$Q$10)^2/$P$10^2)</f>
        <v>2.2845994384851096</v>
      </c>
      <c r="O3">
        <v>-1.6459999999999999</v>
      </c>
      <c r="P3">
        <v>38.872</v>
      </c>
      <c r="Q3">
        <v>73.8</v>
      </c>
      <c r="R3">
        <v>5.5670000000000002</v>
      </c>
    </row>
    <row r="4" spans="1:33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v>6</v>
      </c>
      <c r="J4">
        <f t="shared" ref="J4:J22" si="1">$R$3+$O$3*SQRT(1+(I4-$Q$3)^2/$P$3^2)</f>
        <v>2.2576864155513561</v>
      </c>
      <c r="L4">
        <f t="shared" ref="L4:L23" si="2">$R$9+$O$9*SQRT(1+(I4-$Q$9)^2/$P$9^2)</f>
        <v>2.023837899500653</v>
      </c>
      <c r="M4">
        <f t="shared" ref="M4:M23" si="3">$R$10+$O$10*SQRT(1+(I4-$Q$10)^2/$P$10^2)</f>
        <v>2.4915349316020592</v>
      </c>
      <c r="O4">
        <v>1.1259999999999999</v>
      </c>
      <c r="P4">
        <v>26.401</v>
      </c>
      <c r="Q4">
        <v>1.698</v>
      </c>
      <c r="R4">
        <v>1.0469999999999999</v>
      </c>
    </row>
    <row r="5" spans="1:33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v>12</v>
      </c>
      <c r="J5">
        <f t="shared" si="1"/>
        <v>2.475511422972978</v>
      </c>
      <c r="L5">
        <f t="shared" si="2"/>
        <v>2.2570551558678993</v>
      </c>
      <c r="M5">
        <f t="shared" si="3"/>
        <v>2.6939676900780567</v>
      </c>
    </row>
    <row r="6" spans="1:33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v>18</v>
      </c>
      <c r="J6">
        <f t="shared" si="1"/>
        <v>2.6873916050579427</v>
      </c>
      <c r="L6">
        <f t="shared" si="2"/>
        <v>2.4839075055102073</v>
      </c>
      <c r="M6">
        <f t="shared" si="3"/>
        <v>2.8908757046056781</v>
      </c>
      <c r="O6">
        <f>O3-_xlfn.T.DIST(O3,60,FALSE)*O4</f>
        <v>-1.7623119058936076</v>
      </c>
      <c r="P6">
        <f t="shared" ref="P6:R6" si="4">P3-_xlfn.T.DIST(P3,60,FALSE)*P4</f>
        <v>38.872</v>
      </c>
      <c r="Q6">
        <f t="shared" si="4"/>
        <v>73.8</v>
      </c>
      <c r="R6">
        <f t="shared" si="4"/>
        <v>5.5669987319485852</v>
      </c>
    </row>
    <row r="7" spans="1:33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v>24</v>
      </c>
      <c r="J7">
        <f t="shared" si="1"/>
        <v>2.8919140090058861</v>
      </c>
      <c r="L7">
        <f t="shared" si="2"/>
        <v>2.7028821516216546</v>
      </c>
      <c r="M7">
        <f t="shared" si="3"/>
        <v>3.0809458663901177</v>
      </c>
      <c r="O7">
        <f>O3+_xlfn.T.DIST(O3,60,FALSE)*O4</f>
        <v>-1.5296880941063922</v>
      </c>
      <c r="P7">
        <f t="shared" ref="P7:R7" si="5">P3+_xlfn.T.DIST(P3,60,FALSE)*P4</f>
        <v>38.872</v>
      </c>
      <c r="Q7">
        <f t="shared" si="5"/>
        <v>73.8</v>
      </c>
      <c r="R7">
        <f t="shared" si="5"/>
        <v>5.5670012680514152</v>
      </c>
    </row>
    <row r="8" spans="1:33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v>30</v>
      </c>
      <c r="J8">
        <f t="shared" si="1"/>
        <v>3.0872574176207066</v>
      </c>
      <c r="L8">
        <f t="shared" si="2"/>
        <v>2.9120291836628076</v>
      </c>
      <c r="M8">
        <f t="shared" si="3"/>
        <v>3.2624856515786052</v>
      </c>
    </row>
    <row r="9" spans="1:33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v>36</v>
      </c>
      <c r="J9">
        <f t="shared" si="1"/>
        <v>3.2710777114246063</v>
      </c>
      <c r="L9">
        <f t="shared" si="2"/>
        <v>3.1088388387754895</v>
      </c>
      <c r="M9">
        <f t="shared" si="3"/>
        <v>3.4333165840737236</v>
      </c>
      <c r="O9">
        <f>O6</f>
        <v>-1.7623119058936076</v>
      </c>
      <c r="P9">
        <f t="shared" ref="P9:R10" si="6">P6</f>
        <v>38.872</v>
      </c>
      <c r="Q9">
        <f t="shared" si="6"/>
        <v>73.8</v>
      </c>
      <c r="R9">
        <f t="shared" si="6"/>
        <v>5.5669987319485852</v>
      </c>
    </row>
    <row r="10" spans="1:33" x14ac:dyDescent="0.25">
      <c r="D10" s="4"/>
      <c r="E10" s="4"/>
      <c r="G10" s="4"/>
      <c r="I10">
        <v>42</v>
      </c>
      <c r="J10">
        <f t="shared" si="1"/>
        <v>3.440384684492892</v>
      </c>
      <c r="L10">
        <f t="shared" si="2"/>
        <v>3.2901096130094185</v>
      </c>
      <c r="M10">
        <f t="shared" si="3"/>
        <v>3.5906597559763647</v>
      </c>
      <c r="O10">
        <f>O7</f>
        <v>-1.5296880941063922</v>
      </c>
      <c r="P10">
        <f t="shared" si="6"/>
        <v>38.872</v>
      </c>
      <c r="Q10">
        <f t="shared" si="6"/>
        <v>73.8</v>
      </c>
      <c r="R10">
        <f t="shared" si="6"/>
        <v>5.5670012680514152</v>
      </c>
    </row>
    <row r="11" spans="1:33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v>48</v>
      </c>
      <c r="J11">
        <f t="shared" si="1"/>
        <v>3.5914433924127862</v>
      </c>
      <c r="L11">
        <f t="shared" si="2"/>
        <v>3.4518426381954059</v>
      </c>
      <c r="M11">
        <f t="shared" si="3"/>
        <v>3.7310441466301665</v>
      </c>
    </row>
    <row r="12" spans="1:33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7">24*(B12-$B$11)</f>
        <v>2.7247222223086283</v>
      </c>
      <c r="I12">
        <v>54</v>
      </c>
      <c r="J12">
        <f t="shared" si="1"/>
        <v>3.7197715939620295</v>
      </c>
      <c r="L12">
        <f t="shared" si="2"/>
        <v>3.5892389428443399</v>
      </c>
      <c r="M12">
        <f t="shared" si="3"/>
        <v>3.8503042450797187</v>
      </c>
    </row>
    <row r="13" spans="1:33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7"/>
        <v>19.330555555585306</v>
      </c>
      <c r="I13">
        <v>60</v>
      </c>
      <c r="J13">
        <f t="shared" si="1"/>
        <v>3.8203519750603321</v>
      </c>
      <c r="L13">
        <f t="shared" si="2"/>
        <v>3.6969266725581038</v>
      </c>
      <c r="M13">
        <f t="shared" si="3"/>
        <v>3.9437772775625604</v>
      </c>
      <c r="O13">
        <v>-0.38500000000000001</v>
      </c>
      <c r="P13">
        <v>-12.007999999999999</v>
      </c>
      <c r="Q13">
        <v>71.259</v>
      </c>
      <c r="R13">
        <v>4.37884068525823</v>
      </c>
    </row>
    <row r="14" spans="1:33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7"/>
        <v>43.360000000102445</v>
      </c>
      <c r="I14">
        <v>66</v>
      </c>
      <c r="J14">
        <f t="shared" si="1"/>
        <v>3.8881898479465642</v>
      </c>
      <c r="L14">
        <f t="shared" si="2"/>
        <v>3.769558198109686</v>
      </c>
      <c r="M14">
        <f t="shared" si="3"/>
        <v>4.0068214977834424</v>
      </c>
      <c r="O14">
        <v>1.966</v>
      </c>
      <c r="P14">
        <v>26.401</v>
      </c>
      <c r="Q14">
        <v>1.4970000000000001</v>
      </c>
      <c r="R14">
        <v>1.9119999999999999</v>
      </c>
    </row>
    <row r="15" spans="1:33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7"/>
        <v>68.028333333379123</v>
      </c>
      <c r="I15">
        <v>72</v>
      </c>
      <c r="J15">
        <f t="shared" si="1"/>
        <v>3.9192362442055906</v>
      </c>
      <c r="L15">
        <f t="shared" si="2"/>
        <v>3.8027984373334847</v>
      </c>
      <c r="M15">
        <f t="shared" si="3"/>
        <v>4.0356740510776961</v>
      </c>
    </row>
    <row r="16" spans="1:33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7"/>
        <v>94.394444444566034</v>
      </c>
      <c r="I16">
        <v>78</v>
      </c>
      <c r="J16">
        <f t="shared" si="1"/>
        <v>3.9114200629864793</v>
      </c>
      <c r="L16">
        <f t="shared" si="2"/>
        <v>3.7944299384142495</v>
      </c>
      <c r="M16">
        <f t="shared" si="3"/>
        <v>4.0284101875587091</v>
      </c>
    </row>
    <row r="17" spans="1:13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7"/>
        <v>117.87027777777985</v>
      </c>
      <c r="I17">
        <v>84</v>
      </c>
      <c r="J17">
        <f t="shared" si="1"/>
        <v>3.8652767189011992</v>
      </c>
      <c r="L17">
        <f t="shared" si="2"/>
        <v>3.7450259501644103</v>
      </c>
      <c r="M17">
        <f t="shared" si="3"/>
        <v>3.985527487637988</v>
      </c>
    </row>
    <row r="18" spans="1:13" x14ac:dyDescent="0.25">
      <c r="D18" s="4"/>
      <c r="E18" s="4"/>
      <c r="G18" s="4"/>
      <c r="I18">
        <v>90</v>
      </c>
      <c r="J18">
        <f t="shared" si="1"/>
        <v>3.7837790412611172</v>
      </c>
      <c r="L18">
        <f t="shared" si="2"/>
        <v>3.6577693720308768</v>
      </c>
      <c r="M18">
        <f t="shared" si="3"/>
        <v>3.9097887104913571</v>
      </c>
    </row>
    <row r="19" spans="1:13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v>96</v>
      </c>
      <c r="J19">
        <f t="shared" si="1"/>
        <v>3.6714817292894395</v>
      </c>
      <c r="L19">
        <f t="shared" si="2"/>
        <v>3.5375367536301869</v>
      </c>
      <c r="M19">
        <f t="shared" si="3"/>
        <v>3.8054267049486925</v>
      </c>
    </row>
    <row r="20" spans="1:13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8">24*(B20-$B$19)</f>
        <v>2.7311111111193895</v>
      </c>
      <c r="I20">
        <v>102</v>
      </c>
      <c r="J20">
        <f t="shared" si="1"/>
        <v>3.5334809550512043</v>
      </c>
      <c r="L20">
        <f t="shared" si="2"/>
        <v>3.3897843797161058</v>
      </c>
      <c r="M20">
        <f t="shared" si="3"/>
        <v>3.6771775303863032</v>
      </c>
    </row>
    <row r="21" spans="1:13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8"/>
        <v>19.330833333428018</v>
      </c>
      <c r="I21">
        <v>108</v>
      </c>
      <c r="J21">
        <f t="shared" si="1"/>
        <v>3.3746251318715244</v>
      </c>
      <c r="L21">
        <f t="shared" si="2"/>
        <v>3.2197032688351337</v>
      </c>
      <c r="M21">
        <f t="shared" si="3"/>
        <v>3.529546994907915</v>
      </c>
    </row>
    <row r="22" spans="1:13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8"/>
        <v>43.360000000102445</v>
      </c>
      <c r="I22">
        <v>114</v>
      </c>
      <c r="J22">
        <f t="shared" si="1"/>
        <v>3.1991078818296601</v>
      </c>
      <c r="L22">
        <f t="shared" si="2"/>
        <v>3.031783378532289</v>
      </c>
      <c r="M22">
        <f t="shared" si="3"/>
        <v>3.3664323851270317</v>
      </c>
    </row>
    <row r="23" spans="1:13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8"/>
        <v>68.027777777868323</v>
      </c>
      <c r="I23">
        <v>120</v>
      </c>
      <c r="J23">
        <f>$R$3+$O$3*SQRT(1+(I23-$Q$3)^2/$P$3^2)</f>
        <v>3.0103584003922133</v>
      </c>
      <c r="L23">
        <f t="shared" si="2"/>
        <v>2.8296962227798845</v>
      </c>
      <c r="M23">
        <f t="shared" si="3"/>
        <v>3.1910205780045415</v>
      </c>
    </row>
    <row r="24" spans="1:13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8"/>
        <v>94.393888889055233</v>
      </c>
    </row>
    <row r="25" spans="1:13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8"/>
        <v>117.87027777777985</v>
      </c>
    </row>
    <row r="26" spans="1:13" x14ac:dyDescent="0.25">
      <c r="D26" s="4"/>
      <c r="E26" s="4"/>
      <c r="G26" s="4"/>
      <c r="J26" s="4">
        <f>AVERAGE(D2,D11,D19,D27,D35,D43,D51,D59,D67)</f>
        <v>2.0414175688849556</v>
      </c>
      <c r="L26" s="4">
        <f>J26-J28</f>
        <v>0.34552771515316438</v>
      </c>
    </row>
    <row r="27" spans="1:13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</row>
    <row r="28" spans="1:13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9">24*(B28-$B$27)</f>
        <v>2.7322222223156132</v>
      </c>
      <c r="J28" s="4">
        <f>AVERAGE(D75,D91,D105)</f>
        <v>1.6958898537317912</v>
      </c>
    </row>
    <row r="29" spans="1:13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9"/>
        <v>19.331111111096106</v>
      </c>
    </row>
    <row r="30" spans="1:13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9"/>
        <v>43.361111111124046</v>
      </c>
    </row>
    <row r="31" spans="1:13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9"/>
        <v>68.028333333379123</v>
      </c>
    </row>
    <row r="32" spans="1:13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9"/>
        <v>94.393611111212522</v>
      </c>
    </row>
    <row r="33" spans="1:18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9"/>
        <v>117.86972222226905</v>
      </c>
    </row>
    <row r="34" spans="1:18" x14ac:dyDescent="0.25">
      <c r="D34" s="4"/>
      <c r="E34" s="4"/>
      <c r="G34" s="4"/>
    </row>
    <row r="35" spans="1:18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</row>
    <row r="36" spans="1:18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10">24*(B36-$B$35)</f>
        <v>2.7319444444729015</v>
      </c>
    </row>
    <row r="37" spans="1:18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10"/>
        <v>19.330833333428018</v>
      </c>
    </row>
    <row r="38" spans="1:18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10"/>
        <v>43.360833333455957</v>
      </c>
      <c r="O38" t="s">
        <v>180</v>
      </c>
      <c r="P38" t="s">
        <v>181</v>
      </c>
      <c r="Q38" t="s">
        <v>182</v>
      </c>
      <c r="R38" t="s">
        <v>183</v>
      </c>
    </row>
    <row r="39" spans="1:18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10"/>
        <v>68.027777777868323</v>
      </c>
      <c r="I39">
        <v>0</v>
      </c>
      <c r="J39">
        <f>$R$39+$O$39*SQRT(1+(I39-$Q$39)^2/$P$39^2)</f>
        <v>1.7037822777195464</v>
      </c>
      <c r="L39">
        <f>$R$45+$O$45*SQRT(1+(I39-$Q$45)^2/$P$45^2)</f>
        <v>-4.312223429544594</v>
      </c>
      <c r="M39">
        <f>$R$46+$O$46*SQRT(1+(I39-$Q46)^2/$P$46^2)</f>
        <v>5.2380886155088326</v>
      </c>
      <c r="O39">
        <v>-3.1589999999999998</v>
      </c>
      <c r="P39">
        <f>-20.893*O39+8.8452</f>
        <v>74.846187</v>
      </c>
      <c r="Q39">
        <v>76.004999999999995</v>
      </c>
      <c r="R39">
        <v>6.2060000000000004</v>
      </c>
    </row>
    <row r="40" spans="1:18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10"/>
        <v>94.39277777785901</v>
      </c>
      <c r="I40">
        <v>6</v>
      </c>
      <c r="J40">
        <f t="shared" ref="J40:J59" si="11">$R$39+$O$39*SQRT(1+(I40-$Q$39)^2/$P$39^2)</f>
        <v>1.8805686077301322</v>
      </c>
      <c r="L40">
        <f t="shared" ref="L40:L59" si="12">$R$45+$O$45*SQRT(1+(I40-$Q$45)^2/$P$45^2)</f>
        <v>-3.8020804031962179</v>
      </c>
      <c r="M40">
        <f t="shared" ref="M40:M59" si="13">$R$46+$O$46*SQRT(1+(I40-$Q47)^2/$P$46^2)</f>
        <v>5.869911690803189</v>
      </c>
      <c r="O40">
        <v>2.84</v>
      </c>
      <c r="P40">
        <v>41.140999999999998</v>
      </c>
      <c r="Q40">
        <v>1.3220000000000001</v>
      </c>
      <c r="R40">
        <v>2.819</v>
      </c>
    </row>
    <row r="41" spans="1:18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10"/>
        <v>117.86888888891554</v>
      </c>
      <c r="I41">
        <v>12</v>
      </c>
      <c r="J41">
        <f t="shared" si="11"/>
        <v>2.0494377930954233</v>
      </c>
      <c r="L41">
        <f t="shared" si="12"/>
        <v>-3.3005588168848545</v>
      </c>
      <c r="M41">
        <f t="shared" si="13"/>
        <v>5.8573063067676863</v>
      </c>
    </row>
    <row r="42" spans="1:18" x14ac:dyDescent="0.25">
      <c r="D42" s="4"/>
      <c r="E42" s="4"/>
      <c r="G42" s="4"/>
      <c r="I42">
        <v>18</v>
      </c>
      <c r="J42">
        <f t="shared" si="11"/>
        <v>2.2093861369006875</v>
      </c>
      <c r="L42">
        <f t="shared" si="12"/>
        <v>-2.8097522960432242</v>
      </c>
      <c r="M42">
        <f t="shared" si="13"/>
        <v>5.8364080709491741</v>
      </c>
      <c r="O42">
        <f>O39-_xlfn.T.DIST(O39,17,TRUE)*O40</f>
        <v>-3.1671381984191567</v>
      </c>
      <c r="P42">
        <f t="shared" ref="P42:R42" si="14">P39-_xlfn.T.DIST(P39,17,TRUE)*P40</f>
        <v>33.705187000000002</v>
      </c>
      <c r="Q42">
        <f t="shared" si="14"/>
        <v>74.682999999999993</v>
      </c>
      <c r="R42">
        <f t="shared" si="14"/>
        <v>3.387013506449696</v>
      </c>
    </row>
    <row r="43" spans="1:18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v>24</v>
      </c>
      <c r="J43">
        <f t="shared" si="11"/>
        <v>2.3593006743723612</v>
      </c>
      <c r="L43">
        <f t="shared" si="12"/>
        <v>-2.3324200087731404</v>
      </c>
      <c r="M43">
        <f t="shared" si="13"/>
        <v>5.80737856452029</v>
      </c>
      <c r="O43">
        <f>O39+_xlfn.T.DIST(O39,17,TRUE)*O40</f>
        <v>-3.1508618015808429</v>
      </c>
      <c r="P43">
        <f t="shared" ref="P43:R43" si="15">P39+_xlfn.T.DIST(P39,17,TRUE)*P40</f>
        <v>115.98718700000001</v>
      </c>
      <c r="Q43">
        <f t="shared" si="15"/>
        <v>77.326999999999998</v>
      </c>
      <c r="R43">
        <f t="shared" si="15"/>
        <v>9.0249864935503048</v>
      </c>
    </row>
    <row r="44" spans="1:18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16">24*(B44-$B$43)</f>
        <v>2.7344444443588145</v>
      </c>
      <c r="I44">
        <v>30</v>
      </c>
      <c r="J44">
        <f t="shared" si="11"/>
        <v>2.4979642163178886</v>
      </c>
      <c r="L44">
        <f t="shared" si="12"/>
        <v>-1.8722320242472588</v>
      </c>
      <c r="M44">
        <f t="shared" si="13"/>
        <v>5.7704353648425286</v>
      </c>
    </row>
    <row r="45" spans="1:18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16"/>
        <v>19.331111111096106</v>
      </c>
      <c r="I45">
        <v>36</v>
      </c>
      <c r="J45">
        <f t="shared" si="11"/>
        <v>2.6240698799995754</v>
      </c>
      <c r="L45">
        <f t="shared" si="12"/>
        <v>-1.4341002509979175</v>
      </c>
      <c r="M45">
        <f t="shared" si="13"/>
        <v>5.7258443095384894</v>
      </c>
      <c r="O45">
        <f>O42</f>
        <v>-3.1671381984191567</v>
      </c>
      <c r="P45">
        <f t="shared" ref="P45:R45" si="17">P42</f>
        <v>33.705187000000002</v>
      </c>
      <c r="Q45">
        <f t="shared" si="17"/>
        <v>74.682999999999993</v>
      </c>
      <c r="R45">
        <f t="shared" si="17"/>
        <v>3.387013506449696</v>
      </c>
    </row>
    <row r="46" spans="1:18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16"/>
        <v>43.360833333281334</v>
      </c>
      <c r="I46">
        <v>42</v>
      </c>
      <c r="J46">
        <f t="shared" si="11"/>
        <v>2.7362481736755497</v>
      </c>
      <c r="L46">
        <f t="shared" si="12"/>
        <v>-1.0246010126734895</v>
      </c>
      <c r="M46">
        <f t="shared" si="13"/>
        <v>5.6739106830356612</v>
      </c>
      <c r="O46">
        <f>O43</f>
        <v>-3.1508618015808429</v>
      </c>
      <c r="P46">
        <f t="shared" ref="P46:R46" si="18">P43</f>
        <v>115.98718700000001</v>
      </c>
      <c r="Q46">
        <f t="shared" si="18"/>
        <v>77.326999999999998</v>
      </c>
      <c r="R46">
        <f t="shared" si="18"/>
        <v>9.0249864935503048</v>
      </c>
    </row>
    <row r="47" spans="1:18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16"/>
        <v>68.028055555536412</v>
      </c>
      <c r="I47">
        <v>48</v>
      </c>
      <c r="J47">
        <f t="shared" si="11"/>
        <v>2.8331091882164618</v>
      </c>
      <c r="L47">
        <f t="shared" si="12"/>
        <v>-0.65245155236928642</v>
      </c>
      <c r="M47">
        <f t="shared" si="13"/>
        <v>5.6149699449330619</v>
      </c>
    </row>
    <row r="48" spans="1:18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16"/>
        <v>94.392500000016298</v>
      </c>
      <c r="I48">
        <v>54</v>
      </c>
      <c r="J48">
        <f t="shared" si="11"/>
        <v>2.9133008852368341</v>
      </c>
      <c r="L48">
        <f t="shared" si="12"/>
        <v>-0.32889065680498897</v>
      </c>
      <c r="M48">
        <f t="shared" si="13"/>
        <v>5.5493785650854939</v>
      </c>
    </row>
    <row r="49" spans="1:13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16"/>
        <v>117.87083333329065</v>
      </c>
      <c r="I49">
        <v>60</v>
      </c>
      <c r="J49">
        <f t="shared" si="11"/>
        <v>2.9755816319357615</v>
      </c>
      <c r="L49">
        <f t="shared" si="12"/>
        <v>-6.7597909116555499E-2</v>
      </c>
      <c r="M49">
        <f t="shared" si="13"/>
        <v>5.4775054267215584</v>
      </c>
    </row>
    <row r="50" spans="1:13" x14ac:dyDescent="0.25">
      <c r="D50" s="4"/>
      <c r="E50" s="4"/>
      <c r="G50" s="4"/>
      <c r="I50">
        <v>66</v>
      </c>
      <c r="J50">
        <f t="shared" si="11"/>
        <v>3.0189012338322714</v>
      </c>
      <c r="L50">
        <f t="shared" si="12"/>
        <v>0.1164681684944302</v>
      </c>
      <c r="M50">
        <f t="shared" si="13"/>
        <v>5.3997241301969545</v>
      </c>
    </row>
    <row r="51" spans="1:13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v>72</v>
      </c>
      <c r="J51">
        <f t="shared" si="11"/>
        <v>3.0424806625997589</v>
      </c>
      <c r="L51">
        <f t="shared" si="12"/>
        <v>0.20985690412832358</v>
      </c>
      <c r="M51">
        <f t="shared" si="13"/>
        <v>5.3164063982414325</v>
      </c>
    </row>
    <row r="52" spans="1:13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9">24*(B52-$B$51)</f>
        <v>2.7355555555550382</v>
      </c>
      <c r="I52">
        <v>78</v>
      </c>
      <c r="J52">
        <f t="shared" si="11"/>
        <v>3.0458780100890062</v>
      </c>
      <c r="L52">
        <f t="shared" si="12"/>
        <v>0.20457547300414936</v>
      </c>
      <c r="M52">
        <f t="shared" si="13"/>
        <v>5.2279166653758287</v>
      </c>
    </row>
    <row r="53" spans="1:13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9"/>
        <v>19.331111111096106</v>
      </c>
      <c r="I53">
        <v>84</v>
      </c>
      <c r="J53">
        <f t="shared" si="11"/>
        <v>3.0290285295034298</v>
      </c>
      <c r="L53">
        <f t="shared" si="12"/>
        <v>0.10109961671364109</v>
      </c>
      <c r="M53">
        <f t="shared" si="13"/>
        <v>5.1346078393211725</v>
      </c>
    </row>
    <row r="54" spans="1:13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9"/>
        <v>43.361111111124046</v>
      </c>
      <c r="I54">
        <v>90</v>
      </c>
      <c r="J54">
        <f t="shared" si="11"/>
        <v>2.9922506635091133</v>
      </c>
      <c r="L54">
        <f t="shared" si="12"/>
        <v>-9.181946421633036E-2</v>
      </c>
      <c r="M54">
        <f t="shared" si="13"/>
        <v>5.0368181541910761</v>
      </c>
    </row>
    <row r="55" spans="1:13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9"/>
        <v>68.028333333379123</v>
      </c>
      <c r="I55">
        <v>96</v>
      </c>
      <c r="J55">
        <f t="shared" si="11"/>
        <v>2.9362167944252855</v>
      </c>
      <c r="L55">
        <f t="shared" si="12"/>
        <v>-0.36039334066722573</v>
      </c>
      <c r="M55">
        <f t="shared" si="13"/>
        <v>4.9348689928677185</v>
      </c>
    </row>
    <row r="56" spans="1:13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9"/>
        <v>94.39277777785901</v>
      </c>
      <c r="I56">
        <v>102</v>
      </c>
      <c r="J56">
        <f t="shared" si="11"/>
        <v>2.8618947436814053</v>
      </c>
      <c r="L56">
        <f t="shared" si="12"/>
        <v>-0.68969690892661273</v>
      </c>
      <c r="M56">
        <f t="shared" si="13"/>
        <v>4.8290635352192632</v>
      </c>
    </row>
    <row r="57" spans="1:13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9"/>
        <v>117.87027777777985</v>
      </c>
      <c r="I57">
        <v>108</v>
      </c>
      <c r="J57">
        <f t="shared" si="11"/>
        <v>2.7704712110894465</v>
      </c>
      <c r="L57">
        <f t="shared" si="12"/>
        <v>-1.0662783138613943</v>
      </c>
      <c r="M57">
        <f t="shared" si="13"/>
        <v>4.7196860845607045</v>
      </c>
    </row>
    <row r="58" spans="1:13" x14ac:dyDescent="0.25">
      <c r="D58" s="4"/>
      <c r="E58" s="4"/>
      <c r="G58" s="4"/>
      <c r="I58">
        <v>114</v>
      </c>
      <c r="J58">
        <f t="shared" si="11"/>
        <v>2.6632699095549017</v>
      </c>
      <c r="L58">
        <f t="shared" si="12"/>
        <v>-1.4791737850398903</v>
      </c>
      <c r="M58">
        <f t="shared" si="13"/>
        <v>4.6070019318322055</v>
      </c>
    </row>
    <row r="59" spans="1:13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v>120</v>
      </c>
      <c r="J59">
        <f t="shared" si="11"/>
        <v>2.5416753325785377</v>
      </c>
      <c r="L59">
        <f t="shared" si="12"/>
        <v>-1.9199140385477813</v>
      </c>
      <c r="M59">
        <f t="shared" si="13"/>
        <v>4.4912576308976373</v>
      </c>
    </row>
    <row r="60" spans="1:13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20">24*(B60-$B$59)</f>
        <v>2.7358333333977498</v>
      </c>
    </row>
    <row r="61" spans="1:13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20"/>
        <v>19.330833333428018</v>
      </c>
    </row>
    <row r="62" spans="1:13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20"/>
        <v>43.360833333281334</v>
      </c>
    </row>
    <row r="63" spans="1:13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20"/>
        <v>68.027777777868323</v>
      </c>
    </row>
    <row r="64" spans="1:13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20"/>
        <v>94.391388888994697</v>
      </c>
    </row>
    <row r="65" spans="1:33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20"/>
        <v>117.86888888891554</v>
      </c>
    </row>
    <row r="66" spans="1:33" x14ac:dyDescent="0.25">
      <c r="D66" s="4"/>
      <c r="E66" s="4"/>
      <c r="G66" s="4"/>
    </row>
    <row r="67" spans="1:33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</row>
    <row r="68" spans="1:33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21">24*(B68-$B$67)</f>
        <v>2.7355555555550382</v>
      </c>
    </row>
    <row r="69" spans="1:33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21"/>
        <v>19.330555555585306</v>
      </c>
    </row>
    <row r="70" spans="1:33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21"/>
        <v>43.360833333281334</v>
      </c>
    </row>
    <row r="71" spans="1:33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21"/>
        <v>68.027777777868323</v>
      </c>
    </row>
    <row r="72" spans="1:33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21"/>
        <v>94.390555555641185</v>
      </c>
    </row>
    <row r="73" spans="1:33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21"/>
        <v>117.86750000005122</v>
      </c>
    </row>
    <row r="74" spans="1:33" x14ac:dyDescent="0.25">
      <c r="D74" s="4"/>
      <c r="E74" s="4"/>
      <c r="G74" s="4"/>
    </row>
    <row r="75" spans="1:33" x14ac:dyDescent="0.25">
      <c r="A75" t="s">
        <v>135</v>
      </c>
      <c r="B75" s="1">
        <v>42661.433020833334</v>
      </c>
      <c r="C75">
        <v>98.616096496582031</v>
      </c>
      <c r="D75" s="4">
        <v>1.7343486381530762</v>
      </c>
      <c r="E75" s="4">
        <v>19.119473321533203</v>
      </c>
      <c r="G75" s="4">
        <f>24*(B75-$B$75)</f>
        <v>0</v>
      </c>
      <c r="I75">
        <f>24*(U75-$U$75)</f>
        <v>0</v>
      </c>
      <c r="U75" s="1">
        <v>42661.442361111112</v>
      </c>
      <c r="V75">
        <v>2720</v>
      </c>
      <c r="W75" t="s">
        <v>135</v>
      </c>
      <c r="X75" t="s">
        <v>135</v>
      </c>
      <c r="Y75">
        <v>7.0659999999999998</v>
      </c>
      <c r="Z75">
        <v>28.2</v>
      </c>
      <c r="AA75">
        <v>151</v>
      </c>
      <c r="AB75">
        <v>4.4000000000000004</v>
      </c>
      <c r="AC75">
        <v>105</v>
      </c>
      <c r="AD75">
        <v>0.08</v>
      </c>
      <c r="AE75">
        <v>83</v>
      </c>
      <c r="AF75">
        <v>272</v>
      </c>
      <c r="AG75">
        <v>115</v>
      </c>
    </row>
    <row r="76" spans="1:33" x14ac:dyDescent="0.25">
      <c r="A76" t="s">
        <v>136</v>
      </c>
      <c r="B76" s="1">
        <v>42661.679988425924</v>
      </c>
      <c r="C76">
        <v>98.541984558105469</v>
      </c>
      <c r="D76" s="4">
        <v>1.7667981220245361</v>
      </c>
      <c r="E76" s="4">
        <v>18.638544900512695</v>
      </c>
      <c r="G76" s="4">
        <f t="shared" ref="G76:G81" si="22">24*(B76-$B$75)</f>
        <v>5.9272222221479751</v>
      </c>
      <c r="I76">
        <f t="shared" ref="I76:I89" si="23">24*(U76-$U$75)</f>
        <v>5.9500000000116415</v>
      </c>
      <c r="U76" s="1">
        <v>42661.69027777778</v>
      </c>
      <c r="V76">
        <v>2731</v>
      </c>
      <c r="W76" t="s">
        <v>136</v>
      </c>
      <c r="X76" t="s">
        <v>136</v>
      </c>
      <c r="Y76">
        <v>7.0030000000000001</v>
      </c>
      <c r="Z76">
        <v>28.6</v>
      </c>
      <c r="AA76">
        <v>124</v>
      </c>
      <c r="AB76">
        <v>4.4000000000000004</v>
      </c>
      <c r="AC76">
        <v>104</v>
      </c>
      <c r="AD76">
        <v>0.08</v>
      </c>
      <c r="AE76">
        <v>82</v>
      </c>
      <c r="AF76">
        <v>251</v>
      </c>
      <c r="AG76">
        <v>125</v>
      </c>
    </row>
    <row r="77" spans="1:33" x14ac:dyDescent="0.25">
      <c r="A77" t="s">
        <v>137</v>
      </c>
      <c r="B77" s="1">
        <v>42662.454594907409</v>
      </c>
      <c r="C77">
        <v>97.140838623046875</v>
      </c>
      <c r="D77" s="4">
        <v>2.4806884361267092</v>
      </c>
      <c r="E77" s="4">
        <v>18.749562127685547</v>
      </c>
      <c r="G77" s="4">
        <f t="shared" si="22"/>
        <v>24.517777777800802</v>
      </c>
      <c r="I77">
        <f t="shared" si="23"/>
        <v>6.5833333333139308</v>
      </c>
      <c r="U77" s="1">
        <v>42661.716666666667</v>
      </c>
      <c r="V77">
        <v>2742</v>
      </c>
      <c r="W77" t="s">
        <v>137</v>
      </c>
      <c r="X77" t="s">
        <v>137</v>
      </c>
      <c r="Y77">
        <v>7.1369999999999996</v>
      </c>
      <c r="Z77">
        <v>25</v>
      </c>
      <c r="AA77">
        <v>138</v>
      </c>
      <c r="AB77">
        <v>4.4000000000000004</v>
      </c>
      <c r="AC77">
        <v>106</v>
      </c>
      <c r="AD77">
        <v>0.08</v>
      </c>
      <c r="AE77">
        <v>82</v>
      </c>
      <c r="AF77">
        <v>244</v>
      </c>
      <c r="AG77">
        <v>126</v>
      </c>
    </row>
    <row r="78" spans="1:33" x14ac:dyDescent="0.25">
      <c r="A78" t="s">
        <v>140</v>
      </c>
      <c r="B78" s="1">
        <v>42663.372141203705</v>
      </c>
      <c r="C78">
        <v>92.75531005859375</v>
      </c>
      <c r="D78" s="4">
        <v>2.873688562011719</v>
      </c>
      <c r="E78" s="4">
        <v>18.40047727355957</v>
      </c>
      <c r="G78" s="4">
        <f t="shared" si="22"/>
        <v>46.538888888899237</v>
      </c>
      <c r="I78">
        <f t="shared" si="23"/>
        <v>7.0666666666511446</v>
      </c>
      <c r="U78" s="1">
        <v>42661.736805555556</v>
      </c>
      <c r="V78">
        <v>2751</v>
      </c>
      <c r="W78" t="s">
        <v>138</v>
      </c>
      <c r="X78" t="s">
        <v>138</v>
      </c>
      <c r="Y78">
        <v>7.1970000000000001</v>
      </c>
      <c r="Z78">
        <v>24.9</v>
      </c>
      <c r="AA78">
        <v>133</v>
      </c>
      <c r="AB78">
        <v>4.4000000000000004</v>
      </c>
      <c r="AC78">
        <v>108</v>
      </c>
      <c r="AD78">
        <v>7.0000000000000007E-2</v>
      </c>
      <c r="AE78">
        <v>82</v>
      </c>
      <c r="AF78">
        <v>241</v>
      </c>
      <c r="AG78">
        <v>128</v>
      </c>
    </row>
    <row r="79" spans="1:33" x14ac:dyDescent="0.25">
      <c r="A79" t="s">
        <v>142</v>
      </c>
      <c r="B79" s="1">
        <v>42664.36954861111</v>
      </c>
      <c r="C79">
        <v>83.900779724121094</v>
      </c>
      <c r="D79" s="4">
        <v>3.1098493171691897</v>
      </c>
      <c r="E79" s="4">
        <v>17.749308450317383</v>
      </c>
      <c r="G79" s="4">
        <f t="shared" si="22"/>
        <v>70.476666666625533</v>
      </c>
      <c r="I79">
        <f t="shared" si="23"/>
        <v>24.449999999895226</v>
      </c>
      <c r="U79" s="1">
        <v>42662.461111111108</v>
      </c>
      <c r="V79">
        <v>2767</v>
      </c>
      <c r="W79" t="s">
        <v>137</v>
      </c>
      <c r="X79" t="s">
        <v>137</v>
      </c>
      <c r="Y79">
        <v>6.976</v>
      </c>
      <c r="Z79">
        <v>28.8</v>
      </c>
      <c r="AA79">
        <v>133</v>
      </c>
      <c r="AB79">
        <v>4.2</v>
      </c>
      <c r="AC79">
        <v>109</v>
      </c>
      <c r="AD79">
        <v>0.08</v>
      </c>
      <c r="AE79">
        <v>83</v>
      </c>
      <c r="AF79">
        <v>173</v>
      </c>
      <c r="AG79">
        <v>154</v>
      </c>
    </row>
    <row r="80" spans="1:33" x14ac:dyDescent="0.25">
      <c r="A80" t="s">
        <v>143</v>
      </c>
      <c r="B80" s="1">
        <v>42665.44195601852</v>
      </c>
      <c r="C80">
        <v>73.491477966308594</v>
      </c>
      <c r="D80" s="4">
        <v>2.8763927055358889</v>
      </c>
      <c r="E80" s="4">
        <v>17.727837426757812</v>
      </c>
      <c r="G80" s="4">
        <f t="shared" si="22"/>
        <v>96.214444444456603</v>
      </c>
      <c r="I80">
        <f t="shared" si="23"/>
        <v>27.116666666697711</v>
      </c>
      <c r="U80" s="1">
        <v>42662.572222222225</v>
      </c>
      <c r="V80">
        <v>2778</v>
      </c>
      <c r="W80" t="s">
        <v>138</v>
      </c>
      <c r="X80" t="s">
        <v>138</v>
      </c>
      <c r="Y80">
        <v>7.165</v>
      </c>
      <c r="Z80">
        <v>30.7</v>
      </c>
      <c r="AA80">
        <v>138</v>
      </c>
      <c r="AB80">
        <v>4.0999999999999996</v>
      </c>
      <c r="AC80">
        <v>113</v>
      </c>
      <c r="AD80">
        <v>7.0000000000000007E-2</v>
      </c>
      <c r="AE80">
        <v>82</v>
      </c>
      <c r="AF80">
        <v>309</v>
      </c>
      <c r="AG80">
        <v>162</v>
      </c>
    </row>
    <row r="81" spans="1:33" x14ac:dyDescent="0.25">
      <c r="A81" t="s">
        <v>147</v>
      </c>
      <c r="B81" s="1">
        <v>42666.529074074075</v>
      </c>
      <c r="C81">
        <v>64.239006042480469</v>
      </c>
      <c r="D81" s="4">
        <v>2.5681220127105715</v>
      </c>
      <c r="E81" s="4">
        <v>17.242392404174804</v>
      </c>
      <c r="G81" s="4">
        <f t="shared" si="22"/>
        <v>122.30527777777752</v>
      </c>
      <c r="I81">
        <f t="shared" si="23"/>
        <v>27.516666666604578</v>
      </c>
      <c r="U81" s="1">
        <v>42662.588888888888</v>
      </c>
      <c r="V81">
        <v>2787</v>
      </c>
      <c r="W81" t="s">
        <v>139</v>
      </c>
      <c r="X81" t="s">
        <v>139</v>
      </c>
      <c r="Y81">
        <v>7.11</v>
      </c>
      <c r="Z81">
        <v>32.4</v>
      </c>
      <c r="AA81">
        <v>130</v>
      </c>
      <c r="AB81">
        <v>4.0999999999999996</v>
      </c>
      <c r="AC81">
        <v>113</v>
      </c>
      <c r="AD81">
        <v>7.0000000000000007E-2</v>
      </c>
      <c r="AE81">
        <v>82</v>
      </c>
      <c r="AF81">
        <v>324</v>
      </c>
      <c r="AG81">
        <v>162</v>
      </c>
    </row>
    <row r="82" spans="1:33" x14ac:dyDescent="0.25">
      <c r="D82" s="4"/>
      <c r="E82" s="4"/>
      <c r="G82" s="4"/>
      <c r="I82">
        <f t="shared" si="23"/>
        <v>27.616666666581295</v>
      </c>
      <c r="U82" s="1">
        <v>42662.593055555553</v>
      </c>
      <c r="V82">
        <v>2788</v>
      </c>
      <c r="W82" t="s">
        <v>139</v>
      </c>
      <c r="X82" t="s">
        <v>139</v>
      </c>
      <c r="Y82">
        <v>7.1420000000000003</v>
      </c>
      <c r="Z82">
        <v>29.6</v>
      </c>
      <c r="AA82">
        <v>134</v>
      </c>
      <c r="AB82">
        <v>4.0999999999999996</v>
      </c>
      <c r="AC82">
        <v>112</v>
      </c>
      <c r="AD82">
        <v>7.0000000000000007E-2</v>
      </c>
      <c r="AE82">
        <v>82</v>
      </c>
      <c r="AF82">
        <v>460</v>
      </c>
      <c r="AG82">
        <v>162</v>
      </c>
    </row>
    <row r="83" spans="1:33" x14ac:dyDescent="0.25">
      <c r="D83" s="4"/>
      <c r="E83" s="4"/>
      <c r="G83" s="4"/>
      <c r="I83">
        <f t="shared" si="23"/>
        <v>46.450000000011642</v>
      </c>
      <c r="U83" s="1">
        <v>42663.37777777778</v>
      </c>
      <c r="V83">
        <v>2793</v>
      </c>
      <c r="W83" t="s">
        <v>140</v>
      </c>
      <c r="X83" t="s">
        <v>140</v>
      </c>
      <c r="Y83">
        <v>6.7779999999999996</v>
      </c>
      <c r="Z83">
        <v>29.6</v>
      </c>
      <c r="AA83">
        <v>132</v>
      </c>
      <c r="AB83">
        <v>3.9</v>
      </c>
      <c r="AC83">
        <v>113</v>
      </c>
      <c r="AD83">
        <v>7.0000000000000007E-2</v>
      </c>
      <c r="AE83">
        <v>82</v>
      </c>
      <c r="AF83">
        <v>344</v>
      </c>
      <c r="AG83">
        <v>219</v>
      </c>
    </row>
    <row r="84" spans="1:33" x14ac:dyDescent="0.25">
      <c r="D84" s="4"/>
      <c r="E84" s="4"/>
      <c r="G84" s="4"/>
      <c r="I84">
        <f t="shared" si="23"/>
        <v>47.050000000046566</v>
      </c>
      <c r="U84" s="1">
        <v>42663.402777777781</v>
      </c>
      <c r="V84">
        <v>2803</v>
      </c>
      <c r="W84" t="s">
        <v>141</v>
      </c>
      <c r="X84" t="s">
        <v>141</v>
      </c>
      <c r="Y84">
        <v>7.4080000000000004</v>
      </c>
      <c r="Z84">
        <v>17.3</v>
      </c>
      <c r="AA84">
        <v>146</v>
      </c>
      <c r="AB84">
        <v>3.9</v>
      </c>
      <c r="AC84">
        <v>120</v>
      </c>
      <c r="AD84">
        <v>0.06</v>
      </c>
      <c r="AE84">
        <v>83</v>
      </c>
      <c r="AF84">
        <v>334</v>
      </c>
      <c r="AG84">
        <v>220</v>
      </c>
    </row>
    <row r="85" spans="1:33" x14ac:dyDescent="0.25">
      <c r="D85" s="4"/>
      <c r="E85" s="4"/>
      <c r="G85" s="4"/>
      <c r="I85">
        <f t="shared" si="23"/>
        <v>70.383333333302289</v>
      </c>
      <c r="U85" s="1">
        <v>42664.375</v>
      </c>
      <c r="V85">
        <v>2834</v>
      </c>
      <c r="W85" t="s">
        <v>142</v>
      </c>
      <c r="X85" t="s">
        <v>142</v>
      </c>
      <c r="Y85">
        <v>6.6619999999999999</v>
      </c>
      <c r="Z85">
        <v>25.4</v>
      </c>
      <c r="AA85">
        <v>140</v>
      </c>
      <c r="AB85">
        <v>3.8</v>
      </c>
      <c r="AC85">
        <v>121</v>
      </c>
      <c r="AD85">
        <v>0.06</v>
      </c>
      <c r="AE85">
        <v>83</v>
      </c>
      <c r="AF85">
        <v>182</v>
      </c>
      <c r="AG85">
        <v>304</v>
      </c>
    </row>
    <row r="86" spans="1:33" x14ac:dyDescent="0.25">
      <c r="D86" s="4"/>
      <c r="E86" s="4"/>
      <c r="G86" s="4"/>
      <c r="I86">
        <f t="shared" si="23"/>
        <v>96.049999999988358</v>
      </c>
      <c r="U86" s="1">
        <v>42665.444444444445</v>
      </c>
      <c r="V86">
        <v>2886</v>
      </c>
      <c r="W86" t="s">
        <v>143</v>
      </c>
      <c r="X86" t="s">
        <v>144</v>
      </c>
      <c r="Y86">
        <v>6.39</v>
      </c>
      <c r="Z86">
        <v>30.5</v>
      </c>
      <c r="AA86">
        <v>109</v>
      </c>
      <c r="AB86">
        <v>3.8</v>
      </c>
      <c r="AC86">
        <v>129</v>
      </c>
      <c r="AD86">
        <v>0.05</v>
      </c>
      <c r="AE86">
        <v>85</v>
      </c>
      <c r="AF86">
        <v>234</v>
      </c>
      <c r="AG86">
        <v>435</v>
      </c>
    </row>
    <row r="87" spans="1:33" x14ac:dyDescent="0.25">
      <c r="D87" s="4"/>
      <c r="E87" s="4"/>
      <c r="G87" s="4"/>
      <c r="I87">
        <f t="shared" si="23"/>
        <v>96.266666666662786</v>
      </c>
      <c r="U87" s="1">
        <v>42665.453472222223</v>
      </c>
      <c r="V87">
        <v>2894</v>
      </c>
      <c r="W87" t="s">
        <v>145</v>
      </c>
      <c r="X87" t="s">
        <v>144</v>
      </c>
      <c r="Y87">
        <v>6.9260000000000002</v>
      </c>
      <c r="Z87">
        <v>31.7</v>
      </c>
      <c r="AA87">
        <v>61.9</v>
      </c>
      <c r="AB87">
        <v>3.8</v>
      </c>
      <c r="AC87">
        <v>105</v>
      </c>
      <c r="AD87">
        <v>0.05</v>
      </c>
      <c r="AE87">
        <v>55</v>
      </c>
      <c r="AF87">
        <v>308</v>
      </c>
      <c r="AG87">
        <v>253</v>
      </c>
    </row>
    <row r="88" spans="1:33" x14ac:dyDescent="0.25">
      <c r="D88" s="4"/>
      <c r="E88" s="4"/>
      <c r="G88" s="4"/>
      <c r="I88">
        <f t="shared" si="23"/>
        <v>96.999999999941792</v>
      </c>
      <c r="U88" s="1">
        <v>42665.484027777777</v>
      </c>
      <c r="V88">
        <v>2897</v>
      </c>
      <c r="W88" t="s">
        <v>146</v>
      </c>
      <c r="X88" t="s">
        <v>144</v>
      </c>
      <c r="Y88">
        <v>7.4560000000000004</v>
      </c>
      <c r="Z88">
        <v>20.5</v>
      </c>
      <c r="AA88">
        <v>139</v>
      </c>
      <c r="AB88">
        <v>3.8</v>
      </c>
      <c r="AC88">
        <v>145</v>
      </c>
      <c r="AD88">
        <v>0.05</v>
      </c>
      <c r="AE88">
        <v>80</v>
      </c>
      <c r="AF88">
        <v>207</v>
      </c>
      <c r="AG88">
        <v>428</v>
      </c>
    </row>
    <row r="89" spans="1:33" x14ac:dyDescent="0.25">
      <c r="D89" s="4"/>
      <c r="E89" s="4"/>
      <c r="G89" s="4"/>
      <c r="I89">
        <f t="shared" si="23"/>
        <v>122.13333333330229</v>
      </c>
      <c r="U89" s="1">
        <v>42666.53125</v>
      </c>
      <c r="V89">
        <v>2918</v>
      </c>
      <c r="W89" t="s">
        <v>147</v>
      </c>
      <c r="X89" t="s">
        <v>144</v>
      </c>
      <c r="Y89">
        <v>6.3769999999999998</v>
      </c>
      <c r="Z89">
        <v>27.4</v>
      </c>
      <c r="AA89">
        <v>123</v>
      </c>
      <c r="AB89">
        <v>3.8</v>
      </c>
      <c r="AC89">
        <v>146</v>
      </c>
      <c r="AD89">
        <v>0.05</v>
      </c>
      <c r="AE89">
        <v>84</v>
      </c>
      <c r="AF89">
        <v>6</v>
      </c>
      <c r="AG89">
        <v>620</v>
      </c>
    </row>
    <row r="90" spans="1:33" x14ac:dyDescent="0.25">
      <c r="D90" s="4"/>
      <c r="E90" s="4"/>
      <c r="G90" s="4"/>
    </row>
    <row r="91" spans="1:33" x14ac:dyDescent="0.25">
      <c r="A91" t="s">
        <v>148</v>
      </c>
      <c r="B91" s="1">
        <v>42661.433148148149</v>
      </c>
      <c r="C91">
        <v>98.219894409179688</v>
      </c>
      <c r="D91" s="4">
        <v>1.691082460975647</v>
      </c>
      <c r="E91" s="4">
        <v>19.113804681396484</v>
      </c>
      <c r="G91" s="4">
        <f>24*(B91-$B$91)</f>
        <v>0</v>
      </c>
      <c r="I91">
        <f>24*(U91-$U$91)</f>
        <v>0</v>
      </c>
      <c r="U91" s="1">
        <v>42661.443055555559</v>
      </c>
      <c r="V91">
        <v>2721</v>
      </c>
      <c r="W91" t="s">
        <v>148</v>
      </c>
      <c r="X91" t="s">
        <v>148</v>
      </c>
      <c r="Y91">
        <v>7.0979999999999999</v>
      </c>
      <c r="Z91">
        <v>26.3</v>
      </c>
      <c r="AA91">
        <v>153</v>
      </c>
      <c r="AB91">
        <v>4.4000000000000004</v>
      </c>
      <c r="AC91">
        <v>105</v>
      </c>
      <c r="AD91">
        <v>0.08</v>
      </c>
      <c r="AE91">
        <v>83</v>
      </c>
      <c r="AF91">
        <v>271</v>
      </c>
      <c r="AG91">
        <v>115</v>
      </c>
    </row>
    <row r="92" spans="1:33" x14ac:dyDescent="0.25">
      <c r="A92" t="s">
        <v>149</v>
      </c>
      <c r="B92" s="1">
        <v>42661.680312500001</v>
      </c>
      <c r="C92">
        <v>97.331390380859375</v>
      </c>
      <c r="D92" s="4">
        <v>1.8082614971160889</v>
      </c>
      <c r="E92" s="4">
        <v>19.073664529418945</v>
      </c>
      <c r="G92" s="4">
        <f t="shared" ref="G92:G97" si="24">24*(B92-$B$91)</f>
        <v>5.9319444444263354</v>
      </c>
      <c r="I92">
        <f t="shared" ref="I92:I103" si="25">24*(U92-$U$91)</f>
        <v>5.9499999998370185</v>
      </c>
      <c r="U92" s="1">
        <v>42661.690972222219</v>
      </c>
      <c r="V92">
        <v>2732</v>
      </c>
      <c r="W92" t="s">
        <v>149</v>
      </c>
      <c r="X92" t="s">
        <v>149</v>
      </c>
      <c r="Y92">
        <v>7.0289999999999999</v>
      </c>
      <c r="Z92">
        <v>29</v>
      </c>
      <c r="AA92">
        <v>155</v>
      </c>
      <c r="AB92">
        <v>4.4000000000000004</v>
      </c>
      <c r="AC92">
        <v>104</v>
      </c>
      <c r="AD92">
        <v>0.08</v>
      </c>
      <c r="AE92">
        <v>82</v>
      </c>
      <c r="AF92">
        <v>249</v>
      </c>
      <c r="AG92">
        <v>125</v>
      </c>
    </row>
    <row r="93" spans="1:33" x14ac:dyDescent="0.25">
      <c r="A93" t="s">
        <v>150</v>
      </c>
      <c r="B93" s="1">
        <v>42662.455069444448</v>
      </c>
      <c r="C93">
        <v>97.483589172363281</v>
      </c>
      <c r="D93" s="4">
        <v>2.4094797206878664</v>
      </c>
      <c r="E93" s="4">
        <v>18.918911798095703</v>
      </c>
      <c r="G93" s="4">
        <f t="shared" si="24"/>
        <v>24.526111111161299</v>
      </c>
      <c r="I93">
        <f t="shared" si="25"/>
        <v>6.6166666665812954</v>
      </c>
      <c r="U93" s="1">
        <v>42661.71875</v>
      </c>
      <c r="V93">
        <v>2743</v>
      </c>
      <c r="W93" t="s">
        <v>150</v>
      </c>
      <c r="X93" t="s">
        <v>150</v>
      </c>
      <c r="Y93">
        <v>7.1289999999999996</v>
      </c>
      <c r="Z93">
        <v>24.9</v>
      </c>
      <c r="AA93">
        <v>142</v>
      </c>
      <c r="AB93">
        <v>4.4000000000000004</v>
      </c>
      <c r="AC93">
        <v>106</v>
      </c>
      <c r="AD93">
        <v>0.08</v>
      </c>
      <c r="AE93">
        <v>82</v>
      </c>
      <c r="AF93">
        <v>244</v>
      </c>
      <c r="AG93">
        <v>126</v>
      </c>
    </row>
    <row r="94" spans="1:33" x14ac:dyDescent="0.25">
      <c r="A94" t="s">
        <v>153</v>
      </c>
      <c r="B94" s="1">
        <v>42663.372337962966</v>
      </c>
      <c r="C94">
        <v>93.168235778808594</v>
      </c>
      <c r="D94" s="4">
        <v>2.9503055644989016</v>
      </c>
      <c r="E94" s="4">
        <v>18.486164910888672</v>
      </c>
      <c r="G94" s="4">
        <f t="shared" si="24"/>
        <v>46.540555555606261</v>
      </c>
      <c r="I94">
        <f t="shared" si="25"/>
        <v>7.0833333331975155</v>
      </c>
      <c r="U94" s="1">
        <v>42661.738194444442</v>
      </c>
      <c r="V94">
        <v>2752</v>
      </c>
      <c r="W94" t="s">
        <v>151</v>
      </c>
      <c r="X94" t="s">
        <v>151</v>
      </c>
      <c r="Y94">
        <v>7.226</v>
      </c>
      <c r="Z94">
        <v>23.4</v>
      </c>
      <c r="AA94">
        <v>143</v>
      </c>
      <c r="AB94">
        <v>4.4000000000000004</v>
      </c>
      <c r="AC94">
        <v>108</v>
      </c>
      <c r="AD94">
        <v>7.0000000000000007E-2</v>
      </c>
      <c r="AE94">
        <v>83</v>
      </c>
      <c r="AF94">
        <v>239</v>
      </c>
      <c r="AG94">
        <v>127</v>
      </c>
    </row>
    <row r="95" spans="1:33" x14ac:dyDescent="0.25">
      <c r="A95" t="s">
        <v>155</v>
      </c>
      <c r="B95" s="1">
        <v>42664.370162037034</v>
      </c>
      <c r="C95">
        <v>83.53424072265625</v>
      </c>
      <c r="D95" s="4">
        <v>2.9358836246490481</v>
      </c>
      <c r="E95" s="4">
        <v>17.852085931396484</v>
      </c>
      <c r="G95" s="4">
        <f t="shared" si="24"/>
        <v>70.488333333225455</v>
      </c>
      <c r="I95">
        <f t="shared" si="25"/>
        <v>24.449999999895226</v>
      </c>
      <c r="U95" s="1">
        <v>42662.461805555555</v>
      </c>
      <c r="V95">
        <v>2768</v>
      </c>
      <c r="W95" t="s">
        <v>150</v>
      </c>
      <c r="X95" t="s">
        <v>150</v>
      </c>
      <c r="Y95">
        <v>6.968</v>
      </c>
      <c r="Z95">
        <v>30.2</v>
      </c>
      <c r="AA95">
        <v>131</v>
      </c>
      <c r="AB95">
        <v>4.0999999999999996</v>
      </c>
      <c r="AC95">
        <v>108</v>
      </c>
      <c r="AD95">
        <v>7.0000000000000007E-2</v>
      </c>
      <c r="AE95">
        <v>83</v>
      </c>
      <c r="AF95">
        <v>173</v>
      </c>
      <c r="AG95">
        <v>155</v>
      </c>
    </row>
    <row r="96" spans="1:33" x14ac:dyDescent="0.25">
      <c r="A96" t="s">
        <v>156</v>
      </c>
      <c r="B96" s="1">
        <v>42665.442210648151</v>
      </c>
      <c r="C96">
        <v>73.397514343261719</v>
      </c>
      <c r="D96" s="4">
        <v>2.8178032470703127</v>
      </c>
      <c r="E96" s="4">
        <v>17.952769143676758</v>
      </c>
      <c r="G96" s="4">
        <f t="shared" si="24"/>
        <v>96.21750000002794</v>
      </c>
      <c r="I96">
        <f t="shared" si="25"/>
        <v>27.133333333244082</v>
      </c>
      <c r="U96" s="1">
        <v>42662.573611111111</v>
      </c>
      <c r="V96">
        <v>2779</v>
      </c>
      <c r="W96" t="s">
        <v>151</v>
      </c>
      <c r="X96" t="s">
        <v>151</v>
      </c>
      <c r="Y96">
        <v>7.1870000000000003</v>
      </c>
      <c r="Z96">
        <v>28.6</v>
      </c>
      <c r="AA96">
        <v>139</v>
      </c>
      <c r="AB96">
        <v>4.0999999999999996</v>
      </c>
      <c r="AC96">
        <v>113</v>
      </c>
      <c r="AD96">
        <v>7.0000000000000007E-2</v>
      </c>
      <c r="AE96">
        <v>83</v>
      </c>
      <c r="AF96">
        <v>306</v>
      </c>
      <c r="AG96">
        <v>161</v>
      </c>
    </row>
    <row r="97" spans="1:33" x14ac:dyDescent="0.25">
      <c r="A97" t="s">
        <v>158</v>
      </c>
      <c r="B97" s="1">
        <v>42666.529270833336</v>
      </c>
      <c r="C97">
        <v>63.814182281494141</v>
      </c>
      <c r="D97" s="4">
        <v>2.5879522396087649</v>
      </c>
      <c r="E97" s="4">
        <v>17.494610650634765</v>
      </c>
      <c r="G97" s="4">
        <f t="shared" si="24"/>
        <v>122.30694444448454</v>
      </c>
      <c r="I97">
        <f t="shared" si="25"/>
        <v>27.633333333302289</v>
      </c>
      <c r="U97" s="1">
        <v>42662.594444444447</v>
      </c>
      <c r="V97">
        <v>2789</v>
      </c>
      <c r="W97" t="s">
        <v>152</v>
      </c>
      <c r="X97" t="s">
        <v>152</v>
      </c>
      <c r="Y97">
        <v>7.157</v>
      </c>
      <c r="Z97">
        <v>28.8</v>
      </c>
      <c r="AA97">
        <v>140</v>
      </c>
      <c r="AB97">
        <v>4.0999999999999996</v>
      </c>
      <c r="AC97">
        <v>112</v>
      </c>
      <c r="AD97">
        <v>7.0000000000000007E-2</v>
      </c>
      <c r="AE97">
        <v>82</v>
      </c>
      <c r="AF97">
        <v>455</v>
      </c>
      <c r="AG97">
        <v>163</v>
      </c>
    </row>
    <row r="98" spans="1:33" x14ac:dyDescent="0.25">
      <c r="D98" s="4"/>
      <c r="E98" s="4"/>
      <c r="G98" s="4"/>
      <c r="I98">
        <f t="shared" si="25"/>
        <v>46.449999999837019</v>
      </c>
      <c r="U98" s="1">
        <v>42663.378472222219</v>
      </c>
      <c r="V98">
        <v>2794</v>
      </c>
      <c r="W98" t="s">
        <v>153</v>
      </c>
      <c r="X98" t="s">
        <v>153</v>
      </c>
      <c r="Y98">
        <v>6.8390000000000004</v>
      </c>
      <c r="Z98">
        <v>27.1</v>
      </c>
      <c r="AA98">
        <v>144</v>
      </c>
      <c r="AB98">
        <v>3.9</v>
      </c>
      <c r="AC98">
        <v>114</v>
      </c>
      <c r="AD98">
        <v>7.0000000000000007E-2</v>
      </c>
      <c r="AE98">
        <v>82</v>
      </c>
      <c r="AF98">
        <v>340</v>
      </c>
      <c r="AG98">
        <v>222</v>
      </c>
    </row>
    <row r="99" spans="1:33" x14ac:dyDescent="0.25">
      <c r="D99" s="4"/>
      <c r="E99" s="4"/>
      <c r="G99" s="4"/>
      <c r="I99">
        <f t="shared" si="25"/>
        <v>47.099999999860302</v>
      </c>
      <c r="U99" s="1">
        <v>42663.405555555553</v>
      </c>
      <c r="V99">
        <v>2805</v>
      </c>
      <c r="W99" t="s">
        <v>154</v>
      </c>
      <c r="X99" t="s">
        <v>154</v>
      </c>
      <c r="Y99">
        <v>7.4690000000000003</v>
      </c>
      <c r="Z99">
        <v>15</v>
      </c>
      <c r="AA99">
        <v>149</v>
      </c>
      <c r="AB99">
        <v>3.9</v>
      </c>
      <c r="AC99">
        <v>121</v>
      </c>
      <c r="AD99">
        <v>0.06</v>
      </c>
      <c r="AE99">
        <v>83</v>
      </c>
      <c r="AF99">
        <v>330</v>
      </c>
      <c r="AG99">
        <v>224</v>
      </c>
    </row>
    <row r="100" spans="1:33" x14ac:dyDescent="0.25">
      <c r="D100" s="4"/>
      <c r="E100" s="4"/>
      <c r="G100" s="4"/>
      <c r="I100">
        <f t="shared" si="25"/>
        <v>70.383333333302289</v>
      </c>
      <c r="U100" s="1">
        <v>42664.375694444447</v>
      </c>
      <c r="V100">
        <v>2835</v>
      </c>
      <c r="W100" t="s">
        <v>155</v>
      </c>
      <c r="X100" t="s">
        <v>155</v>
      </c>
      <c r="Y100">
        <v>6.6859999999999999</v>
      </c>
      <c r="Z100">
        <v>23.2</v>
      </c>
      <c r="AA100">
        <v>146</v>
      </c>
      <c r="AB100">
        <v>3.8</v>
      </c>
      <c r="AC100">
        <v>121</v>
      </c>
      <c r="AD100">
        <v>0.06</v>
      </c>
      <c r="AE100">
        <v>82</v>
      </c>
      <c r="AF100">
        <v>177</v>
      </c>
      <c r="AG100">
        <v>307</v>
      </c>
    </row>
    <row r="101" spans="1:33" x14ac:dyDescent="0.25">
      <c r="D101" s="4"/>
      <c r="E101" s="4"/>
      <c r="G101" s="4"/>
      <c r="I101">
        <f t="shared" si="25"/>
        <v>96.049999999988358</v>
      </c>
      <c r="U101" s="1">
        <v>42665.445138888892</v>
      </c>
      <c r="V101">
        <v>2887</v>
      </c>
      <c r="W101" t="s">
        <v>156</v>
      </c>
      <c r="X101" t="s">
        <v>144</v>
      </c>
      <c r="Y101">
        <v>6.3970000000000002</v>
      </c>
      <c r="Z101">
        <v>27</v>
      </c>
      <c r="AA101">
        <v>113</v>
      </c>
      <c r="AB101">
        <v>3.7</v>
      </c>
      <c r="AC101">
        <v>129</v>
      </c>
      <c r="AD101">
        <v>0.05</v>
      </c>
      <c r="AE101">
        <v>85</v>
      </c>
      <c r="AF101">
        <v>225</v>
      </c>
      <c r="AG101">
        <v>443</v>
      </c>
    </row>
    <row r="102" spans="1:33" x14ac:dyDescent="0.25">
      <c r="D102" s="4"/>
      <c r="E102" s="4"/>
      <c r="G102" s="4"/>
      <c r="I102">
        <f t="shared" si="25"/>
        <v>97.016666666662786</v>
      </c>
      <c r="U102" s="1">
        <v>42665.48541666667</v>
      </c>
      <c r="V102">
        <v>2898</v>
      </c>
      <c r="W102" t="s">
        <v>157</v>
      </c>
      <c r="X102" t="s">
        <v>144</v>
      </c>
      <c r="Y102">
        <v>7.476</v>
      </c>
      <c r="Z102">
        <v>20.399999999999999</v>
      </c>
      <c r="AA102">
        <v>149</v>
      </c>
      <c r="AB102">
        <v>3.8</v>
      </c>
      <c r="AC102">
        <v>145</v>
      </c>
      <c r="AD102">
        <v>0.05</v>
      </c>
      <c r="AE102">
        <v>80</v>
      </c>
      <c r="AF102">
        <v>200</v>
      </c>
      <c r="AG102">
        <v>437</v>
      </c>
    </row>
    <row r="103" spans="1:33" x14ac:dyDescent="0.25">
      <c r="D103" s="4"/>
      <c r="E103" s="4"/>
      <c r="G103" s="4"/>
      <c r="I103">
        <f t="shared" si="25"/>
        <v>122.14999999984866</v>
      </c>
      <c r="U103" s="1">
        <v>42666.532638888886</v>
      </c>
      <c r="V103">
        <v>2919</v>
      </c>
      <c r="W103" t="s">
        <v>158</v>
      </c>
      <c r="X103" t="s">
        <v>144</v>
      </c>
      <c r="Y103">
        <v>6.4119999999999999</v>
      </c>
      <c r="Z103">
        <v>27.1</v>
      </c>
      <c r="AA103">
        <v>122</v>
      </c>
      <c r="AB103">
        <v>3.9</v>
      </c>
      <c r="AC103">
        <v>146</v>
      </c>
      <c r="AD103">
        <v>0.04</v>
      </c>
      <c r="AE103">
        <v>84</v>
      </c>
      <c r="AF103">
        <v>4</v>
      </c>
      <c r="AG103">
        <v>631</v>
      </c>
    </row>
    <row r="104" spans="1:33" x14ac:dyDescent="0.25">
      <c r="D104" s="4"/>
      <c r="E104" s="4"/>
      <c r="G104" s="4"/>
    </row>
    <row r="105" spans="1:33" x14ac:dyDescent="0.25">
      <c r="A105" t="s">
        <v>159</v>
      </c>
      <c r="B105" s="1">
        <v>42661.433229166665</v>
      </c>
      <c r="C105">
        <v>98.715202331542969</v>
      </c>
      <c r="D105" s="4">
        <v>1.6622384620666504</v>
      </c>
      <c r="E105" s="4">
        <v>19.125185830688476</v>
      </c>
      <c r="G105" s="4">
        <f>24*(B105-$B$105)</f>
        <v>0</v>
      </c>
      <c r="I105">
        <f>24*(U105-$U$105)</f>
        <v>0</v>
      </c>
      <c r="U105" s="1">
        <v>42661.444444444445</v>
      </c>
      <c r="V105">
        <v>2722</v>
      </c>
      <c r="W105" t="s">
        <v>159</v>
      </c>
      <c r="X105" t="s">
        <v>159</v>
      </c>
      <c r="Y105">
        <v>7.101</v>
      </c>
      <c r="Z105">
        <v>26.7</v>
      </c>
      <c r="AA105">
        <v>159</v>
      </c>
      <c r="AB105">
        <v>4.4000000000000004</v>
      </c>
      <c r="AC105">
        <v>105</v>
      </c>
      <c r="AD105">
        <v>0.08</v>
      </c>
      <c r="AE105">
        <v>83</v>
      </c>
      <c r="AF105">
        <v>272</v>
      </c>
      <c r="AG105">
        <v>115</v>
      </c>
    </row>
    <row r="106" spans="1:33" x14ac:dyDescent="0.25">
      <c r="A106" t="s">
        <v>160</v>
      </c>
      <c r="B106" s="1">
        <v>42661.68037037037</v>
      </c>
      <c r="C106">
        <v>99.029129028320313</v>
      </c>
      <c r="D106" s="4">
        <v>1.8389082981109619</v>
      </c>
      <c r="E106" s="4">
        <v>18.896729333496094</v>
      </c>
      <c r="G106" s="4">
        <f t="shared" ref="G106:G111" si="26">24*(B106-$B$105)</f>
        <v>5.9313888889155351</v>
      </c>
      <c r="I106">
        <f t="shared" ref="I106:I117" si="27">24*(U106-$U$105)</f>
        <v>5.9333333332906477</v>
      </c>
      <c r="U106" s="1">
        <v>42661.691666666666</v>
      </c>
      <c r="V106">
        <v>2733</v>
      </c>
      <c r="W106" t="s">
        <v>160</v>
      </c>
      <c r="X106" t="s">
        <v>160</v>
      </c>
      <c r="Y106">
        <v>7.0010000000000003</v>
      </c>
      <c r="Z106">
        <v>30.4</v>
      </c>
      <c r="AA106">
        <v>145</v>
      </c>
      <c r="AB106">
        <v>4.4000000000000004</v>
      </c>
      <c r="AC106">
        <v>104</v>
      </c>
      <c r="AD106">
        <v>0.08</v>
      </c>
      <c r="AE106">
        <v>82</v>
      </c>
      <c r="AF106">
        <v>251</v>
      </c>
      <c r="AG106">
        <v>126</v>
      </c>
    </row>
    <row r="107" spans="1:33" x14ac:dyDescent="0.25">
      <c r="A107" t="s">
        <v>161</v>
      </c>
      <c r="B107" s="1">
        <v>42662.455358796295</v>
      </c>
      <c r="C107">
        <v>96.868247985839844</v>
      </c>
      <c r="D107" s="4">
        <v>2.4257043434143069</v>
      </c>
      <c r="E107" s="4">
        <v>18.874159677124023</v>
      </c>
      <c r="G107" s="4">
        <f t="shared" si="26"/>
        <v>24.531111111107748</v>
      </c>
      <c r="I107">
        <f t="shared" si="27"/>
        <v>6.6000000000349246</v>
      </c>
      <c r="U107" s="1">
        <v>42661.719444444447</v>
      </c>
      <c r="V107">
        <v>2744</v>
      </c>
      <c r="W107" t="s">
        <v>161</v>
      </c>
      <c r="X107" t="s">
        <v>161</v>
      </c>
      <c r="Y107">
        <v>7.16</v>
      </c>
      <c r="Z107">
        <v>24.1</v>
      </c>
      <c r="AA107">
        <v>150</v>
      </c>
      <c r="AB107">
        <v>4.4000000000000004</v>
      </c>
      <c r="AC107">
        <v>106</v>
      </c>
      <c r="AD107">
        <v>0.08</v>
      </c>
      <c r="AE107">
        <v>82</v>
      </c>
      <c r="AF107">
        <v>245</v>
      </c>
      <c r="AG107">
        <v>127</v>
      </c>
    </row>
    <row r="108" spans="1:33" x14ac:dyDescent="0.25">
      <c r="A108" t="s">
        <v>164</v>
      </c>
      <c r="B108" s="1">
        <v>42663.372569444444</v>
      </c>
      <c r="C108">
        <v>92.348915100097656</v>
      </c>
      <c r="D108" s="4">
        <v>2.7961703372955324</v>
      </c>
      <c r="E108" s="4">
        <v>18.431649072265625</v>
      </c>
      <c r="G108" s="4">
        <f t="shared" si="26"/>
        <v>46.544166666688398</v>
      </c>
      <c r="I108">
        <f t="shared" si="27"/>
        <v>7.0666666666511446</v>
      </c>
      <c r="U108" s="1">
        <v>42661.738888888889</v>
      </c>
      <c r="V108">
        <v>2753</v>
      </c>
      <c r="W108" t="s">
        <v>162</v>
      </c>
      <c r="X108" t="s">
        <v>162</v>
      </c>
      <c r="Y108">
        <v>7.2229999999999999</v>
      </c>
      <c r="Z108">
        <v>24</v>
      </c>
      <c r="AA108">
        <v>144</v>
      </c>
      <c r="AB108">
        <v>4.4000000000000004</v>
      </c>
      <c r="AC108">
        <v>108</v>
      </c>
      <c r="AD108">
        <v>7.0000000000000007E-2</v>
      </c>
      <c r="AE108">
        <v>83</v>
      </c>
      <c r="AF108">
        <v>241</v>
      </c>
      <c r="AG108">
        <v>129</v>
      </c>
    </row>
    <row r="109" spans="1:33" x14ac:dyDescent="0.25">
      <c r="A109" t="s">
        <v>166</v>
      </c>
      <c r="B109" s="1">
        <v>42664.370358796295</v>
      </c>
      <c r="C109">
        <v>84.76788330078125</v>
      </c>
      <c r="D109" s="4">
        <v>3.0449501110076906</v>
      </c>
      <c r="E109" s="4">
        <v>17.974495751953125</v>
      </c>
      <c r="G109" s="4">
        <f t="shared" si="26"/>
        <v>70.491111111128703</v>
      </c>
      <c r="I109">
        <f t="shared" si="27"/>
        <v>24.449999999895226</v>
      </c>
      <c r="U109" s="1">
        <v>42662.463194444441</v>
      </c>
      <c r="V109">
        <v>2769</v>
      </c>
      <c r="W109" t="s">
        <v>161</v>
      </c>
      <c r="X109" t="s">
        <v>161</v>
      </c>
      <c r="Y109">
        <v>6.9960000000000004</v>
      </c>
      <c r="Z109">
        <v>30.1</v>
      </c>
      <c r="AA109">
        <v>141</v>
      </c>
      <c r="AB109">
        <v>4.2</v>
      </c>
      <c r="AC109">
        <v>108</v>
      </c>
      <c r="AD109">
        <v>7.0000000000000007E-2</v>
      </c>
      <c r="AE109">
        <v>83</v>
      </c>
      <c r="AF109">
        <v>173</v>
      </c>
      <c r="AG109">
        <v>156</v>
      </c>
    </row>
    <row r="110" spans="1:33" x14ac:dyDescent="0.25">
      <c r="A110" t="s">
        <v>167</v>
      </c>
      <c r="B110" s="1">
        <v>42665.44226851852</v>
      </c>
      <c r="C110">
        <v>74.105010986328125</v>
      </c>
      <c r="D110" s="4">
        <v>2.7988742424011233</v>
      </c>
      <c r="E110" s="4">
        <v>17.971543176269531</v>
      </c>
      <c r="G110" s="4">
        <f t="shared" si="26"/>
        <v>96.216944444517139</v>
      </c>
      <c r="I110">
        <f t="shared" si="27"/>
        <v>27.133333333244082</v>
      </c>
      <c r="U110" s="1">
        <v>42662.574999999997</v>
      </c>
      <c r="V110">
        <v>2780</v>
      </c>
      <c r="W110" t="s">
        <v>162</v>
      </c>
      <c r="X110" t="s">
        <v>162</v>
      </c>
      <c r="Y110">
        <v>7.1589999999999998</v>
      </c>
      <c r="Z110">
        <v>31</v>
      </c>
      <c r="AA110">
        <v>138</v>
      </c>
      <c r="AB110">
        <v>4.0999999999999996</v>
      </c>
      <c r="AC110">
        <v>113</v>
      </c>
      <c r="AD110">
        <v>7.0000000000000007E-2</v>
      </c>
      <c r="AE110">
        <v>83</v>
      </c>
      <c r="AF110">
        <v>308</v>
      </c>
      <c r="AG110">
        <v>162</v>
      </c>
    </row>
    <row r="111" spans="1:33" x14ac:dyDescent="0.25">
      <c r="A111" t="s">
        <v>169</v>
      </c>
      <c r="B111" s="1">
        <v>42666.529340277775</v>
      </c>
      <c r="C111">
        <v>63.923023223876953</v>
      </c>
      <c r="D111" s="4">
        <v>2.485195262527466</v>
      </c>
      <c r="E111" s="4">
        <v>17.226256234741211</v>
      </c>
      <c r="G111" s="4">
        <f t="shared" si="26"/>
        <v>122.30666666664183</v>
      </c>
      <c r="I111">
        <f t="shared" si="27"/>
        <v>27.616666666581295</v>
      </c>
      <c r="U111" s="1">
        <v>42662.595138888886</v>
      </c>
      <c r="V111">
        <v>2790</v>
      </c>
      <c r="W111" t="s">
        <v>163</v>
      </c>
      <c r="X111" t="s">
        <v>163</v>
      </c>
      <c r="Y111">
        <v>7.157</v>
      </c>
      <c r="Z111">
        <v>29.1</v>
      </c>
      <c r="AA111">
        <v>135</v>
      </c>
      <c r="AB111">
        <v>4.0999999999999996</v>
      </c>
      <c r="AC111">
        <v>113</v>
      </c>
      <c r="AD111">
        <v>7.0000000000000007E-2</v>
      </c>
      <c r="AE111">
        <v>82</v>
      </c>
      <c r="AF111">
        <v>453</v>
      </c>
      <c r="AG111">
        <v>164</v>
      </c>
    </row>
    <row r="112" spans="1:33" x14ac:dyDescent="0.25">
      <c r="D112" s="4"/>
      <c r="E112" s="4"/>
      <c r="G112" s="4"/>
      <c r="I112">
        <f t="shared" si="27"/>
        <v>46.450000000011642</v>
      </c>
      <c r="U112" s="1">
        <v>42663.379861111112</v>
      </c>
      <c r="V112">
        <v>2795</v>
      </c>
      <c r="W112" t="s">
        <v>164</v>
      </c>
      <c r="X112" t="s">
        <v>164</v>
      </c>
      <c r="Y112">
        <v>6.8129999999999997</v>
      </c>
      <c r="Z112">
        <v>28</v>
      </c>
      <c r="AA112">
        <v>135</v>
      </c>
      <c r="AB112">
        <v>3.9</v>
      </c>
      <c r="AC112">
        <v>114</v>
      </c>
      <c r="AD112">
        <v>7.0000000000000007E-2</v>
      </c>
      <c r="AE112">
        <v>82</v>
      </c>
      <c r="AF112">
        <v>342</v>
      </c>
      <c r="AG112">
        <v>223</v>
      </c>
    </row>
    <row r="113" spans="1:33" x14ac:dyDescent="0.25">
      <c r="D113" s="4"/>
      <c r="E113" s="4"/>
      <c r="G113" s="4"/>
      <c r="I113">
        <f t="shared" si="27"/>
        <v>47.083333333313931</v>
      </c>
      <c r="U113" s="1">
        <v>42663.40625</v>
      </c>
      <c r="V113">
        <v>2806</v>
      </c>
      <c r="W113" t="s">
        <v>165</v>
      </c>
      <c r="X113" t="s">
        <v>165</v>
      </c>
      <c r="Y113">
        <v>7.4790000000000001</v>
      </c>
      <c r="Z113">
        <v>15.3</v>
      </c>
      <c r="AA113">
        <v>155</v>
      </c>
      <c r="AB113">
        <v>3.9</v>
      </c>
      <c r="AC113">
        <v>121</v>
      </c>
      <c r="AD113">
        <v>0.06</v>
      </c>
      <c r="AE113">
        <v>83</v>
      </c>
      <c r="AF113">
        <v>331</v>
      </c>
      <c r="AG113">
        <v>225</v>
      </c>
    </row>
    <row r="114" spans="1:33" x14ac:dyDescent="0.25">
      <c r="D114" s="4"/>
      <c r="E114" s="4"/>
      <c r="G114" s="4"/>
      <c r="I114">
        <f t="shared" si="27"/>
        <v>70.366666666581295</v>
      </c>
      <c r="U114" s="1">
        <v>42664.376388888886</v>
      </c>
      <c r="V114">
        <v>2836</v>
      </c>
      <c r="W114" t="s">
        <v>166</v>
      </c>
      <c r="X114" t="s">
        <v>166</v>
      </c>
      <c r="Y114">
        <v>6.6609999999999996</v>
      </c>
      <c r="Z114">
        <v>25.4</v>
      </c>
      <c r="AA114">
        <v>143</v>
      </c>
      <c r="AB114">
        <v>3.8</v>
      </c>
      <c r="AC114">
        <v>121</v>
      </c>
      <c r="AD114">
        <v>0.06</v>
      </c>
      <c r="AE114">
        <v>82</v>
      </c>
      <c r="AF114">
        <v>178</v>
      </c>
      <c r="AG114">
        <v>309</v>
      </c>
    </row>
    <row r="115" spans="1:33" x14ac:dyDescent="0.25">
      <c r="D115" s="4"/>
      <c r="E115" s="4"/>
      <c r="G115" s="4"/>
      <c r="I115">
        <f t="shared" si="27"/>
        <v>96.049999999988358</v>
      </c>
      <c r="U115" s="1">
        <v>42665.446527777778</v>
      </c>
      <c r="V115">
        <v>2888</v>
      </c>
      <c r="W115" t="s">
        <v>167</v>
      </c>
      <c r="X115" t="s">
        <v>144</v>
      </c>
      <c r="Y115">
        <v>6.3789999999999996</v>
      </c>
      <c r="Z115">
        <v>29.5</v>
      </c>
      <c r="AA115">
        <v>111</v>
      </c>
      <c r="AB115">
        <v>3.7</v>
      </c>
      <c r="AC115">
        <v>129</v>
      </c>
      <c r="AD115">
        <v>0.05</v>
      </c>
      <c r="AE115">
        <v>85</v>
      </c>
      <c r="AF115">
        <v>233</v>
      </c>
      <c r="AG115">
        <v>450</v>
      </c>
    </row>
    <row r="116" spans="1:33" x14ac:dyDescent="0.25">
      <c r="D116" s="4"/>
      <c r="E116" s="4"/>
      <c r="G116" s="4"/>
      <c r="I116">
        <f t="shared" si="27"/>
        <v>96.999999999941792</v>
      </c>
      <c r="U116" s="1">
        <v>42665.486111111109</v>
      </c>
      <c r="V116">
        <v>2899</v>
      </c>
      <c r="W116" t="s">
        <v>168</v>
      </c>
      <c r="X116" t="s">
        <v>144</v>
      </c>
      <c r="Y116">
        <v>7.4619999999999997</v>
      </c>
      <c r="Z116">
        <v>20.5</v>
      </c>
      <c r="AA116">
        <v>151</v>
      </c>
      <c r="AB116">
        <v>3.8</v>
      </c>
      <c r="AC116">
        <v>145</v>
      </c>
      <c r="AD116">
        <v>0.05</v>
      </c>
      <c r="AE116">
        <v>80</v>
      </c>
      <c r="AF116">
        <v>207</v>
      </c>
      <c r="AG116">
        <v>442</v>
      </c>
    </row>
    <row r="117" spans="1:33" x14ac:dyDescent="0.25">
      <c r="D117" s="4"/>
      <c r="E117" s="4"/>
      <c r="G117" s="4"/>
      <c r="I117">
        <f t="shared" si="27"/>
        <v>122.13333333330229</v>
      </c>
      <c r="U117" s="1">
        <v>42666.533333333333</v>
      </c>
      <c r="V117">
        <v>2920</v>
      </c>
      <c r="W117" t="s">
        <v>169</v>
      </c>
      <c r="X117" t="s">
        <v>144</v>
      </c>
      <c r="Y117">
        <v>6.3959999999999999</v>
      </c>
      <c r="Z117">
        <v>25.2</v>
      </c>
      <c r="AA117">
        <v>131</v>
      </c>
      <c r="AB117">
        <v>3.9</v>
      </c>
      <c r="AC117">
        <v>146</v>
      </c>
      <c r="AD117">
        <v>0.04</v>
      </c>
      <c r="AE117">
        <v>84</v>
      </c>
      <c r="AF117">
        <v>9</v>
      </c>
      <c r="AG117">
        <v>644</v>
      </c>
    </row>
    <row r="118" spans="1:33" x14ac:dyDescent="0.25">
      <c r="D118" s="4"/>
      <c r="E118" s="4"/>
      <c r="G118" s="4"/>
    </row>
    <row r="119" spans="1:33" x14ac:dyDescent="0.25">
      <c r="A119" t="s">
        <v>170</v>
      </c>
      <c r="B119" s="1">
        <v>42661.43577546296</v>
      </c>
      <c r="C119">
        <v>98.522979736328125</v>
      </c>
      <c r="D119" s="4">
        <v>1.6234792304992676</v>
      </c>
      <c r="E119" s="4">
        <v>19.494170053100586</v>
      </c>
      <c r="G119" s="4">
        <f>24*(B119-$B$119)</f>
        <v>0</v>
      </c>
      <c r="I119">
        <f>24*(U119-$U$119)</f>
        <v>0</v>
      </c>
      <c r="U119" s="1">
        <v>42661.445138888892</v>
      </c>
      <c r="V119">
        <v>2723</v>
      </c>
      <c r="W119" t="s">
        <v>170</v>
      </c>
      <c r="X119" t="s">
        <v>170</v>
      </c>
      <c r="Y119">
        <v>6.9290000000000003</v>
      </c>
      <c r="Z119">
        <v>21.5</v>
      </c>
      <c r="AA119">
        <v>172</v>
      </c>
      <c r="AB119">
        <v>8.1</v>
      </c>
      <c r="AC119">
        <v>108</v>
      </c>
      <c r="AD119">
        <v>7.0000000000000007E-2</v>
      </c>
      <c r="AE119">
        <v>92</v>
      </c>
      <c r="AF119">
        <v>436</v>
      </c>
      <c r="AG119">
        <v>112</v>
      </c>
    </row>
    <row r="120" spans="1:33" x14ac:dyDescent="0.25">
      <c r="A120" t="s">
        <v>171</v>
      </c>
      <c r="B120" s="1">
        <v>42661.682615740741</v>
      </c>
      <c r="C120">
        <v>98.201858520507813</v>
      </c>
      <c r="D120" s="4">
        <v>1.5261305404663086</v>
      </c>
      <c r="E120" s="4">
        <v>19.433014733886719</v>
      </c>
      <c r="G120" s="4">
        <f t="shared" ref="G120:G125" si="28">24*(B120-$B$119)</f>
        <v>5.9241666667512618</v>
      </c>
      <c r="I120">
        <f t="shared" ref="I120:I130" si="29">24*(U120-$U$119)</f>
        <v>5.9333333332906477</v>
      </c>
      <c r="U120" s="1">
        <v>42661.692361111112</v>
      </c>
      <c r="V120">
        <v>2734</v>
      </c>
      <c r="W120" t="s">
        <v>171</v>
      </c>
      <c r="X120" t="s">
        <v>171</v>
      </c>
      <c r="Y120">
        <v>6.8760000000000003</v>
      </c>
      <c r="Z120">
        <v>25.3</v>
      </c>
      <c r="AA120">
        <v>164</v>
      </c>
      <c r="AB120">
        <v>8.1</v>
      </c>
      <c r="AC120">
        <v>108</v>
      </c>
      <c r="AD120">
        <v>7.0000000000000007E-2</v>
      </c>
      <c r="AE120">
        <v>92</v>
      </c>
      <c r="AF120">
        <v>423</v>
      </c>
      <c r="AG120">
        <v>114</v>
      </c>
    </row>
    <row r="121" spans="1:33" x14ac:dyDescent="0.25">
      <c r="A121" t="s">
        <v>172</v>
      </c>
      <c r="B121" s="1">
        <v>42662.455937500003</v>
      </c>
      <c r="C121">
        <v>97.452507019042969</v>
      </c>
      <c r="D121" s="4">
        <v>2.034506900405884</v>
      </c>
      <c r="E121" s="4">
        <v>19.072430474853515</v>
      </c>
      <c r="G121" s="4">
        <f t="shared" si="28"/>
        <v>24.483888889022637</v>
      </c>
      <c r="I121">
        <f t="shared" si="29"/>
        <v>6.5999999998603016</v>
      </c>
      <c r="U121" s="1">
        <v>42661.720138888886</v>
      </c>
      <c r="V121">
        <v>2745</v>
      </c>
      <c r="W121" t="s">
        <v>172</v>
      </c>
      <c r="X121" t="s">
        <v>172</v>
      </c>
      <c r="Y121">
        <v>7.07</v>
      </c>
      <c r="Z121">
        <v>23</v>
      </c>
      <c r="AA121">
        <v>146</v>
      </c>
      <c r="AB121">
        <v>8</v>
      </c>
      <c r="AC121">
        <v>110</v>
      </c>
      <c r="AD121">
        <v>0.06</v>
      </c>
      <c r="AE121">
        <v>91</v>
      </c>
      <c r="AF121">
        <v>416</v>
      </c>
      <c r="AG121">
        <v>116</v>
      </c>
    </row>
    <row r="122" spans="1:33" x14ac:dyDescent="0.25">
      <c r="A122" t="s">
        <v>174</v>
      </c>
      <c r="B122" s="1">
        <v>42663.372754629629</v>
      </c>
      <c r="C122">
        <v>93.530349731445313</v>
      </c>
      <c r="D122" s="4">
        <v>2.1111239028930666</v>
      </c>
      <c r="E122" s="4">
        <v>18.547528131103515</v>
      </c>
      <c r="G122" s="4">
        <f t="shared" si="28"/>
        <v>46.487500000046566</v>
      </c>
      <c r="I122">
        <f t="shared" si="29"/>
        <v>7.0666666666511446</v>
      </c>
      <c r="U122" s="1">
        <v>42661.739583333336</v>
      </c>
      <c r="V122">
        <v>2754</v>
      </c>
      <c r="W122" t="s">
        <v>173</v>
      </c>
      <c r="X122" t="s">
        <v>173</v>
      </c>
      <c r="Y122">
        <v>7.2690000000000001</v>
      </c>
      <c r="Z122">
        <v>19.5</v>
      </c>
      <c r="AA122">
        <v>155</v>
      </c>
      <c r="AB122">
        <v>8</v>
      </c>
      <c r="AC122">
        <v>112</v>
      </c>
      <c r="AD122">
        <v>0.06</v>
      </c>
      <c r="AE122">
        <v>92</v>
      </c>
      <c r="AF122">
        <v>411</v>
      </c>
      <c r="AG122">
        <v>117</v>
      </c>
    </row>
    <row r="123" spans="1:33" x14ac:dyDescent="0.25">
      <c r="A123" t="s">
        <v>176</v>
      </c>
      <c r="B123" s="1">
        <v>42664.370648148149</v>
      </c>
      <c r="C123">
        <v>84.275093078613281</v>
      </c>
      <c r="D123" s="4">
        <v>2.0435207916259768</v>
      </c>
      <c r="E123" s="4">
        <v>18.306317193603515</v>
      </c>
      <c r="G123" s="4">
        <f t="shared" si="28"/>
        <v>70.436944444547407</v>
      </c>
      <c r="I123">
        <f t="shared" si="29"/>
        <v>24.449999999895226</v>
      </c>
      <c r="U123" s="1">
        <v>42662.463888888888</v>
      </c>
      <c r="V123">
        <v>2770</v>
      </c>
      <c r="W123" t="s">
        <v>172</v>
      </c>
      <c r="X123" t="s">
        <v>172</v>
      </c>
      <c r="Y123">
        <v>6.8970000000000002</v>
      </c>
      <c r="Z123">
        <v>24.9</v>
      </c>
      <c r="AA123">
        <v>153</v>
      </c>
      <c r="AB123">
        <v>7.9</v>
      </c>
      <c r="AC123">
        <v>113</v>
      </c>
      <c r="AD123">
        <v>0.06</v>
      </c>
      <c r="AE123">
        <v>92</v>
      </c>
      <c r="AF123">
        <v>341</v>
      </c>
      <c r="AG123">
        <v>156</v>
      </c>
    </row>
    <row r="124" spans="1:33" x14ac:dyDescent="0.25">
      <c r="A124" t="s">
        <v>177</v>
      </c>
      <c r="B124" s="1">
        <v>42665.442326388889</v>
      </c>
      <c r="C124">
        <v>69.943595886230469</v>
      </c>
      <c r="D124" s="4">
        <v>1.5648897720336914</v>
      </c>
      <c r="E124" s="4">
        <v>18.069083078002929</v>
      </c>
      <c r="G124" s="4">
        <f t="shared" si="28"/>
        <v>96.157222222303972</v>
      </c>
      <c r="I124">
        <f t="shared" si="29"/>
        <v>27.133333333244082</v>
      </c>
      <c r="U124" s="1">
        <v>42662.575694444444</v>
      </c>
      <c r="V124">
        <v>2781</v>
      </c>
      <c r="W124" t="s">
        <v>173</v>
      </c>
      <c r="X124" t="s">
        <v>173</v>
      </c>
      <c r="Y124">
        <v>7.1449999999999996</v>
      </c>
      <c r="Z124">
        <v>30.3</v>
      </c>
      <c r="AA124">
        <v>144</v>
      </c>
      <c r="AB124">
        <v>7.7</v>
      </c>
      <c r="AC124">
        <v>120</v>
      </c>
      <c r="AD124">
        <v>0.06</v>
      </c>
      <c r="AE124">
        <v>92</v>
      </c>
      <c r="AF124">
        <v>466</v>
      </c>
      <c r="AG124">
        <v>166</v>
      </c>
    </row>
    <row r="125" spans="1:33" x14ac:dyDescent="0.25">
      <c r="A125" t="s">
        <v>179</v>
      </c>
      <c r="B125" s="1">
        <v>42666.529398148145</v>
      </c>
      <c r="C125">
        <v>59.901653289794922</v>
      </c>
      <c r="D125" s="4">
        <v>1.207944614982605</v>
      </c>
      <c r="E125" s="4">
        <v>16.74520383605957</v>
      </c>
      <c r="G125" s="4">
        <f t="shared" si="28"/>
        <v>122.24694444442866</v>
      </c>
      <c r="I125">
        <f t="shared" si="29"/>
        <v>46.450000000011642</v>
      </c>
      <c r="U125" s="1">
        <v>42663.380555555559</v>
      </c>
      <c r="V125">
        <v>2796</v>
      </c>
      <c r="W125" t="s">
        <v>174</v>
      </c>
      <c r="X125" t="s">
        <v>174</v>
      </c>
      <c r="Y125">
        <v>6.7889999999999997</v>
      </c>
      <c r="Z125">
        <v>19.7</v>
      </c>
      <c r="AA125">
        <v>160</v>
      </c>
      <c r="AB125">
        <v>7.8</v>
      </c>
      <c r="AC125">
        <v>121</v>
      </c>
      <c r="AD125">
        <v>0.06</v>
      </c>
      <c r="AE125">
        <v>91</v>
      </c>
      <c r="AF125">
        <v>364</v>
      </c>
      <c r="AG125">
        <v>234</v>
      </c>
    </row>
    <row r="126" spans="1:33" x14ac:dyDescent="0.25">
      <c r="I126">
        <f t="shared" si="29"/>
        <v>47.083333333313931</v>
      </c>
      <c r="U126" s="1">
        <v>42663.406944444447</v>
      </c>
      <c r="V126">
        <v>2807</v>
      </c>
      <c r="W126" t="s">
        <v>175</v>
      </c>
      <c r="X126" t="s">
        <v>175</v>
      </c>
      <c r="Y126">
        <v>7.5190000000000001</v>
      </c>
      <c r="Z126">
        <v>12.9</v>
      </c>
      <c r="AA126">
        <v>155</v>
      </c>
      <c r="AB126">
        <v>7.7</v>
      </c>
      <c r="AC126">
        <v>128</v>
      </c>
      <c r="AD126">
        <v>0.05</v>
      </c>
      <c r="AE126">
        <v>93</v>
      </c>
      <c r="AF126">
        <v>353</v>
      </c>
      <c r="AG126">
        <v>232</v>
      </c>
    </row>
    <row r="127" spans="1:33" x14ac:dyDescent="0.25">
      <c r="I127">
        <f t="shared" si="29"/>
        <v>70.383333333302289</v>
      </c>
      <c r="U127" s="1">
        <v>42664.37777777778</v>
      </c>
      <c r="V127">
        <v>2837</v>
      </c>
      <c r="W127" t="s">
        <v>176</v>
      </c>
      <c r="X127" t="s">
        <v>176</v>
      </c>
      <c r="Y127">
        <v>6.6260000000000003</v>
      </c>
      <c r="Z127">
        <v>18.100000000000001</v>
      </c>
      <c r="AA127">
        <v>166</v>
      </c>
      <c r="AB127">
        <v>7.9</v>
      </c>
      <c r="AC127">
        <v>129</v>
      </c>
      <c r="AD127">
        <v>0.06</v>
      </c>
      <c r="AE127">
        <v>91</v>
      </c>
      <c r="AF127">
        <v>243</v>
      </c>
      <c r="AG127">
        <v>311</v>
      </c>
    </row>
    <row r="128" spans="1:33" x14ac:dyDescent="0.25">
      <c r="I128">
        <f t="shared" si="29"/>
        <v>96.049999999988358</v>
      </c>
      <c r="U128" s="1">
        <v>42665.447222222225</v>
      </c>
      <c r="V128">
        <v>2889</v>
      </c>
      <c r="W128" t="s">
        <v>177</v>
      </c>
      <c r="X128" t="s">
        <v>144</v>
      </c>
      <c r="Y128">
        <v>6.4009999999999998</v>
      </c>
      <c r="Z128">
        <v>25.9</v>
      </c>
      <c r="AA128">
        <v>135</v>
      </c>
      <c r="AB128">
        <v>7.9</v>
      </c>
      <c r="AC128">
        <v>136</v>
      </c>
      <c r="AD128">
        <v>0.05</v>
      </c>
      <c r="AE128">
        <v>95</v>
      </c>
      <c r="AF128">
        <v>280</v>
      </c>
      <c r="AG128">
        <v>430</v>
      </c>
    </row>
    <row r="129" spans="1:33" x14ac:dyDescent="0.25">
      <c r="I129">
        <f t="shared" si="29"/>
        <v>97.016666666662786</v>
      </c>
      <c r="U129" s="1">
        <v>42665.487500000003</v>
      </c>
      <c r="V129">
        <v>2900</v>
      </c>
      <c r="W129" t="s">
        <v>178</v>
      </c>
      <c r="X129" t="s">
        <v>144</v>
      </c>
      <c r="Y129">
        <v>7.5730000000000004</v>
      </c>
      <c r="Z129">
        <v>17.2</v>
      </c>
      <c r="AA129">
        <v>161</v>
      </c>
      <c r="AB129">
        <v>7.8</v>
      </c>
      <c r="AC129">
        <v>152</v>
      </c>
      <c r="AD129">
        <v>0.04</v>
      </c>
      <c r="AE129">
        <v>89</v>
      </c>
      <c r="AF129">
        <v>255</v>
      </c>
      <c r="AG129">
        <v>410</v>
      </c>
    </row>
    <row r="130" spans="1:33" x14ac:dyDescent="0.25">
      <c r="I130">
        <f t="shared" si="29"/>
        <v>122.14999999984866</v>
      </c>
      <c r="U130" s="1">
        <v>42666.534722222219</v>
      </c>
      <c r="V130">
        <v>2921</v>
      </c>
      <c r="W130" t="s">
        <v>179</v>
      </c>
      <c r="X130" t="s">
        <v>144</v>
      </c>
      <c r="Y130">
        <v>6.8019999999999996</v>
      </c>
      <c r="Z130">
        <v>24.9</v>
      </c>
      <c r="AA130">
        <v>146</v>
      </c>
      <c r="AB130">
        <v>8</v>
      </c>
      <c r="AC130">
        <v>153</v>
      </c>
      <c r="AD130">
        <v>0.04</v>
      </c>
      <c r="AE130">
        <v>92</v>
      </c>
      <c r="AF130">
        <v>119</v>
      </c>
      <c r="AG130">
        <v>573</v>
      </c>
    </row>
    <row r="132" spans="1:33" x14ac:dyDescent="0.25">
      <c r="A132" t="s">
        <v>186</v>
      </c>
      <c r="B132" s="1">
        <v>42661.435868055552</v>
      </c>
      <c r="C132">
        <v>97.984321594238281</v>
      </c>
      <c r="D132" s="4">
        <v>1.577509029006958</v>
      </c>
      <c r="E132">
        <v>19.67960439453125</v>
      </c>
      <c r="G132" s="4">
        <f>24*(B132-$B$132)</f>
        <v>0</v>
      </c>
      <c r="U132" s="1">
        <v>42661.448611111111</v>
      </c>
      <c r="V132">
        <v>2724</v>
      </c>
      <c r="W132" t="s">
        <v>186</v>
      </c>
      <c r="X132" t="s">
        <v>186</v>
      </c>
      <c r="Y132">
        <v>6.95</v>
      </c>
      <c r="Z132">
        <v>20.399999999999999</v>
      </c>
      <c r="AA132">
        <v>180</v>
      </c>
      <c r="AB132">
        <v>8.1</v>
      </c>
      <c r="AC132">
        <v>108</v>
      </c>
      <c r="AD132">
        <v>7.0000000000000007E-2</v>
      </c>
      <c r="AE132">
        <v>92</v>
      </c>
      <c r="AF132">
        <v>436</v>
      </c>
      <c r="AG132">
        <v>110</v>
      </c>
    </row>
    <row r="133" spans="1:33" x14ac:dyDescent="0.25">
      <c r="A133" t="s">
        <v>187</v>
      </c>
      <c r="B133" s="1">
        <v>42661.682673611111</v>
      </c>
      <c r="C133">
        <v>97.9097900390625</v>
      </c>
      <c r="D133" s="4">
        <v>1.6045503450393677</v>
      </c>
      <c r="E133">
        <v>18.90664182434082</v>
      </c>
      <c r="G133" s="4">
        <f t="shared" ref="G133:G138" si="30">24*(B133-$B$132)</f>
        <v>5.9233333333977498</v>
      </c>
      <c r="U133" s="1">
        <v>42661.693055555559</v>
      </c>
      <c r="V133">
        <v>2735</v>
      </c>
      <c r="W133" t="s">
        <v>187</v>
      </c>
      <c r="X133" t="s">
        <v>187</v>
      </c>
      <c r="Y133">
        <v>6.8819999999999997</v>
      </c>
      <c r="Z133">
        <v>24.5</v>
      </c>
      <c r="AA133">
        <v>163</v>
      </c>
      <c r="AB133">
        <v>8.1</v>
      </c>
      <c r="AC133">
        <v>107</v>
      </c>
      <c r="AD133">
        <v>7.0000000000000007E-2</v>
      </c>
      <c r="AE133">
        <v>91</v>
      </c>
      <c r="AF133">
        <v>421</v>
      </c>
      <c r="AG133">
        <v>113</v>
      </c>
    </row>
    <row r="134" spans="1:33" x14ac:dyDescent="0.25">
      <c r="A134" t="s">
        <v>188</v>
      </c>
      <c r="B134" s="1">
        <v>42662.45621527778</v>
      </c>
      <c r="C134">
        <v>96.750572204589844</v>
      </c>
      <c r="D134" s="4">
        <v>1.9056101871490478</v>
      </c>
      <c r="E134">
        <v>18.932169778442383</v>
      </c>
      <c r="G134" s="4">
        <f t="shared" si="30"/>
        <v>24.488333333458286</v>
      </c>
      <c r="U134" s="1">
        <v>42661.720833333333</v>
      </c>
      <c r="V134">
        <v>2746</v>
      </c>
      <c r="W134" t="s">
        <v>188</v>
      </c>
      <c r="X134" t="s">
        <v>188</v>
      </c>
      <c r="Y134">
        <v>7.0659999999999998</v>
      </c>
      <c r="Z134">
        <v>22.6</v>
      </c>
      <c r="AA134">
        <v>154</v>
      </c>
      <c r="AB134">
        <v>8</v>
      </c>
      <c r="AC134">
        <v>110</v>
      </c>
      <c r="AD134">
        <v>0.06</v>
      </c>
      <c r="AE134">
        <v>91</v>
      </c>
      <c r="AF134">
        <v>413</v>
      </c>
      <c r="AG134">
        <v>114</v>
      </c>
    </row>
    <row r="135" spans="1:33" x14ac:dyDescent="0.25">
      <c r="A135" t="s">
        <v>189</v>
      </c>
      <c r="B135" s="1">
        <v>42663.372974537036</v>
      </c>
      <c r="C135">
        <v>93.227088928222656</v>
      </c>
      <c r="D135" s="4">
        <v>2.3202434612274172</v>
      </c>
      <c r="E135">
        <v>18.643494470214844</v>
      </c>
      <c r="G135" s="4">
        <f t="shared" si="30"/>
        <v>46.490555555617902</v>
      </c>
      <c r="U135" s="1">
        <v>42661.740277777775</v>
      </c>
      <c r="V135">
        <v>2755</v>
      </c>
      <c r="W135" t="s">
        <v>298</v>
      </c>
      <c r="X135" t="s">
        <v>298</v>
      </c>
      <c r="Y135">
        <v>7.2679999999999998</v>
      </c>
      <c r="Z135">
        <v>18.8</v>
      </c>
      <c r="AA135">
        <v>161</v>
      </c>
      <c r="AB135">
        <v>8</v>
      </c>
      <c r="AC135">
        <v>112</v>
      </c>
      <c r="AD135">
        <v>0.06</v>
      </c>
      <c r="AE135">
        <v>92</v>
      </c>
      <c r="AF135">
        <v>410</v>
      </c>
      <c r="AG135">
        <v>117</v>
      </c>
    </row>
    <row r="136" spans="1:33" x14ac:dyDescent="0.25">
      <c r="A136" t="s">
        <v>190</v>
      </c>
      <c r="B136" s="1">
        <v>42664.370868055557</v>
      </c>
      <c r="C136">
        <v>83.365272521972656</v>
      </c>
      <c r="D136" s="4">
        <v>1.9605941606521606</v>
      </c>
      <c r="E136">
        <v>18.364252908325195</v>
      </c>
      <c r="G136" s="4">
        <f t="shared" si="30"/>
        <v>70.440000000118744</v>
      </c>
      <c r="U136" s="1">
        <v>42662.464583333334</v>
      </c>
      <c r="V136">
        <v>2771</v>
      </c>
      <c r="W136" t="s">
        <v>188</v>
      </c>
      <c r="X136" t="s">
        <v>188</v>
      </c>
      <c r="Y136">
        <v>6.8879999999999999</v>
      </c>
      <c r="Z136">
        <v>23.7</v>
      </c>
      <c r="AA136">
        <v>151</v>
      </c>
      <c r="AB136">
        <v>7.9</v>
      </c>
      <c r="AC136">
        <v>113</v>
      </c>
      <c r="AD136">
        <v>0.06</v>
      </c>
      <c r="AE136">
        <v>92</v>
      </c>
      <c r="AF136">
        <v>341</v>
      </c>
      <c r="AG136">
        <v>154</v>
      </c>
    </row>
    <row r="137" spans="1:33" x14ac:dyDescent="0.25">
      <c r="A137" t="s">
        <v>191</v>
      </c>
      <c r="B137" s="1">
        <v>42665.442384259259</v>
      </c>
      <c r="C137">
        <v>69.040870666503906</v>
      </c>
      <c r="D137" s="4">
        <v>1.5378484560012817</v>
      </c>
      <c r="E137">
        <v>18.033793313598633</v>
      </c>
      <c r="G137" s="4">
        <f t="shared" si="30"/>
        <v>96.15638888895046</v>
      </c>
      <c r="U137" s="1">
        <v>42662.57708333333</v>
      </c>
      <c r="V137">
        <v>2782</v>
      </c>
      <c r="W137" t="s">
        <v>298</v>
      </c>
      <c r="X137" t="s">
        <v>298</v>
      </c>
      <c r="Y137">
        <v>7.16</v>
      </c>
      <c r="Z137">
        <v>28.4</v>
      </c>
      <c r="AA137">
        <v>147</v>
      </c>
      <c r="AB137">
        <v>7.8</v>
      </c>
      <c r="AC137">
        <v>121</v>
      </c>
      <c r="AD137">
        <v>0.06</v>
      </c>
      <c r="AE137">
        <v>92</v>
      </c>
      <c r="AF137">
        <v>468</v>
      </c>
      <c r="AG137">
        <v>165</v>
      </c>
    </row>
    <row r="138" spans="1:33" x14ac:dyDescent="0.25">
      <c r="A138" t="s">
        <v>192</v>
      </c>
      <c r="B138" s="1">
        <v>42666.529444444444</v>
      </c>
      <c r="C138">
        <v>59.572612762451172</v>
      </c>
      <c r="D138" s="4">
        <v>1.2313804460525513</v>
      </c>
      <c r="E138">
        <v>16.990958078002929</v>
      </c>
      <c r="G138" s="4">
        <f t="shared" si="30"/>
        <v>122.24583333340706</v>
      </c>
      <c r="U138" s="1">
        <v>42663.381249999999</v>
      </c>
      <c r="V138">
        <v>2797</v>
      </c>
      <c r="W138" t="s">
        <v>189</v>
      </c>
      <c r="X138" t="s">
        <v>189</v>
      </c>
      <c r="Y138">
        <v>6.8410000000000002</v>
      </c>
      <c r="Z138">
        <v>19.3</v>
      </c>
      <c r="AA138">
        <v>169</v>
      </c>
      <c r="AB138">
        <v>7.8</v>
      </c>
      <c r="AC138">
        <v>121</v>
      </c>
      <c r="AD138">
        <v>0.05</v>
      </c>
      <c r="AE138">
        <v>91</v>
      </c>
      <c r="AF138">
        <v>365</v>
      </c>
      <c r="AG138">
        <v>233</v>
      </c>
    </row>
    <row r="139" spans="1:33" x14ac:dyDescent="0.25">
      <c r="B139" s="1"/>
      <c r="D139" s="4"/>
      <c r="G139" s="4"/>
      <c r="U139" s="1">
        <v>42663.408333333333</v>
      </c>
      <c r="V139">
        <v>2808</v>
      </c>
      <c r="W139" t="s">
        <v>299</v>
      </c>
      <c r="X139" t="s">
        <v>299</v>
      </c>
      <c r="Y139">
        <v>7.4749999999999996</v>
      </c>
      <c r="Z139">
        <v>13.5</v>
      </c>
      <c r="AA139">
        <v>149</v>
      </c>
      <c r="AB139">
        <v>7.7</v>
      </c>
      <c r="AC139">
        <v>127</v>
      </c>
      <c r="AD139">
        <v>0.05</v>
      </c>
      <c r="AE139">
        <v>92</v>
      </c>
      <c r="AF139">
        <v>354</v>
      </c>
      <c r="AG139">
        <v>232</v>
      </c>
    </row>
    <row r="140" spans="1:33" x14ac:dyDescent="0.25">
      <c r="B140" s="1"/>
      <c r="D140" s="4"/>
      <c r="G140" s="4"/>
      <c r="U140" s="1">
        <v>42664.378472222219</v>
      </c>
      <c r="V140">
        <v>2838</v>
      </c>
      <c r="W140" t="s">
        <v>190</v>
      </c>
      <c r="X140" t="s">
        <v>190</v>
      </c>
      <c r="Y140">
        <v>6.6379999999999999</v>
      </c>
      <c r="Z140">
        <v>17.899999999999999</v>
      </c>
      <c r="AA140">
        <v>166</v>
      </c>
      <c r="AB140">
        <v>7.8</v>
      </c>
      <c r="AC140">
        <v>128</v>
      </c>
      <c r="AD140">
        <v>0.05</v>
      </c>
      <c r="AE140">
        <v>91</v>
      </c>
      <c r="AF140">
        <v>243</v>
      </c>
      <c r="AG140">
        <v>309</v>
      </c>
    </row>
    <row r="141" spans="1:33" x14ac:dyDescent="0.25">
      <c r="B141" s="1"/>
      <c r="D141" s="4"/>
      <c r="G141" s="4"/>
      <c r="U141" s="1">
        <v>42665.448611111111</v>
      </c>
      <c r="V141">
        <v>2890</v>
      </c>
      <c r="W141" t="s">
        <v>191</v>
      </c>
      <c r="X141" t="s">
        <v>144</v>
      </c>
      <c r="Y141">
        <v>6.415</v>
      </c>
      <c r="Z141">
        <v>24.9</v>
      </c>
      <c r="AA141">
        <v>137</v>
      </c>
      <c r="AB141">
        <v>7.9</v>
      </c>
      <c r="AC141">
        <v>136</v>
      </c>
      <c r="AD141">
        <v>0.05</v>
      </c>
      <c r="AE141">
        <v>95</v>
      </c>
      <c r="AF141">
        <v>281</v>
      </c>
      <c r="AG141">
        <v>430</v>
      </c>
    </row>
    <row r="142" spans="1:33" x14ac:dyDescent="0.25">
      <c r="B142" s="1"/>
      <c r="D142" s="4"/>
      <c r="G142" s="4"/>
      <c r="U142" s="1">
        <v>42665.488888888889</v>
      </c>
      <c r="V142">
        <v>2901</v>
      </c>
      <c r="W142" t="s">
        <v>300</v>
      </c>
      <c r="X142" t="s">
        <v>144</v>
      </c>
      <c r="Y142">
        <v>7.5759999999999996</v>
      </c>
      <c r="Z142">
        <v>17.100000000000001</v>
      </c>
      <c r="AA142">
        <v>161</v>
      </c>
      <c r="AB142">
        <v>7.8</v>
      </c>
      <c r="AC142">
        <v>152</v>
      </c>
      <c r="AD142">
        <v>0.04</v>
      </c>
      <c r="AE142">
        <v>89</v>
      </c>
      <c r="AF142">
        <v>255</v>
      </c>
      <c r="AG142">
        <v>411</v>
      </c>
    </row>
    <row r="143" spans="1:33" x14ac:dyDescent="0.25">
      <c r="B143" s="1"/>
      <c r="D143" s="4"/>
      <c r="G143" s="4"/>
      <c r="U143" s="1">
        <v>42666.535416666666</v>
      </c>
      <c r="V143">
        <v>2922</v>
      </c>
      <c r="W143" t="s">
        <v>192</v>
      </c>
      <c r="X143" t="s">
        <v>144</v>
      </c>
      <c r="Y143">
        <v>6.75</v>
      </c>
      <c r="Z143">
        <v>26.5</v>
      </c>
      <c r="AA143">
        <v>142</v>
      </c>
      <c r="AB143">
        <v>8</v>
      </c>
      <c r="AC143">
        <v>153</v>
      </c>
      <c r="AD143">
        <v>0.04</v>
      </c>
      <c r="AE143">
        <v>92</v>
      </c>
      <c r="AF143">
        <v>118</v>
      </c>
      <c r="AG143">
        <v>577</v>
      </c>
    </row>
    <row r="144" spans="1:33" x14ac:dyDescent="0.25">
      <c r="D144" s="4"/>
    </row>
    <row r="145" spans="1:33" x14ac:dyDescent="0.25">
      <c r="A145" t="s">
        <v>193</v>
      </c>
      <c r="B145" s="1">
        <v>42661.435925925929</v>
      </c>
      <c r="C145">
        <v>98.834747314453125</v>
      </c>
      <c r="D145" s="4">
        <v>1.6820686889648437</v>
      </c>
      <c r="E145">
        <v>19.280281884765625</v>
      </c>
      <c r="G145" s="4">
        <f>24*(B145-$B$145)</f>
        <v>0</v>
      </c>
      <c r="U145" s="1">
        <v>42661.449305555558</v>
      </c>
      <c r="V145">
        <v>2725</v>
      </c>
      <c r="W145" t="s">
        <v>193</v>
      </c>
      <c r="X145" t="s">
        <v>193</v>
      </c>
      <c r="Y145">
        <v>6.9859999999999998</v>
      </c>
      <c r="Z145">
        <v>19.600000000000001</v>
      </c>
      <c r="AA145">
        <v>191</v>
      </c>
      <c r="AB145">
        <v>8.1</v>
      </c>
      <c r="AC145">
        <v>108</v>
      </c>
      <c r="AD145">
        <v>7.0000000000000007E-2</v>
      </c>
      <c r="AE145">
        <v>92</v>
      </c>
      <c r="AF145">
        <v>436</v>
      </c>
      <c r="AG145">
        <v>110</v>
      </c>
    </row>
    <row r="146" spans="1:33" x14ac:dyDescent="0.25">
      <c r="A146" t="s">
        <v>194</v>
      </c>
      <c r="B146" s="1">
        <v>42661.68273148148</v>
      </c>
      <c r="C146">
        <v>97.021766662597656</v>
      </c>
      <c r="D146" s="4">
        <v>1.5270320011138916</v>
      </c>
      <c r="E146">
        <v>19.128342492675781</v>
      </c>
      <c r="G146" s="4">
        <f t="shared" ref="G146:G151" si="31">24*(B146-$B$145)</f>
        <v>5.9233333332231268</v>
      </c>
      <c r="U146" s="1">
        <v>42661.694444444445</v>
      </c>
      <c r="V146">
        <v>2736</v>
      </c>
      <c r="W146" t="s">
        <v>194</v>
      </c>
      <c r="X146" t="s">
        <v>194</v>
      </c>
      <c r="Y146">
        <v>6.9240000000000004</v>
      </c>
      <c r="Z146">
        <v>22.8</v>
      </c>
      <c r="AA146">
        <v>170</v>
      </c>
      <c r="AB146">
        <v>8.1</v>
      </c>
      <c r="AC146">
        <v>107</v>
      </c>
      <c r="AD146">
        <v>7.0000000000000007E-2</v>
      </c>
      <c r="AE146">
        <v>91</v>
      </c>
      <c r="AF146">
        <v>421</v>
      </c>
      <c r="AG146">
        <v>113</v>
      </c>
    </row>
    <row r="147" spans="1:33" x14ac:dyDescent="0.25">
      <c r="A147" t="s">
        <v>195</v>
      </c>
      <c r="B147" s="1">
        <v>42662.456388888888</v>
      </c>
      <c r="C147">
        <v>96.666664123535156</v>
      </c>
      <c r="D147" s="4">
        <v>1.9083142114639282</v>
      </c>
      <c r="E147">
        <v>18.922352655029297</v>
      </c>
      <c r="G147" s="4">
        <f t="shared" si="31"/>
        <v>24.491111111012287</v>
      </c>
      <c r="U147" s="1">
        <v>42661.72152777778</v>
      </c>
      <c r="V147">
        <v>2747</v>
      </c>
      <c r="W147" t="s">
        <v>195</v>
      </c>
      <c r="X147" t="s">
        <v>195</v>
      </c>
      <c r="Y147">
        <v>7.0679999999999996</v>
      </c>
      <c r="Z147">
        <v>22</v>
      </c>
      <c r="AA147">
        <v>152</v>
      </c>
      <c r="AB147">
        <v>8</v>
      </c>
      <c r="AC147">
        <v>110</v>
      </c>
      <c r="AD147">
        <v>0.06</v>
      </c>
      <c r="AE147">
        <v>91</v>
      </c>
      <c r="AF147">
        <v>415</v>
      </c>
      <c r="AG147">
        <v>114</v>
      </c>
    </row>
    <row r="148" spans="1:33" x14ac:dyDescent="0.25">
      <c r="A148" t="s">
        <v>196</v>
      </c>
      <c r="B148" s="1">
        <v>42663.373171296298</v>
      </c>
      <c r="C148">
        <v>93.833465576171875</v>
      </c>
      <c r="D148" s="4">
        <v>2.1534887386322024</v>
      </c>
      <c r="E148">
        <v>18.609562738037109</v>
      </c>
      <c r="G148" s="4">
        <f t="shared" si="31"/>
        <v>46.493888888857327</v>
      </c>
      <c r="U148" s="1">
        <v>42661.740972222222</v>
      </c>
      <c r="V148">
        <v>2756</v>
      </c>
      <c r="W148" t="s">
        <v>301</v>
      </c>
      <c r="X148" t="s">
        <v>301</v>
      </c>
      <c r="Y148">
        <v>7.3079999999999998</v>
      </c>
      <c r="Z148">
        <v>18.100000000000001</v>
      </c>
      <c r="AA148">
        <v>164</v>
      </c>
      <c r="AB148">
        <v>8</v>
      </c>
      <c r="AC148">
        <v>112</v>
      </c>
      <c r="AD148">
        <v>0.06</v>
      </c>
      <c r="AE148">
        <v>92</v>
      </c>
      <c r="AF148">
        <v>406</v>
      </c>
      <c r="AG148">
        <v>115</v>
      </c>
    </row>
    <row r="149" spans="1:33" x14ac:dyDescent="0.25">
      <c r="A149" t="s">
        <v>197</v>
      </c>
      <c r="B149" s="1">
        <v>42664.371099537035</v>
      </c>
      <c r="C149">
        <v>84.360733032226563</v>
      </c>
      <c r="D149" s="4">
        <v>1.9984519315719604</v>
      </c>
      <c r="E149">
        <v>18.194607598876953</v>
      </c>
      <c r="G149" s="4">
        <f t="shared" si="31"/>
        <v>70.444166666537058</v>
      </c>
      <c r="U149" s="1">
        <v>42662.465277777781</v>
      </c>
      <c r="V149">
        <v>2772</v>
      </c>
      <c r="W149" t="s">
        <v>195</v>
      </c>
      <c r="X149" t="s">
        <v>195</v>
      </c>
      <c r="Y149">
        <v>6.9059999999999997</v>
      </c>
      <c r="Z149">
        <v>23.2</v>
      </c>
      <c r="AA149">
        <v>151</v>
      </c>
      <c r="AB149">
        <v>7.9</v>
      </c>
      <c r="AC149">
        <v>113</v>
      </c>
      <c r="AD149">
        <v>0.06</v>
      </c>
      <c r="AE149">
        <v>92</v>
      </c>
      <c r="AF149">
        <v>342</v>
      </c>
      <c r="AG149">
        <v>153</v>
      </c>
    </row>
    <row r="150" spans="1:33" x14ac:dyDescent="0.25">
      <c r="A150" t="s">
        <v>198</v>
      </c>
      <c r="B150" s="1">
        <v>42665.442418981482</v>
      </c>
      <c r="C150">
        <v>73.999176025390625</v>
      </c>
      <c r="D150" s="4">
        <v>1.6162682605743408</v>
      </c>
      <c r="E150">
        <v>18.330715997314453</v>
      </c>
      <c r="G150" s="4">
        <f t="shared" si="31"/>
        <v>96.155833333265036</v>
      </c>
      <c r="U150" s="1">
        <v>42662.577777777777</v>
      </c>
      <c r="V150">
        <v>2783</v>
      </c>
      <c r="W150" t="s">
        <v>301</v>
      </c>
      <c r="X150" t="s">
        <v>301</v>
      </c>
      <c r="Y150">
        <v>7.1989999999999998</v>
      </c>
      <c r="Z150">
        <v>26.7</v>
      </c>
      <c r="AA150">
        <v>151</v>
      </c>
      <c r="AB150">
        <v>7.8</v>
      </c>
      <c r="AC150">
        <v>121</v>
      </c>
      <c r="AD150">
        <v>0.06</v>
      </c>
      <c r="AE150">
        <v>92</v>
      </c>
      <c r="AF150">
        <v>468</v>
      </c>
      <c r="AG150">
        <v>164</v>
      </c>
    </row>
    <row r="151" spans="1:33" x14ac:dyDescent="0.25">
      <c r="A151" t="s">
        <v>199</v>
      </c>
      <c r="B151" s="1">
        <v>42666.529490740744</v>
      </c>
      <c r="C151">
        <v>57.199298858642578</v>
      </c>
      <c r="D151" s="4">
        <v>1.174593670463562</v>
      </c>
      <c r="E151">
        <v>16.542393548583984</v>
      </c>
      <c r="G151" s="4">
        <f t="shared" si="31"/>
        <v>122.24555555556435</v>
      </c>
      <c r="U151" s="1">
        <v>42663.382638888892</v>
      </c>
      <c r="V151">
        <v>2798</v>
      </c>
      <c r="W151" t="s">
        <v>196</v>
      </c>
      <c r="X151" t="s">
        <v>196</v>
      </c>
      <c r="Y151">
        <v>6.8449999999999998</v>
      </c>
      <c r="Z151">
        <v>18.100000000000001</v>
      </c>
      <c r="AA151">
        <v>171</v>
      </c>
      <c r="AB151">
        <v>7.8</v>
      </c>
      <c r="AC151">
        <v>121</v>
      </c>
      <c r="AD151">
        <v>0.05</v>
      </c>
      <c r="AE151">
        <v>91</v>
      </c>
      <c r="AF151">
        <v>367</v>
      </c>
      <c r="AG151">
        <v>232</v>
      </c>
    </row>
    <row r="152" spans="1:33" x14ac:dyDescent="0.25">
      <c r="B152" s="1"/>
      <c r="D152" s="4"/>
      <c r="G152" s="4"/>
      <c r="U152" s="1">
        <v>42663.40902777778</v>
      </c>
      <c r="V152">
        <v>2809</v>
      </c>
      <c r="W152" t="s">
        <v>302</v>
      </c>
      <c r="X152" t="s">
        <v>302</v>
      </c>
      <c r="Y152">
        <v>7.5670000000000002</v>
      </c>
      <c r="Z152">
        <v>11.5</v>
      </c>
      <c r="AA152">
        <v>160</v>
      </c>
      <c r="AB152">
        <v>7.7</v>
      </c>
      <c r="AC152">
        <v>128</v>
      </c>
      <c r="AD152">
        <v>0.05</v>
      </c>
      <c r="AE152">
        <v>93</v>
      </c>
      <c r="AF152">
        <v>357</v>
      </c>
      <c r="AG152">
        <v>232</v>
      </c>
    </row>
    <row r="153" spans="1:33" x14ac:dyDescent="0.25">
      <c r="B153" s="1"/>
      <c r="D153" s="4"/>
      <c r="G153" s="4"/>
      <c r="U153" s="1">
        <v>42664.379861111112</v>
      </c>
      <c r="V153">
        <v>2839</v>
      </c>
      <c r="W153" t="s">
        <v>197</v>
      </c>
      <c r="X153" t="s">
        <v>197</v>
      </c>
      <c r="Y153">
        <v>6.65</v>
      </c>
      <c r="Z153">
        <v>16.899999999999999</v>
      </c>
      <c r="AA153">
        <v>169</v>
      </c>
      <c r="AB153">
        <v>7.8</v>
      </c>
      <c r="AC153">
        <v>128</v>
      </c>
      <c r="AD153">
        <v>0.05</v>
      </c>
      <c r="AE153">
        <v>91</v>
      </c>
      <c r="AF153">
        <v>244</v>
      </c>
      <c r="AG153">
        <v>310</v>
      </c>
    </row>
    <row r="154" spans="1:33" x14ac:dyDescent="0.25">
      <c r="B154" s="1"/>
      <c r="D154" s="4"/>
      <c r="G154" s="4"/>
      <c r="U154" s="1">
        <v>42665.449305555558</v>
      </c>
      <c r="V154">
        <v>2891</v>
      </c>
      <c r="W154" t="s">
        <v>198</v>
      </c>
      <c r="X154" t="s">
        <v>144</v>
      </c>
      <c r="Y154">
        <v>6.3849999999999998</v>
      </c>
      <c r="Z154">
        <v>27.2</v>
      </c>
      <c r="AA154">
        <v>130</v>
      </c>
      <c r="AB154">
        <v>7.9</v>
      </c>
      <c r="AC154">
        <v>136</v>
      </c>
      <c r="AD154">
        <v>0.05</v>
      </c>
      <c r="AE154">
        <v>95</v>
      </c>
      <c r="AF154">
        <v>282</v>
      </c>
      <c r="AG154">
        <v>431</v>
      </c>
    </row>
    <row r="155" spans="1:33" x14ac:dyDescent="0.25">
      <c r="B155" s="1"/>
      <c r="D155" s="4"/>
      <c r="G155" s="4"/>
      <c r="P155">
        <v>8.8452000000000002</v>
      </c>
      <c r="U155" s="1">
        <v>42665.489583333336</v>
      </c>
      <c r="V155">
        <v>2902</v>
      </c>
      <c r="W155" t="s">
        <v>303</v>
      </c>
      <c r="X155" t="s">
        <v>144</v>
      </c>
      <c r="Y155">
        <v>7.6509999999999998</v>
      </c>
      <c r="Z155">
        <v>14.7</v>
      </c>
      <c r="AA155">
        <v>166</v>
      </c>
      <c r="AB155">
        <v>7.8</v>
      </c>
      <c r="AC155">
        <v>152</v>
      </c>
      <c r="AD155">
        <v>0.04</v>
      </c>
      <c r="AE155">
        <v>89</v>
      </c>
      <c r="AF155">
        <v>258</v>
      </c>
      <c r="AG155">
        <v>411</v>
      </c>
    </row>
    <row r="156" spans="1:33" x14ac:dyDescent="0.25">
      <c r="B156" s="1"/>
      <c r="D156" s="4"/>
      <c r="G156" s="4"/>
      <c r="U156" s="1">
        <v>42666.536111111112</v>
      </c>
      <c r="V156">
        <v>2923</v>
      </c>
      <c r="W156" t="s">
        <v>199</v>
      </c>
      <c r="X156" t="s">
        <v>144</v>
      </c>
      <c r="Y156">
        <v>6.7519999999999998</v>
      </c>
      <c r="Z156">
        <v>26.1</v>
      </c>
      <c r="AA156">
        <v>142</v>
      </c>
      <c r="AB156">
        <v>8</v>
      </c>
      <c r="AC156">
        <v>153</v>
      </c>
      <c r="AD156">
        <v>0.04</v>
      </c>
      <c r="AE156">
        <v>92</v>
      </c>
      <c r="AF156">
        <v>118</v>
      </c>
      <c r="AG156">
        <v>577</v>
      </c>
    </row>
    <row r="157" spans="1:33" x14ac:dyDescent="0.25">
      <c r="D157" s="4"/>
    </row>
    <row r="158" spans="1:33" x14ac:dyDescent="0.25">
      <c r="A158" t="s">
        <v>200</v>
      </c>
      <c r="B158" s="1">
        <v>42661.439131944448</v>
      </c>
      <c r="C158">
        <v>98.153663635253906</v>
      </c>
      <c r="D158" s="4">
        <v>1.4855686260223389</v>
      </c>
      <c r="E158">
        <v>18.308562142944336</v>
      </c>
      <c r="G158" s="4">
        <f>24*(B158-$B$158)</f>
        <v>0</v>
      </c>
      <c r="O158" t="s">
        <v>180</v>
      </c>
      <c r="P158" t="s">
        <v>181</v>
      </c>
      <c r="Q158" t="s">
        <v>182</v>
      </c>
      <c r="R158" t="s">
        <v>183</v>
      </c>
      <c r="U158" s="1">
        <v>42661.450694444444</v>
      </c>
      <c r="V158">
        <v>2726</v>
      </c>
      <c r="W158" t="s">
        <v>200</v>
      </c>
      <c r="X158" t="s">
        <v>200</v>
      </c>
      <c r="Y158">
        <v>7.2649999999999997</v>
      </c>
      <c r="Z158">
        <v>24.9</v>
      </c>
      <c r="AA158">
        <v>184</v>
      </c>
      <c r="AB158">
        <v>4.7</v>
      </c>
      <c r="AC158">
        <v>91</v>
      </c>
      <c r="AD158">
        <v>0.06</v>
      </c>
      <c r="AE158">
        <v>55</v>
      </c>
      <c r="AF158">
        <v>399</v>
      </c>
      <c r="AG158">
        <v>76</v>
      </c>
    </row>
    <row r="159" spans="1:33" x14ac:dyDescent="0.25">
      <c r="A159" t="s">
        <v>201</v>
      </c>
      <c r="B159" s="1">
        <v>42661.687118055554</v>
      </c>
      <c r="C159">
        <v>97.692741394042969</v>
      </c>
      <c r="D159" s="4">
        <v>1.5648897720336914</v>
      </c>
      <c r="E159">
        <v>18.183791024780273</v>
      </c>
      <c r="G159" s="4">
        <f t="shared" ref="G159:G164" si="32">24*(B159-$B$158)</f>
        <v>5.9516666665440425</v>
      </c>
      <c r="I159">
        <v>0</v>
      </c>
      <c r="J159">
        <f>$R$159+$O$159*SQRT(1+(I159-$Q$159)^2/$P$159^2)</f>
        <v>1.5310308253843257</v>
      </c>
      <c r="L159">
        <f>$R$45+$O$45*SQRT(1+(I159-$Q$45)^2/$P$45^2)</f>
        <v>-4.312223429544594</v>
      </c>
      <c r="M159">
        <f>$R$46+$O$46*SQRT(1+(I159-$Q166)^2/$P$46^2)</f>
        <v>5.5468173718374452</v>
      </c>
      <c r="O159">
        <v>-0.128</v>
      </c>
      <c r="P159">
        <v>10.284000000000001</v>
      </c>
      <c r="Q159">
        <v>53</v>
      </c>
      <c r="R159">
        <v>2.2029999999999998</v>
      </c>
      <c r="U159" s="1">
        <v>42661.695138888892</v>
      </c>
      <c r="V159">
        <v>2737</v>
      </c>
      <c r="W159" t="s">
        <v>201</v>
      </c>
      <c r="X159" t="s">
        <v>201</v>
      </c>
      <c r="Y159">
        <v>7.2009999999999996</v>
      </c>
      <c r="Z159">
        <v>28.4</v>
      </c>
      <c r="AA159">
        <v>179</v>
      </c>
      <c r="AB159">
        <v>4.5999999999999996</v>
      </c>
      <c r="AC159">
        <v>91</v>
      </c>
      <c r="AD159">
        <v>0.06</v>
      </c>
      <c r="AE159">
        <v>55</v>
      </c>
      <c r="AF159">
        <v>384</v>
      </c>
      <c r="AG159">
        <v>82</v>
      </c>
    </row>
    <row r="160" spans="1:33" x14ac:dyDescent="0.25">
      <c r="A160" t="s">
        <v>202</v>
      </c>
      <c r="B160" s="1">
        <v>42662.456585648149</v>
      </c>
      <c r="C160">
        <v>96.194587707519531</v>
      </c>
      <c r="D160" s="4">
        <v>2.2102755142211916</v>
      </c>
      <c r="E160">
        <v>18.253662927246094</v>
      </c>
      <c r="G160" s="4">
        <f t="shared" si="32"/>
        <v>24.418888888845686</v>
      </c>
      <c r="I160">
        <v>6</v>
      </c>
      <c r="J160">
        <f t="shared" ref="J160:J179" si="33">$R$159+$O$159*SQRT(1+(I160-$Q$159)^2/$P$159^2)</f>
        <v>1.6041735873137231</v>
      </c>
      <c r="L160">
        <f t="shared" ref="L160:L179" si="34">$R$45+$O$45*SQRT(1+(I160-$Q$45)^2/$P$45^2)</f>
        <v>-3.8020804031962179</v>
      </c>
      <c r="M160">
        <f t="shared" ref="M160:M179" si="35">$R$46+$O$46*SQRT(1+(I160-$Q167)^2/$P$46^2)</f>
        <v>5.869911690803189</v>
      </c>
      <c r="O160">
        <v>0.12</v>
      </c>
      <c r="P160">
        <v>7.0380000000000003</v>
      </c>
      <c r="Q160">
        <v>1.2230000000000001</v>
      </c>
      <c r="R160">
        <v>9.1999999999999998E-2</v>
      </c>
      <c r="U160" s="1">
        <v>42661.722222222219</v>
      </c>
      <c r="V160">
        <v>2748</v>
      </c>
      <c r="W160" t="s">
        <v>202</v>
      </c>
      <c r="X160" t="s">
        <v>202</v>
      </c>
      <c r="Y160">
        <v>7.29</v>
      </c>
      <c r="Z160">
        <v>25.5</v>
      </c>
      <c r="AA160">
        <v>165</v>
      </c>
      <c r="AB160">
        <v>4.5999999999999996</v>
      </c>
      <c r="AC160">
        <v>93</v>
      </c>
      <c r="AD160">
        <v>0.06</v>
      </c>
      <c r="AE160">
        <v>55</v>
      </c>
      <c r="AF160">
        <v>380</v>
      </c>
      <c r="AG160">
        <v>83</v>
      </c>
    </row>
    <row r="161" spans="1:33" x14ac:dyDescent="0.25">
      <c r="A161" t="s">
        <v>203</v>
      </c>
      <c r="B161" s="1">
        <v>42663.373402777775</v>
      </c>
      <c r="C161">
        <v>93.312400817871094</v>
      </c>
      <c r="D161" s="4">
        <v>2.678991181945801</v>
      </c>
      <c r="E161">
        <v>18.014117105102539</v>
      </c>
      <c r="G161" s="4">
        <f t="shared" si="32"/>
        <v>46.422499999869615</v>
      </c>
      <c r="I161">
        <v>12</v>
      </c>
      <c r="J161">
        <f t="shared" si="33"/>
        <v>1.6768845057213064</v>
      </c>
      <c r="L161">
        <f t="shared" si="34"/>
        <v>-3.3005588168848545</v>
      </c>
      <c r="M161">
        <f t="shared" si="35"/>
        <v>5.8573063067676863</v>
      </c>
      <c r="U161" s="1">
        <v>42662.466666666667</v>
      </c>
      <c r="V161">
        <v>2773</v>
      </c>
      <c r="W161" t="s">
        <v>202</v>
      </c>
      <c r="X161" t="s">
        <v>202</v>
      </c>
      <c r="Y161">
        <v>7.1639999999999997</v>
      </c>
      <c r="Z161">
        <v>30.1</v>
      </c>
      <c r="AA161">
        <v>147</v>
      </c>
      <c r="AB161">
        <v>4.4000000000000004</v>
      </c>
      <c r="AC161">
        <v>94</v>
      </c>
      <c r="AD161">
        <v>0.06</v>
      </c>
      <c r="AE161">
        <v>55</v>
      </c>
      <c r="AF161">
        <v>330</v>
      </c>
      <c r="AG161">
        <v>104</v>
      </c>
    </row>
    <row r="162" spans="1:33" x14ac:dyDescent="0.25">
      <c r="A162" t="s">
        <v>204</v>
      </c>
      <c r="B162" s="1">
        <v>42664.371192129627</v>
      </c>
      <c r="C162">
        <v>89.001380920410156</v>
      </c>
      <c r="D162" s="4">
        <v>3.486624820327759</v>
      </c>
      <c r="E162">
        <v>18.108244760131836</v>
      </c>
      <c r="G162" s="4">
        <f t="shared" si="32"/>
        <v>70.36944444430992</v>
      </c>
      <c r="I162">
        <v>18</v>
      </c>
      <c r="J162">
        <f t="shared" si="33"/>
        <v>1.7489560660003618</v>
      </c>
      <c r="L162">
        <f t="shared" si="34"/>
        <v>-2.8097522960432242</v>
      </c>
      <c r="M162">
        <f t="shared" si="35"/>
        <v>5.8364080709491741</v>
      </c>
      <c r="O162">
        <f>O159-_xlfn.T.DIST(O159,17,TRUE)*O160</f>
        <v>-0.18197905852131702</v>
      </c>
      <c r="P162">
        <f t="shared" ref="P162:R162" si="36">P159-_xlfn.T.DIST(P159,17,TRUE)*P160</f>
        <v>3.2460000360848156</v>
      </c>
      <c r="Q162">
        <f t="shared" si="36"/>
        <v>51.777000000000001</v>
      </c>
      <c r="R162">
        <f t="shared" si="36"/>
        <v>2.1129171835180167</v>
      </c>
      <c r="U162" s="1">
        <v>42662.57916666667</v>
      </c>
      <c r="V162">
        <v>2784</v>
      </c>
      <c r="W162" t="s">
        <v>304</v>
      </c>
      <c r="X162" t="s">
        <v>304</v>
      </c>
      <c r="Y162">
        <v>7.3209999999999997</v>
      </c>
      <c r="Z162">
        <v>28.4</v>
      </c>
      <c r="AA162">
        <v>156</v>
      </c>
      <c r="AB162">
        <v>4.3</v>
      </c>
      <c r="AC162">
        <v>97</v>
      </c>
      <c r="AD162">
        <v>0.06</v>
      </c>
      <c r="AE162">
        <v>55</v>
      </c>
      <c r="AF162">
        <v>471</v>
      </c>
      <c r="AG162">
        <v>107</v>
      </c>
    </row>
    <row r="163" spans="1:33" x14ac:dyDescent="0.25">
      <c r="A163" t="s">
        <v>205</v>
      </c>
      <c r="B163" s="1">
        <v>42665.442465277774</v>
      </c>
      <c r="C163">
        <v>84.442794799804688</v>
      </c>
      <c r="D163" s="4">
        <v>4.1049688888549802</v>
      </c>
      <c r="E163">
        <v>18.128559930419922</v>
      </c>
      <c r="G163" s="4">
        <f t="shared" si="32"/>
        <v>96.079999999841675</v>
      </c>
      <c r="I163">
        <v>24</v>
      </c>
      <c r="J163">
        <f t="shared" si="33"/>
        <v>1.820027135979615</v>
      </c>
      <c r="L163">
        <f t="shared" si="34"/>
        <v>-2.3324200087731404</v>
      </c>
      <c r="M163">
        <f t="shared" si="35"/>
        <v>5.80737856452029</v>
      </c>
      <c r="O163">
        <f>O159+_xlfn.T.DIST(O159,17,TRUE)*O160</f>
        <v>-7.4020941478682989E-2</v>
      </c>
      <c r="P163">
        <f t="shared" ref="P163:R163" si="37">P159+_xlfn.T.DIST(P159,17,TRUE)*P160</f>
        <v>17.321999963915186</v>
      </c>
      <c r="Q163">
        <f t="shared" si="37"/>
        <v>54.222999999999999</v>
      </c>
      <c r="R163">
        <f t="shared" si="37"/>
        <v>2.293082816481983</v>
      </c>
      <c r="U163" s="1">
        <v>42663.383333333331</v>
      </c>
      <c r="V163">
        <v>2799</v>
      </c>
      <c r="W163" t="s">
        <v>203</v>
      </c>
      <c r="X163" t="s">
        <v>203</v>
      </c>
      <c r="Y163">
        <v>7.2169999999999996</v>
      </c>
      <c r="Z163">
        <v>24.3</v>
      </c>
      <c r="AA163">
        <v>165</v>
      </c>
      <c r="AB163">
        <v>4.0999999999999996</v>
      </c>
      <c r="AC163">
        <v>98</v>
      </c>
      <c r="AD163">
        <v>0.06</v>
      </c>
      <c r="AE163">
        <v>55</v>
      </c>
      <c r="AF163">
        <v>390</v>
      </c>
      <c r="AG163">
        <v>147</v>
      </c>
    </row>
    <row r="164" spans="1:33" x14ac:dyDescent="0.25">
      <c r="A164" t="s">
        <v>206</v>
      </c>
      <c r="B164" s="1">
        <v>42666.52952546296</v>
      </c>
      <c r="C164">
        <v>84.290428161621094</v>
      </c>
      <c r="D164" s="4">
        <v>4.6043318344116209</v>
      </c>
      <c r="E164">
        <v>18.199162347412109</v>
      </c>
      <c r="G164" s="4">
        <f t="shared" si="32"/>
        <v>122.16944444429828</v>
      </c>
      <c r="I164">
        <v>30</v>
      </c>
      <c r="J164">
        <f t="shared" si="33"/>
        <v>1.8894167175335406</v>
      </c>
      <c r="L164">
        <f t="shared" si="34"/>
        <v>-1.8722320242472588</v>
      </c>
      <c r="M164">
        <f t="shared" si="35"/>
        <v>5.7704353648425286</v>
      </c>
      <c r="U164" s="1">
        <v>42663.410416666666</v>
      </c>
      <c r="V164">
        <v>2810</v>
      </c>
      <c r="W164" t="s">
        <v>305</v>
      </c>
      <c r="X164" t="s">
        <v>305</v>
      </c>
      <c r="Y164">
        <v>7.3179999999999996</v>
      </c>
      <c r="Z164">
        <v>24.4</v>
      </c>
      <c r="AA164">
        <v>151</v>
      </c>
      <c r="AB164">
        <v>4.0999999999999996</v>
      </c>
      <c r="AC164">
        <v>100</v>
      </c>
      <c r="AD164">
        <v>0.06</v>
      </c>
      <c r="AE164">
        <v>56</v>
      </c>
      <c r="AF164">
        <v>381</v>
      </c>
      <c r="AG164">
        <v>147</v>
      </c>
    </row>
    <row r="165" spans="1:33" x14ac:dyDescent="0.25">
      <c r="B165" s="1"/>
      <c r="D165" s="4"/>
      <c r="G165" s="4"/>
      <c r="I165">
        <v>36</v>
      </c>
      <c r="J165">
        <f t="shared" si="33"/>
        <v>1.9557052863459128</v>
      </c>
      <c r="L165">
        <f t="shared" si="34"/>
        <v>-1.4341002509979175</v>
      </c>
      <c r="M165">
        <f t="shared" si="35"/>
        <v>5.7258443095384894</v>
      </c>
      <c r="O165">
        <f>O162</f>
        <v>-0.18197905852131702</v>
      </c>
      <c r="P165">
        <f t="shared" ref="P165:R165" si="38">P162</f>
        <v>3.2460000360848156</v>
      </c>
      <c r="Q165">
        <f t="shared" si="38"/>
        <v>51.777000000000001</v>
      </c>
      <c r="R165">
        <f t="shared" si="38"/>
        <v>2.1129171835180167</v>
      </c>
      <c r="U165" s="1">
        <v>42664.380555555559</v>
      </c>
      <c r="V165">
        <v>2840</v>
      </c>
      <c r="W165" t="s">
        <v>204</v>
      </c>
      <c r="X165" t="s">
        <v>204</v>
      </c>
      <c r="Y165">
        <v>7.08</v>
      </c>
      <c r="Z165">
        <v>23.9</v>
      </c>
      <c r="AA165">
        <v>157</v>
      </c>
      <c r="AB165">
        <v>3.9</v>
      </c>
      <c r="AC165">
        <v>101</v>
      </c>
      <c r="AD165">
        <v>0.05</v>
      </c>
      <c r="AE165">
        <v>55</v>
      </c>
      <c r="AF165">
        <v>262</v>
      </c>
      <c r="AG165">
        <v>198</v>
      </c>
    </row>
    <row r="166" spans="1:33" x14ac:dyDescent="0.25">
      <c r="B166" s="1"/>
      <c r="D166" s="4"/>
      <c r="G166" s="4"/>
      <c r="I166">
        <v>42</v>
      </c>
      <c r="J166">
        <f t="shared" si="33"/>
        <v>2.015573172538109</v>
      </c>
      <c r="L166">
        <f t="shared" si="34"/>
        <v>-1.0246010126734895</v>
      </c>
      <c r="M166">
        <f t="shared" si="35"/>
        <v>5.6739106830356612</v>
      </c>
      <c r="O166">
        <f>O163</f>
        <v>-7.4020941478682989E-2</v>
      </c>
      <c r="P166">
        <f t="shared" ref="P166:R166" si="39">P163</f>
        <v>17.321999963915186</v>
      </c>
      <c r="Q166">
        <f t="shared" si="39"/>
        <v>54.222999999999999</v>
      </c>
      <c r="R166">
        <f t="shared" si="39"/>
        <v>2.293082816481983</v>
      </c>
      <c r="U166" s="1">
        <v>42665.450694444444</v>
      </c>
      <c r="V166">
        <v>2892</v>
      </c>
      <c r="W166" t="s">
        <v>205</v>
      </c>
      <c r="X166" t="s">
        <v>144</v>
      </c>
      <c r="Y166">
        <v>6.8769999999999998</v>
      </c>
      <c r="Z166">
        <v>34.5</v>
      </c>
      <c r="AA166">
        <v>54.3</v>
      </c>
      <c r="AB166">
        <v>3.5</v>
      </c>
      <c r="AC166">
        <v>105</v>
      </c>
      <c r="AD166">
        <v>0.05</v>
      </c>
      <c r="AE166">
        <v>55</v>
      </c>
      <c r="AF166">
        <v>269</v>
      </c>
      <c r="AG166">
        <v>253</v>
      </c>
    </row>
    <row r="167" spans="1:33" x14ac:dyDescent="0.25">
      <c r="B167" s="1"/>
      <c r="D167" s="4"/>
      <c r="G167" s="4"/>
      <c r="I167">
        <v>48</v>
      </c>
      <c r="J167">
        <f t="shared" si="33"/>
        <v>2.0606732779975716</v>
      </c>
      <c r="L167">
        <f t="shared" si="34"/>
        <v>-0.65245155236928642</v>
      </c>
      <c r="M167">
        <f t="shared" si="35"/>
        <v>5.6149699449330619</v>
      </c>
      <c r="U167" s="1">
        <v>42665.490972222222</v>
      </c>
      <c r="V167">
        <v>2903</v>
      </c>
      <c r="W167" t="s">
        <v>306</v>
      </c>
      <c r="X167" t="s">
        <v>144</v>
      </c>
      <c r="Y167">
        <v>7.3959999999999999</v>
      </c>
      <c r="Z167">
        <v>23.6</v>
      </c>
      <c r="AA167">
        <v>142</v>
      </c>
      <c r="AB167">
        <v>3.6</v>
      </c>
      <c r="AC167">
        <v>115</v>
      </c>
      <c r="AD167">
        <v>0.04</v>
      </c>
      <c r="AE167">
        <v>53</v>
      </c>
      <c r="AF167">
        <v>246</v>
      </c>
      <c r="AG167">
        <v>253</v>
      </c>
    </row>
    <row r="168" spans="1:33" x14ac:dyDescent="0.25">
      <c r="B168" s="1"/>
      <c r="D168" s="4"/>
      <c r="G168" s="4"/>
      <c r="I168">
        <v>54</v>
      </c>
      <c r="J168">
        <f t="shared" si="33"/>
        <v>2.0743962837557239</v>
      </c>
      <c r="L168">
        <f t="shared" si="34"/>
        <v>-0.32889065680498897</v>
      </c>
      <c r="M168">
        <f t="shared" si="35"/>
        <v>5.5493785650854939</v>
      </c>
      <c r="U168" s="1">
        <v>42666.537499999999</v>
      </c>
      <c r="V168">
        <v>2924</v>
      </c>
      <c r="W168" t="s">
        <v>206</v>
      </c>
      <c r="X168" t="s">
        <v>144</v>
      </c>
      <c r="Y168">
        <v>6.9509999999999996</v>
      </c>
      <c r="Z168">
        <v>34.700000000000003</v>
      </c>
      <c r="AA168">
        <v>55.7</v>
      </c>
      <c r="AB168">
        <v>3.2</v>
      </c>
      <c r="AC168">
        <v>116</v>
      </c>
      <c r="AD168">
        <v>0.04</v>
      </c>
      <c r="AE168">
        <v>55</v>
      </c>
      <c r="AF168">
        <v>49</v>
      </c>
      <c r="AG168">
        <v>348</v>
      </c>
    </row>
    <row r="169" spans="1:33" x14ac:dyDescent="0.25">
      <c r="B169" s="1"/>
      <c r="D169" s="4"/>
      <c r="G169" s="4"/>
      <c r="I169">
        <v>60</v>
      </c>
      <c r="J169">
        <f t="shared" si="33"/>
        <v>2.0481617755201427</v>
      </c>
      <c r="L169">
        <f t="shared" si="34"/>
        <v>-6.7597909116555499E-2</v>
      </c>
      <c r="M169">
        <f t="shared" si="35"/>
        <v>5.4775054267215584</v>
      </c>
    </row>
    <row r="170" spans="1:33" x14ac:dyDescent="0.25">
      <c r="D170" s="4"/>
      <c r="I170">
        <v>66</v>
      </c>
      <c r="J170">
        <f t="shared" si="33"/>
        <v>1.9966876746758306</v>
      </c>
      <c r="L170">
        <f t="shared" si="34"/>
        <v>0.1164681684944302</v>
      </c>
      <c r="M170">
        <f t="shared" si="35"/>
        <v>5.3997241301969545</v>
      </c>
    </row>
    <row r="171" spans="1:33" x14ac:dyDescent="0.25">
      <c r="A171" t="s">
        <v>207</v>
      </c>
      <c r="B171" s="1">
        <v>42661.43922453704</v>
      </c>
      <c r="C171">
        <v>98.589164733886719</v>
      </c>
      <c r="D171" s="4">
        <v>1.5748048854827881</v>
      </c>
      <c r="E171">
        <v>18.28512082824707</v>
      </c>
      <c r="G171" s="4">
        <f>24*(B171-$B$171)</f>
        <v>0</v>
      </c>
      <c r="I171">
        <v>72</v>
      </c>
      <c r="J171">
        <f t="shared" si="33"/>
        <v>1.9340973869713949</v>
      </c>
      <c r="L171">
        <f t="shared" si="34"/>
        <v>0.20985690412832358</v>
      </c>
      <c r="M171">
        <f t="shared" si="35"/>
        <v>5.3164063982414325</v>
      </c>
    </row>
    <row r="172" spans="1:33" x14ac:dyDescent="0.25">
      <c r="A172" t="s">
        <v>208</v>
      </c>
      <c r="B172" s="1">
        <v>42661.6871875</v>
      </c>
      <c r="C172">
        <v>97.934783935546875</v>
      </c>
      <c r="D172" s="4">
        <v>1.6243806911468506</v>
      </c>
      <c r="E172">
        <v>18.379042489624023</v>
      </c>
      <c r="G172" s="4">
        <f t="shared" ref="G172:G177" si="40">24*(B172-$B$171)</f>
        <v>5.9511111110332422</v>
      </c>
      <c r="I172">
        <v>78</v>
      </c>
      <c r="J172">
        <f t="shared" si="33"/>
        <v>1.8665384198769313</v>
      </c>
      <c r="L172">
        <f t="shared" si="34"/>
        <v>0.20457547300414936</v>
      </c>
      <c r="M172">
        <f t="shared" si="35"/>
        <v>5.2279166653758287</v>
      </c>
    </row>
    <row r="173" spans="1:33" x14ac:dyDescent="0.25">
      <c r="A173" t="s">
        <v>209</v>
      </c>
      <c r="B173" s="1">
        <v>42662.456875000003</v>
      </c>
      <c r="C173">
        <v>97.006439208984375</v>
      </c>
      <c r="D173" s="4">
        <v>2.3076242042541506</v>
      </c>
      <c r="E173">
        <v>18.310252053833008</v>
      </c>
      <c r="G173" s="4">
        <f t="shared" si="40"/>
        <v>24.423611111124046</v>
      </c>
      <c r="I173">
        <v>84</v>
      </c>
      <c r="J173">
        <f t="shared" si="33"/>
        <v>1.796480487065421</v>
      </c>
      <c r="L173">
        <f t="shared" si="34"/>
        <v>0.10109961671364109</v>
      </c>
      <c r="M173">
        <f t="shared" si="35"/>
        <v>5.1346078393211725</v>
      </c>
    </row>
    <row r="174" spans="1:33" x14ac:dyDescent="0.25">
      <c r="A174" t="s">
        <v>210</v>
      </c>
      <c r="B174" s="1">
        <v>42663.373738425929</v>
      </c>
      <c r="C174">
        <v>93.033035278320313</v>
      </c>
      <c r="D174" s="4">
        <v>2.7925647331237795</v>
      </c>
      <c r="E174">
        <v>18.084908349609375</v>
      </c>
      <c r="G174" s="4">
        <f t="shared" si="40"/>
        <v>46.428333333344199</v>
      </c>
      <c r="I174">
        <v>90</v>
      </c>
      <c r="J174">
        <f t="shared" si="33"/>
        <v>1.7250211575952579</v>
      </c>
      <c r="L174">
        <f t="shared" si="34"/>
        <v>-9.181946421633036E-2</v>
      </c>
      <c r="M174">
        <f t="shared" si="35"/>
        <v>5.0368181541910761</v>
      </c>
    </row>
    <row r="175" spans="1:33" x14ac:dyDescent="0.25">
      <c r="A175" t="s">
        <v>211</v>
      </c>
      <c r="B175" s="1">
        <v>42664.371249999997</v>
      </c>
      <c r="C175">
        <v>88.329414367675781</v>
      </c>
      <c r="D175" s="4">
        <v>3.3838678432464602</v>
      </c>
      <c r="E175">
        <v>17.804631097412109</v>
      </c>
      <c r="G175" s="4">
        <f t="shared" si="40"/>
        <v>70.368611110956408</v>
      </c>
      <c r="I175">
        <v>96</v>
      </c>
      <c r="J175">
        <f t="shared" si="33"/>
        <v>1.6527061030059103</v>
      </c>
      <c r="L175">
        <f t="shared" si="34"/>
        <v>-0.36039334066722573</v>
      </c>
      <c r="M175">
        <f t="shared" si="35"/>
        <v>4.9348689928677185</v>
      </c>
    </row>
    <row r="176" spans="1:33" x14ac:dyDescent="0.25">
      <c r="A176" t="s">
        <v>212</v>
      </c>
      <c r="B176" s="1">
        <v>42665.442523148151</v>
      </c>
      <c r="C176">
        <v>84.893173217773438</v>
      </c>
      <c r="D176" s="4">
        <v>4.0472811294555662</v>
      </c>
      <c r="E176">
        <v>18.117428643798828</v>
      </c>
      <c r="G176" s="4">
        <f t="shared" si="40"/>
        <v>96.079166666662786</v>
      </c>
      <c r="I176">
        <v>102</v>
      </c>
      <c r="J176">
        <f t="shared" si="33"/>
        <v>1.5798331585813787</v>
      </c>
      <c r="L176">
        <f t="shared" si="34"/>
        <v>-0.68969690892661273</v>
      </c>
      <c r="M176">
        <f t="shared" si="35"/>
        <v>4.8290635352192632</v>
      </c>
    </row>
    <row r="177" spans="1:13" x14ac:dyDescent="0.25">
      <c r="A177" t="s">
        <v>213</v>
      </c>
      <c r="B177" s="1">
        <v>42666.529583333337</v>
      </c>
      <c r="C177">
        <v>84.750358581542969</v>
      </c>
      <c r="D177" s="4">
        <v>4.789113862609863</v>
      </c>
      <c r="E177">
        <v>18.290146691894531</v>
      </c>
      <c r="G177" s="4">
        <f t="shared" si="40"/>
        <v>122.16861111111939</v>
      </c>
      <c r="I177">
        <v>108</v>
      </c>
      <c r="J177">
        <f t="shared" si="33"/>
        <v>1.5065774333705615</v>
      </c>
      <c r="L177">
        <f t="shared" si="34"/>
        <v>-1.0662783138613943</v>
      </c>
      <c r="M177">
        <f t="shared" si="35"/>
        <v>4.7196860845607045</v>
      </c>
    </row>
    <row r="178" spans="1:13" x14ac:dyDescent="0.25">
      <c r="D178" s="4"/>
      <c r="I178">
        <v>114</v>
      </c>
      <c r="J178">
        <f t="shared" si="33"/>
        <v>1.433048176656381</v>
      </c>
      <c r="L178">
        <f t="shared" si="34"/>
        <v>-1.4791737850398903</v>
      </c>
      <c r="M178">
        <f t="shared" si="35"/>
        <v>4.6070019318322055</v>
      </c>
    </row>
    <row r="179" spans="1:13" x14ac:dyDescent="0.25">
      <c r="A179" t="s">
        <v>214</v>
      </c>
      <c r="B179" s="1">
        <v>42661.439282407409</v>
      </c>
      <c r="C179">
        <v>97.720268249511719</v>
      </c>
      <c r="D179" s="4">
        <v>1.4296833110809326</v>
      </c>
      <c r="E179">
        <v>18.518179757690429</v>
      </c>
      <c r="G179" s="4">
        <f>24*(B179-$B$179)</f>
        <v>0</v>
      </c>
      <c r="I179">
        <v>120</v>
      </c>
      <c r="J179">
        <f t="shared" si="33"/>
        <v>1.3593169024319933</v>
      </c>
      <c r="L179">
        <f t="shared" si="34"/>
        <v>-1.9199140385477813</v>
      </c>
      <c r="M179">
        <f t="shared" si="35"/>
        <v>4.4912576308976373</v>
      </c>
    </row>
    <row r="180" spans="1:13" x14ac:dyDescent="0.25">
      <c r="A180" t="s">
        <v>215</v>
      </c>
      <c r="B180" s="1">
        <v>42661.687291666669</v>
      </c>
      <c r="C180">
        <v>98.009681701660156</v>
      </c>
      <c r="D180" s="4">
        <v>1.6424081159591675</v>
      </c>
      <c r="E180">
        <v>18.345621926879883</v>
      </c>
      <c r="G180" s="4">
        <f t="shared" ref="G180:G185" si="41">24*(B180-$B$179)</f>
        <v>5.9522222222294658</v>
      </c>
    </row>
    <row r="181" spans="1:13" x14ac:dyDescent="0.25">
      <c r="A181" t="s">
        <v>216</v>
      </c>
      <c r="B181" s="1">
        <v>42662.457129629627</v>
      </c>
      <c r="C181">
        <v>96.875</v>
      </c>
      <c r="D181" s="4">
        <v>2.0399151874542238</v>
      </c>
      <c r="E181">
        <v>18.460516793823242</v>
      </c>
      <c r="G181" s="4">
        <f t="shared" si="41"/>
        <v>24.428333333227783</v>
      </c>
    </row>
    <row r="182" spans="1:13" x14ac:dyDescent="0.25">
      <c r="A182" t="s">
        <v>217</v>
      </c>
      <c r="B182" s="1">
        <v>42663.37400462963</v>
      </c>
      <c r="C182">
        <v>91.842018127441406</v>
      </c>
      <c r="D182" s="4">
        <v>2.5573054386138918</v>
      </c>
      <c r="E182">
        <v>18.033326013183594</v>
      </c>
      <c r="G182" s="4">
        <f t="shared" si="41"/>
        <v>46.433333333290648</v>
      </c>
    </row>
    <row r="183" spans="1:13" x14ac:dyDescent="0.25">
      <c r="A183" t="s">
        <v>218</v>
      </c>
      <c r="B183" s="1">
        <v>42664.371319444443</v>
      </c>
      <c r="C183">
        <v>87.00579833984375</v>
      </c>
      <c r="D183" s="4">
        <v>2.9755440784454348</v>
      </c>
      <c r="E183">
        <v>17.877871377563476</v>
      </c>
      <c r="G183" s="4">
        <f t="shared" si="41"/>
        <v>70.36888888879912</v>
      </c>
    </row>
    <row r="184" spans="1:13" x14ac:dyDescent="0.25">
      <c r="A184" t="s">
        <v>219</v>
      </c>
      <c r="B184" s="1">
        <v>42665.442557870374</v>
      </c>
      <c r="C184">
        <v>82.715286254882813</v>
      </c>
      <c r="D184" s="4">
        <v>3.6191271377563479</v>
      </c>
      <c r="E184">
        <v>18.088354928588867</v>
      </c>
      <c r="G184" s="4">
        <f t="shared" si="41"/>
        <v>96.078611111151986</v>
      </c>
    </row>
    <row r="185" spans="1:13" x14ac:dyDescent="0.25">
      <c r="A185" t="s">
        <v>220</v>
      </c>
      <c r="B185" s="1">
        <v>42666.529629629629</v>
      </c>
      <c r="C185">
        <v>83.711265563964844</v>
      </c>
      <c r="D185" s="4">
        <v>4.3591574264526365</v>
      </c>
      <c r="E185">
        <v>18.231013162231445</v>
      </c>
      <c r="G185" s="4">
        <f t="shared" si="41"/>
        <v>122.16833333327668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  <protectedRange sqref="A75:E81" name="Range1_9"/>
    <protectedRange sqref="A91:E97" name="Range1_11"/>
    <protectedRange sqref="A105:E111" name="Range1_10"/>
    <protectedRange sqref="A119:E125" name="Range1_12"/>
    <protectedRange sqref="A132:E143" name="Range1_13"/>
    <protectedRange sqref="A145:E156" name="Range1_14"/>
    <protectedRange sqref="A158:E169" name="Range1_15"/>
    <protectedRange sqref="A171:E177" name="Range1_16"/>
    <protectedRange sqref="A179:E185" name="Range1_17"/>
  </protectedRange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T12" sqref="T12"/>
    </sheetView>
  </sheetViews>
  <sheetFormatPr defaultRowHeight="15" x14ac:dyDescent="0.25"/>
  <cols>
    <col min="1" max="1" width="21" bestFit="1" customWidth="1"/>
    <col min="2" max="2" width="15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294</v>
      </c>
      <c r="K1" t="s">
        <v>295</v>
      </c>
    </row>
    <row r="2" spans="1:26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I2">
        <f>(D2-$L$2)^2</f>
        <v>0.5773879012542843</v>
      </c>
      <c r="J2">
        <f>$W$3+$T$3*SQRT(1+(G2-$V$3)^2/($U$3)^2)</f>
        <v>1.978999321468855</v>
      </c>
      <c r="K2">
        <f>(D2-J2)^2</f>
        <v>4.9802064750254296E-2</v>
      </c>
      <c r="L2" s="4">
        <f>AVERAGE(D2:D73)</f>
        <v>2.9620235321879411</v>
      </c>
      <c r="T2" t="s">
        <v>180</v>
      </c>
      <c r="U2" t="s">
        <v>181</v>
      </c>
      <c r="V2" t="s">
        <v>182</v>
      </c>
      <c r="W2" t="s">
        <v>183</v>
      </c>
    </row>
    <row r="3" spans="1:26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f t="shared" ref="I3:I65" si="1">(D3-$L$2)^2</f>
        <v>0.96530720513934165</v>
      </c>
      <c r="J3">
        <f t="shared" ref="J3:J65" si="2">$W$3+$T$3*SQRT(1+(G3-$V$3)^2/($U$3)^2)</f>
        <v>2.0924943128998104</v>
      </c>
      <c r="K3">
        <f t="shared" ref="K3:K65" si="3">(D3-J3)^2</f>
        <v>1.2762507119628947E-2</v>
      </c>
      <c r="S3" t="s">
        <v>184</v>
      </c>
      <c r="T3">
        <v>-2.089</v>
      </c>
      <c r="U3">
        <v>42.634</v>
      </c>
      <c r="V3">
        <v>70.12</v>
      </c>
      <c r="W3">
        <v>6</v>
      </c>
    </row>
    <row r="4" spans="1:26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f t="shared" si="1"/>
        <v>2.588743347355928</v>
      </c>
      <c r="J4">
        <f t="shared" si="2"/>
        <v>2.7509499117539993</v>
      </c>
      <c r="K4">
        <f t="shared" si="3"/>
        <v>1.9540785679842814</v>
      </c>
      <c r="S4" t="s">
        <v>185</v>
      </c>
      <c r="T4">
        <v>1.966</v>
      </c>
      <c r="U4">
        <v>26.401</v>
      </c>
      <c r="V4">
        <v>1.4970000000000001</v>
      </c>
      <c r="W4">
        <v>1.9119999999999999</v>
      </c>
    </row>
    <row r="5" spans="1:26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f t="shared" si="1"/>
        <v>3.1531504550443554E-2</v>
      </c>
      <c r="J5">
        <f t="shared" si="2"/>
        <v>3.0121485897311047</v>
      </c>
      <c r="K5">
        <f t="shared" si="3"/>
        <v>1.6242500193954408E-2</v>
      </c>
    </row>
    <row r="6" spans="1:26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f t="shared" si="1"/>
        <v>0.14468965644710532</v>
      </c>
      <c r="J6">
        <f t="shared" si="2"/>
        <v>3.5334629077904718</v>
      </c>
      <c r="K6">
        <f t="shared" si="3"/>
        <v>3.6503327355976584E-2</v>
      </c>
    </row>
    <row r="7" spans="1:26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f t="shared" si="1"/>
        <v>0.36363429448521428</v>
      </c>
      <c r="J7">
        <f t="shared" si="2"/>
        <v>3.9084854173833983</v>
      </c>
      <c r="K7">
        <f t="shared" si="3"/>
        <v>0.11795165982374267</v>
      </c>
    </row>
    <row r="8" spans="1:26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f t="shared" si="1"/>
        <v>3.2499073166411974E-6</v>
      </c>
      <c r="J8">
        <f t="shared" si="2"/>
        <v>3.5959830223177316</v>
      </c>
      <c r="K8">
        <f t="shared" si="3"/>
        <v>0.39962214417773689</v>
      </c>
      <c r="N8">
        <v>0</v>
      </c>
      <c r="O8">
        <f>$V$12+$S$12*SQRT(1+(N8-$U$12)^2/($T$12)^2)</f>
        <v>1.6945254651607615</v>
      </c>
      <c r="S8" t="s">
        <v>180</v>
      </c>
      <c r="T8" t="s">
        <v>181</v>
      </c>
      <c r="U8" t="s">
        <v>307</v>
      </c>
      <c r="V8" t="s">
        <v>308</v>
      </c>
      <c r="W8" t="s">
        <v>309</v>
      </c>
      <c r="X8" t="s">
        <v>310</v>
      </c>
      <c r="Y8" t="s">
        <v>311</v>
      </c>
      <c r="Z8" t="s">
        <v>315</v>
      </c>
    </row>
    <row r="9" spans="1:26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f t="shared" si="1"/>
        <v>0.17567836761859038</v>
      </c>
      <c r="J9">
        <f t="shared" si="2"/>
        <v>2.8631258070866745</v>
      </c>
      <c r="K9">
        <f t="shared" si="3"/>
        <v>0.10255513603981041</v>
      </c>
      <c r="N9">
        <v>6</v>
      </c>
      <c r="O9">
        <f t="shared" ref="O9:O28" si="4">$V$12+$S$12*SQRT(1+(N9-$U$12)^2/($T$12)^2)</f>
        <v>1.9520896243659753</v>
      </c>
      <c r="S9">
        <v>-2</v>
      </c>
      <c r="T9">
        <v>-1.5587</v>
      </c>
      <c r="U9">
        <v>198.54</v>
      </c>
      <c r="V9">
        <v>5.5083000000000002</v>
      </c>
      <c r="W9">
        <v>-0.89</v>
      </c>
      <c r="X9">
        <f>Y9*S9+Z9</f>
        <v>50.845199999999998</v>
      </c>
      <c r="Y9">
        <v>-21</v>
      </c>
      <c r="Z9">
        <v>8.8452000000000002</v>
      </c>
    </row>
    <row r="10" spans="1:26" x14ac:dyDescent="0.25">
      <c r="D10" s="4"/>
      <c r="E10" s="4"/>
      <c r="G10" s="4"/>
      <c r="N10">
        <v>12</v>
      </c>
      <c r="O10">
        <f t="shared" si="4"/>
        <v>2.2039385466229078</v>
      </c>
    </row>
    <row r="11" spans="1:26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f t="shared" si="1"/>
        <v>1.0228179084326556</v>
      </c>
      <c r="J11">
        <f t="shared" si="2"/>
        <v>1.978999321468855</v>
      </c>
      <c r="K11">
        <f t="shared" si="3"/>
        <v>8.020446865833901E-4</v>
      </c>
      <c r="N11">
        <v>18</v>
      </c>
      <c r="O11">
        <f t="shared" si="4"/>
        <v>2.4486378187164526</v>
      </c>
      <c r="S11" t="s">
        <v>180</v>
      </c>
      <c r="T11" t="s">
        <v>316</v>
      </c>
      <c r="U11" t="s">
        <v>182</v>
      </c>
      <c r="V11" t="s">
        <v>183</v>
      </c>
      <c r="X11" t="s">
        <v>312</v>
      </c>
      <c r="Y11" t="s">
        <v>313</v>
      </c>
    </row>
    <row r="12" spans="1:26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5">24*(B12-$B$11)</f>
        <v>2.7247222223086283</v>
      </c>
      <c r="I12">
        <f t="shared" si="1"/>
        <v>0.80114477246759241</v>
      </c>
      <c r="J12">
        <f t="shared" si="2"/>
        <v>2.0924598057858637</v>
      </c>
      <c r="K12">
        <f t="shared" si="3"/>
        <v>6.5041234771903191E-4</v>
      </c>
      <c r="N12">
        <v>24</v>
      </c>
      <c r="O12">
        <f t="shared" si="4"/>
        <v>2.6842957286064393</v>
      </c>
      <c r="S12">
        <v>-1.7</v>
      </c>
      <c r="T12">
        <v>35</v>
      </c>
      <c r="U12">
        <f>T9*X12+U9</f>
        <v>69.167900000000003</v>
      </c>
      <c r="V12">
        <f>V9*(Y12-X15)^(W9)</f>
        <v>5.4597349856647392</v>
      </c>
      <c r="X12">
        <v>83</v>
      </c>
      <c r="Y12">
        <v>2.71</v>
      </c>
    </row>
    <row r="13" spans="1:26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5"/>
        <v>19.330555555585306</v>
      </c>
      <c r="I13">
        <f t="shared" si="1"/>
        <v>2.158678773171889E-2</v>
      </c>
      <c r="J13">
        <f t="shared" si="2"/>
        <v>2.7508352413855492</v>
      </c>
      <c r="K13">
        <f t="shared" si="3"/>
        <v>4.1298439797957665E-3</v>
      </c>
      <c r="N13">
        <v>30</v>
      </c>
      <c r="O13">
        <f t="shared" si="4"/>
        <v>2.908405682159124</v>
      </c>
    </row>
    <row r="14" spans="1:26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5"/>
        <v>43.360000000102445</v>
      </c>
      <c r="I14">
        <f t="shared" si="1"/>
        <v>0.33906081254125742</v>
      </c>
      <c r="J14">
        <f t="shared" si="2"/>
        <v>3.5335931600391635</v>
      </c>
      <c r="K14">
        <f t="shared" si="3"/>
        <v>1.149110699221529E-4</v>
      </c>
      <c r="N14">
        <v>36</v>
      </c>
      <c r="O14">
        <f t="shared" si="4"/>
        <v>3.1176503192356266</v>
      </c>
      <c r="X14" t="s">
        <v>314</v>
      </c>
    </row>
    <row r="15" spans="1:26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5"/>
        <v>68.028333333379123</v>
      </c>
      <c r="I15">
        <f t="shared" si="1"/>
        <v>0.6320475941740088</v>
      </c>
      <c r="J15">
        <f t="shared" si="2"/>
        <v>3.9084874186357914</v>
      </c>
      <c r="K15">
        <f t="shared" si="3"/>
        <v>2.2937004482426457E-2</v>
      </c>
      <c r="N15">
        <v>42</v>
      </c>
      <c r="O15">
        <f t="shared" si="4"/>
        <v>3.3076891731858131</v>
      </c>
      <c r="X15">
        <v>1.7</v>
      </c>
    </row>
    <row r="16" spans="1:26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5"/>
        <v>94.394444444566034</v>
      </c>
      <c r="I16">
        <f t="shared" si="1"/>
        <v>0.23429388447996638</v>
      </c>
      <c r="J16">
        <f t="shared" si="2"/>
        <v>3.5961244577493505</v>
      </c>
      <c r="K16">
        <f t="shared" si="3"/>
        <v>2.2518540903281318E-2</v>
      </c>
      <c r="N16">
        <v>48</v>
      </c>
      <c r="O16">
        <f t="shared" si="4"/>
        <v>3.4730032479146242</v>
      </c>
    </row>
    <row r="17" spans="1:15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5"/>
        <v>117.87027777777985</v>
      </c>
      <c r="I17">
        <f t="shared" si="1"/>
        <v>0.16672824214080526</v>
      </c>
      <c r="J17">
        <f t="shared" si="2"/>
        <v>2.8634304010177956</v>
      </c>
      <c r="K17">
        <f t="shared" si="3"/>
        <v>9.5933023871277293E-2</v>
      </c>
      <c r="N17">
        <v>54</v>
      </c>
      <c r="O17">
        <f t="shared" si="4"/>
        <v>3.6069624575197166</v>
      </c>
    </row>
    <row r="18" spans="1:15" x14ac:dyDescent="0.25">
      <c r="D18" s="4"/>
      <c r="E18" s="4"/>
      <c r="G18" s="4"/>
      <c r="N18">
        <v>60</v>
      </c>
      <c r="O18">
        <f t="shared" si="4"/>
        <v>3.702381774496307</v>
      </c>
    </row>
    <row r="19" spans="1:15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f t="shared" si="1"/>
        <v>0.8353885311033814</v>
      </c>
      <c r="J19">
        <f t="shared" si="2"/>
        <v>1.978999321468855</v>
      </c>
      <c r="K19">
        <f t="shared" si="3"/>
        <v>4.7649057256824298E-3</v>
      </c>
      <c r="N19">
        <v>66</v>
      </c>
      <c r="O19">
        <f t="shared" si="4"/>
        <v>3.7527857183902555</v>
      </c>
    </row>
    <row r="20" spans="1:15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6">24*(B20-$B$19)</f>
        <v>2.7311111111193895</v>
      </c>
      <c r="I20">
        <f t="shared" si="1"/>
        <v>0.87877827696712685</v>
      </c>
      <c r="J20">
        <f t="shared" si="2"/>
        <v>2.0927243572552698</v>
      </c>
      <c r="K20">
        <f t="shared" si="3"/>
        <v>4.6420471354776628E-3</v>
      </c>
      <c r="N20">
        <v>72</v>
      </c>
      <c r="O20">
        <f t="shared" si="4"/>
        <v>3.7541786196118339</v>
      </c>
    </row>
    <row r="21" spans="1:15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6"/>
        <v>19.330833333428018</v>
      </c>
      <c r="I21">
        <f t="shared" si="1"/>
        <v>9.5030925707631483E-2</v>
      </c>
      <c r="J21">
        <f t="shared" si="2"/>
        <v>2.750845666085322</v>
      </c>
      <c r="K21">
        <f t="shared" si="3"/>
        <v>9.4270502773385247E-3</v>
      </c>
      <c r="N21">
        <v>78</v>
      </c>
      <c r="O21">
        <f t="shared" si="4"/>
        <v>3.7064436638907221</v>
      </c>
    </row>
    <row r="22" spans="1:15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6"/>
        <v>43.360000000102445</v>
      </c>
      <c r="I22">
        <f t="shared" si="1"/>
        <v>0.31131042787670737</v>
      </c>
      <c r="J22">
        <f t="shared" si="2"/>
        <v>3.5335931600391635</v>
      </c>
      <c r="K22">
        <f t="shared" si="3"/>
        <v>1.8543994516181895E-4</v>
      </c>
      <c r="N22">
        <v>84</v>
      </c>
      <c r="O22">
        <f t="shared" si="4"/>
        <v>3.6133873410640893</v>
      </c>
    </row>
    <row r="23" spans="1:15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6"/>
        <v>68.027777777868323</v>
      </c>
      <c r="I23">
        <f t="shared" si="1"/>
        <v>0.42353264544455077</v>
      </c>
      <c r="J23">
        <f t="shared" si="2"/>
        <v>3.9084860845563085</v>
      </c>
      <c r="K23">
        <f t="shared" si="3"/>
        <v>8.7419976904900096E-2</v>
      </c>
      <c r="N23">
        <v>90</v>
      </c>
      <c r="O23">
        <f t="shared" si="4"/>
        <v>3.4813947684810396</v>
      </c>
    </row>
    <row r="24" spans="1:15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6"/>
        <v>94.393888889055233</v>
      </c>
      <c r="I24">
        <f t="shared" si="1"/>
        <v>8.1232237386252273E-7</v>
      </c>
      <c r="J24">
        <f t="shared" si="2"/>
        <v>3.5961379264513926</v>
      </c>
      <c r="K24">
        <f t="shared" si="3"/>
        <v>0.40095883631743034</v>
      </c>
      <c r="N24">
        <v>96</v>
      </c>
      <c r="O24">
        <f t="shared" si="4"/>
        <v>3.3176515069878865</v>
      </c>
    </row>
    <row r="25" spans="1:15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6"/>
        <v>117.87027777777985</v>
      </c>
      <c r="I25">
        <f t="shared" si="1"/>
        <v>0.19190448213580713</v>
      </c>
      <c r="J25">
        <f t="shared" si="2"/>
        <v>2.8634304010177956</v>
      </c>
      <c r="K25">
        <f t="shared" si="3"/>
        <v>0.11524389138115718</v>
      </c>
      <c r="N25">
        <v>102</v>
      </c>
      <c r="O25">
        <f t="shared" si="4"/>
        <v>3.1288393490469177</v>
      </c>
    </row>
    <row r="26" spans="1:15" x14ac:dyDescent="0.25">
      <c r="D26" s="4"/>
      <c r="E26" s="4"/>
      <c r="G26" s="4"/>
      <c r="N26">
        <v>108</v>
      </c>
      <c r="O26">
        <f t="shared" si="4"/>
        <v>2.9205444586507721</v>
      </c>
    </row>
    <row r="27" spans="1:15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  <c r="I27">
        <f t="shared" si="1"/>
        <v>0.87034845932149252</v>
      </c>
      <c r="J27">
        <f t="shared" si="2"/>
        <v>1.978999321468855</v>
      </c>
      <c r="K27">
        <f t="shared" si="3"/>
        <v>2.5099629370088864E-3</v>
      </c>
      <c r="N27">
        <v>114</v>
      </c>
      <c r="O27">
        <f t="shared" si="4"/>
        <v>2.6971702677548159</v>
      </c>
    </row>
    <row r="28" spans="1:15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7">24*(B28-$B$27)</f>
        <v>2.7322222223156132</v>
      </c>
      <c r="I28">
        <f t="shared" si="1"/>
        <v>0.99026330300620069</v>
      </c>
      <c r="J28">
        <f t="shared" si="2"/>
        <v>2.0927703654787728</v>
      </c>
      <c r="K28">
        <f t="shared" si="3"/>
        <v>1.5842395039547732E-2</v>
      </c>
      <c r="N28">
        <v>120</v>
      </c>
      <c r="O28">
        <f t="shared" si="4"/>
        <v>2.4620858512105763</v>
      </c>
    </row>
    <row r="29" spans="1:15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7"/>
        <v>19.331111111096106</v>
      </c>
      <c r="I29">
        <f t="shared" si="1"/>
        <v>1.093270846797053E-2</v>
      </c>
      <c r="J29">
        <f t="shared" si="2"/>
        <v>2.7508560907549731</v>
      </c>
      <c r="K29">
        <f t="shared" si="3"/>
        <v>1.1365233368260555E-2</v>
      </c>
    </row>
    <row r="30" spans="1:15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7"/>
        <v>43.361111111124046</v>
      </c>
      <c r="I30">
        <f t="shared" si="1"/>
        <v>0.68171610515193926</v>
      </c>
      <c r="J30">
        <f t="shared" si="2"/>
        <v>3.5336221026095811</v>
      </c>
      <c r="K30">
        <f t="shared" si="3"/>
        <v>6.4547723733063667E-2</v>
      </c>
    </row>
    <row r="31" spans="1:15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7"/>
        <v>68.028333333379123</v>
      </c>
      <c r="I31">
        <f t="shared" si="1"/>
        <v>1.0801177954466457</v>
      </c>
      <c r="J31">
        <f t="shared" si="2"/>
        <v>3.9084874186357914</v>
      </c>
      <c r="K31">
        <f t="shared" si="3"/>
        <v>8.6161596222244594E-3</v>
      </c>
    </row>
    <row r="32" spans="1:15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7"/>
        <v>94.393611111212522</v>
      </c>
      <c r="I32">
        <f t="shared" si="1"/>
        <v>0.60651284996057797</v>
      </c>
      <c r="J32">
        <f t="shared" si="2"/>
        <v>3.5961446607172336</v>
      </c>
      <c r="K32">
        <f t="shared" si="3"/>
        <v>2.0928893985319004E-2</v>
      </c>
    </row>
    <row r="33" spans="1:11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7"/>
        <v>117.86972222226905</v>
      </c>
      <c r="I33">
        <f t="shared" si="1"/>
        <v>2.8411576334081007E-2</v>
      </c>
      <c r="J33">
        <f t="shared" si="2"/>
        <v>2.863450706440327</v>
      </c>
      <c r="K33">
        <f t="shared" si="3"/>
        <v>4.8978320135124442E-3</v>
      </c>
    </row>
    <row r="34" spans="1:11" x14ac:dyDescent="0.25">
      <c r="D34" s="4"/>
      <c r="E34" s="4"/>
      <c r="G34" s="4"/>
    </row>
    <row r="35" spans="1:11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  <c r="I35">
        <f t="shared" si="1"/>
        <v>0.95118964031396158</v>
      </c>
      <c r="J35">
        <f t="shared" si="2"/>
        <v>1.978999321468855</v>
      </c>
      <c r="K35">
        <f t="shared" si="3"/>
        <v>5.9825500062294528E-5</v>
      </c>
    </row>
    <row r="36" spans="1:11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8">24*(B36-$B$35)</f>
        <v>2.7319444444729015</v>
      </c>
      <c r="I36">
        <f t="shared" si="1"/>
        <v>0.82717040075533677</v>
      </c>
      <c r="J36">
        <f t="shared" si="2"/>
        <v>2.0927588634414183</v>
      </c>
      <c r="K36">
        <f t="shared" si="3"/>
        <v>1.6180038850080376E-3</v>
      </c>
    </row>
    <row r="37" spans="1:11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8"/>
        <v>19.330833333428018</v>
      </c>
      <c r="I37">
        <f t="shared" si="1"/>
        <v>7.508611588481745E-2</v>
      </c>
      <c r="J37">
        <f t="shared" si="2"/>
        <v>2.750845666085322</v>
      </c>
      <c r="K37">
        <f t="shared" si="3"/>
        <v>3.9489401184652929E-3</v>
      </c>
    </row>
    <row r="38" spans="1:11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8"/>
        <v>43.360833333455957</v>
      </c>
      <c r="I38">
        <f t="shared" si="1"/>
        <v>0.62063394514421433</v>
      </c>
      <c r="J38">
        <f t="shared" si="2"/>
        <v>3.5336148670500753</v>
      </c>
      <c r="K38">
        <f t="shared" si="3"/>
        <v>4.6747587975413063E-2</v>
      </c>
    </row>
    <row r="39" spans="1:11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8"/>
        <v>68.027777777868323</v>
      </c>
      <c r="I39">
        <f t="shared" si="1"/>
        <v>1.4654287476868768</v>
      </c>
      <c r="J39">
        <f t="shared" si="2"/>
        <v>3.9084860845563085</v>
      </c>
      <c r="K39">
        <f t="shared" si="3"/>
        <v>6.974162265238891E-2</v>
      </c>
    </row>
    <row r="40" spans="1:11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8"/>
        <v>94.39277777785901</v>
      </c>
      <c r="I40">
        <f t="shared" si="1"/>
        <v>0.39697833847680103</v>
      </c>
      <c r="J40">
        <f t="shared" si="2"/>
        <v>3.5961648631613303</v>
      </c>
      <c r="K40">
        <f t="shared" si="3"/>
        <v>1.6639551581436492E-5</v>
      </c>
    </row>
    <row r="41" spans="1:11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8"/>
        <v>117.86888888891554</v>
      </c>
      <c r="I41">
        <f t="shared" si="1"/>
        <v>7.1186180577939004E-2</v>
      </c>
      <c r="J41">
        <f t="shared" si="2"/>
        <v>2.8634811643808242</v>
      </c>
      <c r="K41">
        <f t="shared" si="3"/>
        <v>0.13348044172203491</v>
      </c>
    </row>
    <row r="42" spans="1:11" x14ac:dyDescent="0.25">
      <c r="D42" s="4"/>
      <c r="E42" s="4"/>
      <c r="G42" s="4"/>
    </row>
    <row r="43" spans="1:11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f t="shared" si="1"/>
        <v>0.99565250861627996</v>
      </c>
      <c r="J43">
        <f t="shared" si="2"/>
        <v>1.978999321468855</v>
      </c>
      <c r="K43">
        <f t="shared" si="3"/>
        <v>2.1903040539030902E-4</v>
      </c>
    </row>
    <row r="44" spans="1:11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9">24*(B44-$B$43)</f>
        <v>2.7344444443588145</v>
      </c>
      <c r="I44">
        <f t="shared" si="1"/>
        <v>0.76919804858474228</v>
      </c>
      <c r="J44">
        <f t="shared" si="2"/>
        <v>2.0928623812607725</v>
      </c>
      <c r="K44">
        <f t="shared" si="3"/>
        <v>6.2066264389365515E-5</v>
      </c>
    </row>
    <row r="45" spans="1:11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9"/>
        <v>19.331111111096106</v>
      </c>
      <c r="I45">
        <f t="shared" si="1"/>
        <v>1.3731076676137474E-4</v>
      </c>
      <c r="J45">
        <f t="shared" si="2"/>
        <v>2.7508560907549731</v>
      </c>
      <c r="K45">
        <f t="shared" si="3"/>
        <v>3.9780092576730035E-2</v>
      </c>
    </row>
    <row r="46" spans="1:11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9"/>
        <v>43.360833333281334</v>
      </c>
      <c r="I46">
        <f t="shared" si="1"/>
        <v>0.86195996066758729</v>
      </c>
      <c r="J46">
        <f>$W$3+$T$3*SQRT(1+(G46-$V$3)^2/($U$3)^2)</f>
        <v>3.533614867045527</v>
      </c>
      <c r="K46">
        <f t="shared" si="3"/>
        <v>0.12732526047953086</v>
      </c>
    </row>
    <row r="47" spans="1:11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9"/>
        <v>68.028055555536412</v>
      </c>
      <c r="I47">
        <f t="shared" si="1"/>
        <v>1.0028608160194601</v>
      </c>
      <c r="J47">
        <f t="shared" si="2"/>
        <v>3.9084867516400204</v>
      </c>
      <c r="K47">
        <f t="shared" si="3"/>
        <v>3.0212795130072703E-3</v>
      </c>
    </row>
    <row r="48" spans="1:11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9"/>
        <v>94.392500000016298</v>
      </c>
      <c r="I48">
        <f t="shared" si="1"/>
        <v>0.21800779803760292</v>
      </c>
      <c r="J48">
        <f t="shared" si="2"/>
        <v>3.596171597194374</v>
      </c>
      <c r="K48">
        <f t="shared" si="3"/>
        <v>2.7967549607623203E-2</v>
      </c>
    </row>
    <row r="49" spans="1:11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9"/>
        <v>117.87083333329065</v>
      </c>
      <c r="I49">
        <f t="shared" si="1"/>
        <v>8.8478926154148658E-4</v>
      </c>
      <c r="J49">
        <f t="shared" si="2"/>
        <v>2.863410095490472</v>
      </c>
      <c r="K49">
        <f t="shared" si="3"/>
        <v>1.6475992858683567E-2</v>
      </c>
    </row>
    <row r="50" spans="1:11" x14ac:dyDescent="0.25">
      <c r="D50" s="4"/>
      <c r="E50" s="4"/>
      <c r="G50" s="4"/>
    </row>
    <row r="51" spans="1:11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f t="shared" si="1"/>
        <v>0.62063373383894405</v>
      </c>
      <c r="J51">
        <f t="shared" si="2"/>
        <v>1.978999321468855</v>
      </c>
      <c r="K51">
        <f t="shared" si="3"/>
        <v>3.811127972385063E-2</v>
      </c>
    </row>
    <row r="52" spans="1:11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0">24*(B52-$B$51)</f>
        <v>2.7355555555550382</v>
      </c>
      <c r="I52">
        <f t="shared" si="1"/>
        <v>0.89575889145721432</v>
      </c>
      <c r="J52">
        <f t="shared" si="2"/>
        <v>2.0929083888337163</v>
      </c>
      <c r="K52">
        <f t="shared" si="3"/>
        <v>5.9799682886328056E-3</v>
      </c>
    </row>
    <row r="53" spans="1:11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0"/>
        <v>19.331111111096106</v>
      </c>
      <c r="I53">
        <f t="shared" si="1"/>
        <v>8.1247964978685815E-3</v>
      </c>
      <c r="J53">
        <f t="shared" si="2"/>
        <v>2.7508560907549731</v>
      </c>
      <c r="K53">
        <f t="shared" si="3"/>
        <v>1.4648209675346068E-2</v>
      </c>
    </row>
    <row r="54" spans="1:11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0"/>
        <v>43.361111111124046</v>
      </c>
      <c r="I54">
        <f t="shared" si="1"/>
        <v>0.48925576685271605</v>
      </c>
      <c r="J54">
        <f t="shared" si="2"/>
        <v>3.5336221026095811</v>
      </c>
      <c r="K54">
        <f t="shared" si="3"/>
        <v>1.6350642907328371E-2</v>
      </c>
    </row>
    <row r="55" spans="1:11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0"/>
        <v>68.028333333379123</v>
      </c>
      <c r="I55">
        <f t="shared" si="1"/>
        <v>1.7247724443730708</v>
      </c>
      <c r="J55">
        <f t="shared" si="2"/>
        <v>3.9084874186357914</v>
      </c>
      <c r="K55">
        <f t="shared" si="3"/>
        <v>0.13457307893988937</v>
      </c>
    </row>
    <row r="56" spans="1:11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0"/>
        <v>94.39277777785901</v>
      </c>
      <c r="I56">
        <f t="shared" si="1"/>
        <v>0.62775524151077378</v>
      </c>
      <c r="J56">
        <f t="shared" si="2"/>
        <v>3.5961648631613303</v>
      </c>
      <c r="K56">
        <f t="shared" si="3"/>
        <v>2.5017348904782404E-2</v>
      </c>
    </row>
    <row r="57" spans="1:11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0"/>
        <v>117.87027777777985</v>
      </c>
      <c r="I57">
        <f t="shared" si="1"/>
        <v>5.7487824891683796E-2</v>
      </c>
      <c r="J57">
        <f t="shared" si="2"/>
        <v>2.8634304010177956</v>
      </c>
      <c r="K57">
        <f t="shared" si="3"/>
        <v>0.11448702884618646</v>
      </c>
    </row>
    <row r="58" spans="1:11" x14ac:dyDescent="0.25">
      <c r="D58" s="4"/>
      <c r="E58" s="4"/>
      <c r="G58" s="4"/>
    </row>
    <row r="59" spans="1:11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f t="shared" si="1"/>
        <v>0.92499922182603977</v>
      </c>
      <c r="J59">
        <f t="shared" si="2"/>
        <v>1.978999321468855</v>
      </c>
      <c r="K59">
        <f t="shared" si="3"/>
        <v>4.5179254732352804E-4</v>
      </c>
    </row>
    <row r="60" spans="1:11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11">24*(B60-$B$59)</f>
        <v>2.7358333333977498</v>
      </c>
      <c r="I60">
        <f t="shared" si="1"/>
        <v>0.80437549337623215</v>
      </c>
      <c r="J60">
        <f t="shared" si="2"/>
        <v>2.0929198906948749</v>
      </c>
      <c r="K60">
        <f t="shared" si="3"/>
        <v>7.7096126791678708E-4</v>
      </c>
    </row>
    <row r="61" spans="1:11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11"/>
        <v>19.330833333428018</v>
      </c>
      <c r="I61">
        <f t="shared" si="1"/>
        <v>8.2881202233529173E-3</v>
      </c>
      <c r="J61">
        <f t="shared" si="2"/>
        <v>2.750845666085322</v>
      </c>
      <c r="K61">
        <f t="shared" si="3"/>
        <v>1.4433319828763615E-2</v>
      </c>
    </row>
    <row r="62" spans="1:11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11"/>
        <v>43.360833333281334</v>
      </c>
      <c r="I62">
        <f t="shared" si="1"/>
        <v>0.45701976774724579</v>
      </c>
      <c r="J62">
        <f t="shared" si="2"/>
        <v>3.533614867045527</v>
      </c>
      <c r="K62">
        <f t="shared" si="3"/>
        <v>1.090793020157905E-2</v>
      </c>
    </row>
    <row r="63" spans="1:11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11"/>
        <v>68.027777777868323</v>
      </c>
      <c r="I63">
        <f t="shared" si="1"/>
        <v>0.83374172594837193</v>
      </c>
      <c r="J63">
        <f t="shared" si="2"/>
        <v>3.9084860845563085</v>
      </c>
      <c r="K63">
        <f t="shared" si="3"/>
        <v>1.1134210711766207E-3</v>
      </c>
    </row>
    <row r="64" spans="1:11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11"/>
        <v>94.391388888994697</v>
      </c>
      <c r="I64">
        <f t="shared" si="1"/>
        <v>0.7042255735655879</v>
      </c>
      <c r="J64">
        <f t="shared" si="2"/>
        <v>3.5961985327360746</v>
      </c>
      <c r="K64">
        <f t="shared" si="3"/>
        <v>4.2027660816797804E-2</v>
      </c>
    </row>
    <row r="65" spans="1:11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11"/>
        <v>117.86888888891554</v>
      </c>
      <c r="I65">
        <f t="shared" si="1"/>
        <v>8.2161257113252284E-2</v>
      </c>
      <c r="J65">
        <f t="shared" si="2"/>
        <v>2.8634811643808242</v>
      </c>
      <c r="K65">
        <f t="shared" si="3"/>
        <v>0.14836380027141152</v>
      </c>
    </row>
    <row r="66" spans="1:11" x14ac:dyDescent="0.25">
      <c r="D66" s="4"/>
      <c r="E66" s="4"/>
      <c r="G66" s="4"/>
    </row>
    <row r="67" spans="1:11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  <c r="I67">
        <f t="shared" ref="I67:I73" si="12">(D67-$L$2)^2</f>
        <v>0.89234985929745192</v>
      </c>
      <c r="J67">
        <f t="shared" ref="J67:J73" si="13">$W$3+$T$3*SQRT(1+(G67-$V$3)^2/($U$3)^2)</f>
        <v>1.978999321468855</v>
      </c>
      <c r="K67">
        <f>(D67-J67)^2</f>
        <v>1.4731392016530123E-3</v>
      </c>
    </row>
    <row r="68" spans="1:11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14">24*(B68-$B$67)</f>
        <v>2.7355555555550382</v>
      </c>
      <c r="I68">
        <f t="shared" si="12"/>
        <v>0.73790130938879395</v>
      </c>
      <c r="J68">
        <f t="shared" si="13"/>
        <v>2.0929083888337163</v>
      </c>
      <c r="K68">
        <f t="shared" ref="K68:K73" si="15">(D68-J68)^2</f>
        <v>1.0207711352453208E-4</v>
      </c>
    </row>
    <row r="69" spans="1:11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14"/>
        <v>19.330555555585306</v>
      </c>
      <c r="I69">
        <f t="shared" si="12"/>
        <v>2.5454187619638677E-2</v>
      </c>
      <c r="J69">
        <f t="shared" si="13"/>
        <v>2.7508352413855492</v>
      </c>
      <c r="K69">
        <f t="shared" si="15"/>
        <v>2.6671652449548767E-3</v>
      </c>
    </row>
    <row r="70" spans="1:11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14"/>
        <v>43.360833333281334</v>
      </c>
      <c r="I70">
        <f t="shared" si="12"/>
        <v>0.52781625429674628</v>
      </c>
      <c r="J70">
        <f t="shared" si="13"/>
        <v>3.533614867045527</v>
      </c>
      <c r="K70">
        <f t="shared" si="15"/>
        <v>2.3999680689008988E-2</v>
      </c>
    </row>
    <row r="71" spans="1:11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14"/>
        <v>68.027777777868323</v>
      </c>
      <c r="I71">
        <f t="shared" si="12"/>
        <v>0.86531049675214466</v>
      </c>
      <c r="J71">
        <f t="shared" si="13"/>
        <v>3.9084860845563085</v>
      </c>
      <c r="K71">
        <f t="shared" si="15"/>
        <v>2.6379871044602632E-4</v>
      </c>
    </row>
    <row r="72" spans="1:11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14"/>
        <v>94.390555555641185</v>
      </c>
      <c r="I72">
        <f t="shared" si="12"/>
        <v>0.77553537883919488</v>
      </c>
      <c r="J72">
        <f t="shared" si="13"/>
        <v>3.5962187337833433</v>
      </c>
      <c r="K72">
        <f t="shared" si="15"/>
        <v>6.0737436756883569E-2</v>
      </c>
    </row>
    <row r="73" spans="1:11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14"/>
        <v>117.86750000005122</v>
      </c>
      <c r="I73">
        <f t="shared" si="12"/>
        <v>0.1006695498240506</v>
      </c>
      <c r="J73">
        <f t="shared" si="13"/>
        <v>2.8635319270888644</v>
      </c>
      <c r="K73">
        <f t="shared" si="15"/>
        <v>0.17286989521944693</v>
      </c>
    </row>
    <row r="76" spans="1:11" x14ac:dyDescent="0.25">
      <c r="I76">
        <f>SUM(I2:I73)</f>
        <v>35.488915924006996</v>
      </c>
      <c r="K76">
        <f>SUM(K2:K73)</f>
        <v>4.8877680065096873</v>
      </c>
    </row>
    <row r="78" spans="1:11" x14ac:dyDescent="0.25">
      <c r="J78">
        <f>1-K76/I76</f>
        <v>0.86227339214937004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</protectedRange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1" max="1" width="20.5703125" bestFit="1" customWidth="1"/>
    <col min="2" max="2" width="20.140625" customWidth="1"/>
    <col min="3" max="5" width="12" bestFit="1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17</v>
      </c>
    </row>
    <row r="2" spans="1:27" x14ac:dyDescent="0.25">
      <c r="A2" t="s">
        <v>221</v>
      </c>
      <c r="B2" s="1">
        <v>42678.38658564815</v>
      </c>
      <c r="C2" s="4">
        <v>97.760208129882813</v>
      </c>
      <c r="D2" s="4">
        <v>1.3377429080963135</v>
      </c>
      <c r="E2" s="4">
        <v>19.201796395874023</v>
      </c>
      <c r="G2" s="4">
        <f>24*(B2-$B$2)</f>
        <v>0</v>
      </c>
      <c r="S2" t="s">
        <v>180</v>
      </c>
      <c r="T2" t="s">
        <v>181</v>
      </c>
      <c r="U2" t="s">
        <v>182</v>
      </c>
      <c r="V2" t="s">
        <v>183</v>
      </c>
    </row>
    <row r="3" spans="1:27" x14ac:dyDescent="0.25">
      <c r="A3" t="s">
        <v>222</v>
      </c>
      <c r="B3" s="1">
        <v>42678.477673611109</v>
      </c>
      <c r="C3" s="4">
        <v>97.781883239746094</v>
      </c>
      <c r="D3" s="4">
        <v>1.4305846525192261</v>
      </c>
      <c r="E3" s="4">
        <v>19.240414483642578</v>
      </c>
      <c r="G3" s="4">
        <f>24*(B3-$B$3)</f>
        <v>0</v>
      </c>
      <c r="I3" s="4">
        <f>AVERAGE(D2,D10,D17,D24,D31,D38,D45,D52,D59,D66,D73,D80)</f>
        <v>1.4477108253002167</v>
      </c>
      <c r="K3">
        <v>0</v>
      </c>
      <c r="L3">
        <f t="shared" ref="L3:L23" si="0">$V$3+$S$3*SQRT(1+(K3-$U$3)^2/$T$3^2)</f>
        <v>1.3988835148375665</v>
      </c>
      <c r="N3">
        <f>$V$5+$S$5*SQRT(1+(K3-$U$5)^2/$T$5^2)</f>
        <v>1.7452038717750531</v>
      </c>
      <c r="P3">
        <f>$V$7+$S$7*SQRT(1+(K3-$U$7)^2/$T$7^2)</f>
        <v>1.9393435687405312</v>
      </c>
      <c r="S3">
        <v>-1.766</v>
      </c>
      <c r="T3">
        <v>39.915999999999997</v>
      </c>
      <c r="U3">
        <v>73.8</v>
      </c>
      <c r="V3">
        <v>5.1109999999999998</v>
      </c>
      <c r="X3">
        <v>0</v>
      </c>
      <c r="Y3">
        <f>$V$3-$S$3/$T$3*X3+$S$3/$T$3*$U$3</f>
        <v>1.8458732337909605</v>
      </c>
      <c r="AA3">
        <f>$V$7-$S$7/$T$7*X3+$S$7/$T$7*$U$7</f>
        <v>2.5246314406998285</v>
      </c>
    </row>
    <row r="4" spans="1:27" x14ac:dyDescent="0.25">
      <c r="A4" t="s">
        <v>223</v>
      </c>
      <c r="B4" s="1">
        <v>42679.460057870368</v>
      </c>
      <c r="C4" s="4">
        <v>96.721946716308594</v>
      </c>
      <c r="D4" s="4">
        <v>2.260752542114258</v>
      </c>
      <c r="E4" s="4">
        <v>18.831179483032226</v>
      </c>
      <c r="G4" s="4">
        <f t="shared" ref="G4:G8" si="1">24*(B4-$B$3)</f>
        <v>23.577222222229466</v>
      </c>
      <c r="K4">
        <v>6</v>
      </c>
      <c r="L4">
        <f t="shared" si="0"/>
        <v>1.6300846113976495</v>
      </c>
      <c r="N4">
        <f t="shared" ref="N4:N23" si="2">$V$5+$S$5*SQRT(1+(K4-$U$5)^2/$T$5^2)</f>
        <v>1.9218443113513679</v>
      </c>
      <c r="P4">
        <f t="shared" ref="P4:P23" si="3">$V$7+$S$7*SQRT(1+(K4-$U$7)^2/$T$7^2)</f>
        <v>2.1874156898561186</v>
      </c>
      <c r="X4">
        <v>6</v>
      </c>
      <c r="Y4">
        <f t="shared" ref="Y4:Y23" si="4">$V$3-$S$3/$T$3*X4+$S$3/$T$3*$U$3</f>
        <v>2.1113306944583621</v>
      </c>
      <c r="AA4">
        <f t="shared" ref="AA4:AA23" si="5">$V$7-$S$7/$T$7*X4+$S$7/$T$7*$U$7</f>
        <v>2.8185876779474186</v>
      </c>
    </row>
    <row r="5" spans="1:27" x14ac:dyDescent="0.25">
      <c r="A5" t="s">
        <v>224</v>
      </c>
      <c r="B5" s="1">
        <v>42680.530173611114</v>
      </c>
      <c r="C5" s="4">
        <v>91.7213134765625</v>
      </c>
      <c r="D5" s="4">
        <v>3.0260213447570803</v>
      </c>
      <c r="E5" s="4">
        <v>18.346312387084961</v>
      </c>
      <c r="G5" s="4">
        <f t="shared" si="1"/>
        <v>49.260000000125729</v>
      </c>
      <c r="I5" s="4">
        <v>1.6958898537317912</v>
      </c>
      <c r="K5">
        <v>12</v>
      </c>
      <c r="L5">
        <f t="shared" si="0"/>
        <v>1.8560544685585634</v>
      </c>
      <c r="N5">
        <f t="shared" si="2"/>
        <v>2.0910096446428121</v>
      </c>
      <c r="P5">
        <f t="shared" si="3"/>
        <v>2.4284384254422284</v>
      </c>
      <c r="S5">
        <v>-2.86</v>
      </c>
      <c r="T5">
        <v>70</v>
      </c>
      <c r="U5">
        <v>75.775000000000006</v>
      </c>
      <c r="V5">
        <v>5.96</v>
      </c>
      <c r="X5">
        <v>12</v>
      </c>
      <c r="Y5">
        <f t="shared" si="4"/>
        <v>2.3767881551257637</v>
      </c>
      <c r="AA5">
        <f t="shared" si="5"/>
        <v>3.1125439151950087</v>
      </c>
    </row>
    <row r="6" spans="1:27" x14ac:dyDescent="0.25">
      <c r="A6" t="s">
        <v>225</v>
      </c>
      <c r="B6" s="1">
        <v>42681.401886574073</v>
      </c>
      <c r="C6" s="4">
        <v>87.863960266113281</v>
      </c>
      <c r="D6" s="4">
        <v>3.2369433475494387</v>
      </c>
      <c r="E6" s="4">
        <v>18.469633920288086</v>
      </c>
      <c r="G6" s="4">
        <f t="shared" si="1"/>
        <v>70.181111111131031</v>
      </c>
      <c r="K6">
        <v>18</v>
      </c>
      <c r="L6">
        <f t="shared" si="0"/>
        <v>2.0756245356561784</v>
      </c>
      <c r="N6">
        <f t="shared" si="2"/>
        <v>2.2516767381005067</v>
      </c>
      <c r="P6">
        <f t="shared" si="3"/>
        <v>2.6608664059369063</v>
      </c>
      <c r="X6">
        <v>18</v>
      </c>
      <c r="Y6">
        <f t="shared" si="4"/>
        <v>2.6422456157931653</v>
      </c>
      <c r="AA6">
        <f t="shared" si="5"/>
        <v>3.4065001524425988</v>
      </c>
    </row>
    <row r="7" spans="1:27" x14ac:dyDescent="0.25">
      <c r="A7" t="s">
        <v>226</v>
      </c>
      <c r="B7" s="1">
        <v>42682.487118055556</v>
      </c>
      <c r="C7" s="4">
        <v>74.780914306640625</v>
      </c>
      <c r="D7" s="4">
        <v>2.7691289020538332</v>
      </c>
      <c r="E7" s="4">
        <v>18.750601632690429</v>
      </c>
      <c r="G7" s="4">
        <f t="shared" si="1"/>
        <v>96.226666666741949</v>
      </c>
      <c r="I7">
        <v>2.04</v>
      </c>
      <c r="K7">
        <v>24</v>
      </c>
      <c r="L7">
        <f t="shared" si="0"/>
        <v>2.2873014797471156</v>
      </c>
      <c r="N7">
        <f t="shared" si="2"/>
        <v>2.4026939265141687</v>
      </c>
      <c r="P7">
        <f t="shared" si="3"/>
        <v>2.8827515006272417</v>
      </c>
      <c r="S7">
        <v>-2.089</v>
      </c>
      <c r="T7">
        <v>42.639000000000003</v>
      </c>
      <c r="U7">
        <v>70.12</v>
      </c>
      <c r="V7">
        <v>5.96</v>
      </c>
      <c r="X7">
        <v>24</v>
      </c>
      <c r="Y7">
        <f t="shared" si="4"/>
        <v>2.9077030764605669</v>
      </c>
      <c r="AA7">
        <f t="shared" si="5"/>
        <v>3.7004563896901899</v>
      </c>
    </row>
    <row r="8" spans="1:27" x14ac:dyDescent="0.25">
      <c r="A8" t="s">
        <v>227</v>
      </c>
      <c r="B8" s="1">
        <v>42683.475787037038</v>
      </c>
      <c r="C8" s="4">
        <v>61.528327941894531</v>
      </c>
      <c r="D8" s="4">
        <v>2.1048143936157229</v>
      </c>
      <c r="E8" s="4">
        <v>18.648129327392578</v>
      </c>
      <c r="G8" s="4">
        <f t="shared" si="1"/>
        <v>119.95472222229</v>
      </c>
      <c r="K8">
        <v>30</v>
      </c>
      <c r="L8">
        <f t="shared" si="0"/>
        <v>2.48917281578969</v>
      </c>
      <c r="N8">
        <f t="shared" si="2"/>
        <v>2.5427815950703714</v>
      </c>
      <c r="P8">
        <f t="shared" si="3"/>
        <v>3.0916459909659615</v>
      </c>
      <c r="X8">
        <v>30</v>
      </c>
      <c r="Y8">
        <f t="shared" si="4"/>
        <v>3.1731605371279685</v>
      </c>
      <c r="AA8">
        <f t="shared" si="5"/>
        <v>3.99441262693778</v>
      </c>
    </row>
    <row r="9" spans="1:27" x14ac:dyDescent="0.25">
      <c r="C9" s="4"/>
      <c r="D9" s="4"/>
      <c r="E9" s="4"/>
      <c r="G9" s="4"/>
      <c r="I9" s="4"/>
      <c r="K9">
        <v>36</v>
      </c>
      <c r="L9">
        <f t="shared" si="0"/>
        <v>2.678795740218769</v>
      </c>
      <c r="N9">
        <f t="shared" si="2"/>
        <v>2.6705430851982976</v>
      </c>
      <c r="P9">
        <f t="shared" si="3"/>
        <v>3.2845053440111474</v>
      </c>
      <c r="X9">
        <v>36</v>
      </c>
      <c r="Y9">
        <f t="shared" si="4"/>
        <v>3.4386179977953701</v>
      </c>
      <c r="AA9">
        <f t="shared" si="5"/>
        <v>4.2883688641853706</v>
      </c>
    </row>
    <row r="10" spans="1:27" x14ac:dyDescent="0.25">
      <c r="A10" t="s">
        <v>228</v>
      </c>
      <c r="B10" s="1">
        <v>42678.478090277778</v>
      </c>
      <c r="C10" s="4">
        <v>97.813507080078125</v>
      </c>
      <c r="D10" s="4">
        <v>1.3710938526153564</v>
      </c>
      <c r="E10" s="4">
        <v>19.789374215698242</v>
      </c>
      <c r="G10" s="4">
        <f>24*(B10-$B$10)</f>
        <v>0</v>
      </c>
      <c r="K10">
        <v>42</v>
      </c>
      <c r="L10">
        <f t="shared" si="0"/>
        <v>2.853082227896742</v>
      </c>
      <c r="N10">
        <f t="shared" si="2"/>
        <v>2.7844902767429605</v>
      </c>
      <c r="P10">
        <f t="shared" si="3"/>
        <v>3.4576193083102438</v>
      </c>
      <c r="X10">
        <v>42</v>
      </c>
      <c r="Y10">
        <f t="shared" si="4"/>
        <v>3.7040754584627718</v>
      </c>
      <c r="AA10">
        <f t="shared" si="5"/>
        <v>4.5823251014329607</v>
      </c>
    </row>
    <row r="11" spans="1:27" x14ac:dyDescent="0.25">
      <c r="A11" t="s">
        <v>229</v>
      </c>
      <c r="B11" s="1">
        <v>42679.460868055554</v>
      </c>
      <c r="C11" s="4">
        <v>95.934326171875</v>
      </c>
      <c r="D11" s="4">
        <v>2.2120781970977785</v>
      </c>
      <c r="E11" s="4">
        <v>18.836506707763672</v>
      </c>
      <c r="G11" s="4">
        <f t="shared" ref="G11:G15" si="6">24*(B11-$B$10)</f>
        <v>23.586666666611563</v>
      </c>
      <c r="K11">
        <v>48</v>
      </c>
      <c r="L11">
        <f t="shared" si="0"/>
        <v>3.008215394599465</v>
      </c>
      <c r="N11">
        <f t="shared" si="2"/>
        <v>2.8830880331930859</v>
      </c>
      <c r="P11">
        <f t="shared" si="3"/>
        <v>3.6066264349041357</v>
      </c>
      <c r="X11">
        <v>48</v>
      </c>
      <c r="Y11">
        <f t="shared" si="4"/>
        <v>3.9695329191301725</v>
      </c>
      <c r="AA11">
        <f t="shared" si="5"/>
        <v>4.8762813386805508</v>
      </c>
    </row>
    <row r="12" spans="1:27" x14ac:dyDescent="0.25">
      <c r="A12" t="s">
        <v>230</v>
      </c>
      <c r="B12" s="1">
        <v>42680.531331018516</v>
      </c>
      <c r="C12" s="4">
        <v>91.529090881347656</v>
      </c>
      <c r="D12" s="4">
        <v>3.0485557151794436</v>
      </c>
      <c r="E12" s="4">
        <v>18.445050103759765</v>
      </c>
      <c r="G12" s="4">
        <f t="shared" si="6"/>
        <v>49.2777777776937</v>
      </c>
      <c r="K12">
        <v>54</v>
      </c>
      <c r="L12">
        <f t="shared" si="0"/>
        <v>3.1396682535181455</v>
      </c>
      <c r="N12">
        <f t="shared" si="2"/>
        <v>2.9648201153727829</v>
      </c>
      <c r="P12">
        <f t="shared" si="3"/>
        <v>3.7266962395419969</v>
      </c>
      <c r="X12">
        <v>54</v>
      </c>
      <c r="Y12">
        <f t="shared" si="4"/>
        <v>4.2349903797975745</v>
      </c>
      <c r="AA12">
        <f t="shared" si="5"/>
        <v>5.1702375759281409</v>
      </c>
    </row>
    <row r="13" spans="1:27" x14ac:dyDescent="0.25">
      <c r="A13" t="s">
        <v>231</v>
      </c>
      <c r="B13" s="1">
        <v>42681.402141203704</v>
      </c>
      <c r="C13" s="4">
        <v>86.373054504394531</v>
      </c>
      <c r="D13" s="4">
        <v>3.0052896572113039</v>
      </c>
      <c r="E13" s="4">
        <v>18.384739739990234</v>
      </c>
      <c r="G13" s="4">
        <f t="shared" si="6"/>
        <v>70.177222222206183</v>
      </c>
      <c r="K13">
        <v>60</v>
      </c>
      <c r="L13">
        <f t="shared" si="0"/>
        <v>3.2424363967172853</v>
      </c>
      <c r="N13">
        <f t="shared" si="2"/>
        <v>3.0282756146104468</v>
      </c>
      <c r="P13">
        <f t="shared" si="3"/>
        <v>3.812968380555791</v>
      </c>
      <c r="X13">
        <v>60</v>
      </c>
      <c r="Y13">
        <f t="shared" si="4"/>
        <v>4.5004478404649753</v>
      </c>
      <c r="AA13">
        <f t="shared" si="5"/>
        <v>5.4641938131757311</v>
      </c>
    </row>
    <row r="14" spans="1:27" x14ac:dyDescent="0.25">
      <c r="A14" t="s">
        <v>232</v>
      </c>
      <c r="B14" s="1">
        <v>42682.487291666665</v>
      </c>
      <c r="C14" s="4">
        <v>72.377784729003906</v>
      </c>
      <c r="D14" s="4">
        <v>2.7492986751556399</v>
      </c>
      <c r="E14" s="4">
        <v>18.64844976196289</v>
      </c>
      <c r="G14" s="4">
        <f t="shared" si="6"/>
        <v>96.220833333267365</v>
      </c>
      <c r="K14">
        <v>66</v>
      </c>
      <c r="L14">
        <f t="shared" si="0"/>
        <v>3.3115983352273637</v>
      </c>
      <c r="N14">
        <f t="shared" si="2"/>
        <v>3.07224944925703</v>
      </c>
      <c r="P14">
        <f t="shared" si="3"/>
        <v>3.8612707649284275</v>
      </c>
      <c r="X14">
        <v>66</v>
      </c>
      <c r="Y14">
        <f t="shared" si="4"/>
        <v>4.7659053011323778</v>
      </c>
      <c r="AA14">
        <f t="shared" si="5"/>
        <v>5.7581500504233212</v>
      </c>
    </row>
    <row r="15" spans="1:27" x14ac:dyDescent="0.25">
      <c r="A15" t="s">
        <v>233</v>
      </c>
      <c r="B15" s="1">
        <v>42683.476180555554</v>
      </c>
      <c r="C15" s="4">
        <v>64.040351867675781</v>
      </c>
      <c r="D15" s="4">
        <v>2.1174336505889895</v>
      </c>
      <c r="E15" s="4">
        <v>18.854605538940429</v>
      </c>
      <c r="G15" s="4">
        <f t="shared" si="6"/>
        <v>119.95416666660458</v>
      </c>
      <c r="K15">
        <v>72</v>
      </c>
      <c r="L15">
        <f t="shared" si="0"/>
        <v>3.3432053032922178</v>
      </c>
      <c r="N15">
        <f t="shared" si="2"/>
        <v>3.0958441635341796</v>
      </c>
      <c r="P15">
        <f t="shared" si="3"/>
        <v>3.8689704525692332</v>
      </c>
      <c r="X15">
        <v>72</v>
      </c>
      <c r="Y15">
        <f t="shared" si="4"/>
        <v>5.0313627617997785</v>
      </c>
      <c r="AA15">
        <f t="shared" si="5"/>
        <v>6.0521062876709113</v>
      </c>
    </row>
    <row r="16" spans="1:27" x14ac:dyDescent="0.25">
      <c r="C16" s="4"/>
      <c r="D16" s="4"/>
      <c r="E16" s="4"/>
      <c r="G16" s="4"/>
      <c r="K16">
        <v>78</v>
      </c>
      <c r="L16">
        <f t="shared" si="0"/>
        <v>3.3352508186464638</v>
      </c>
      <c r="N16">
        <f t="shared" si="2"/>
        <v>3.0985555905063524</v>
      </c>
      <c r="P16">
        <f t="shared" si="3"/>
        <v>3.8356259102628725</v>
      </c>
      <c r="X16">
        <v>78</v>
      </c>
      <c r="Y16">
        <f t="shared" si="4"/>
        <v>5.296820222467181</v>
      </c>
      <c r="AA16">
        <f t="shared" si="5"/>
        <v>6.3460625249185014</v>
      </c>
    </row>
    <row r="17" spans="1:27" x14ac:dyDescent="0.25">
      <c r="A17" t="s">
        <v>234</v>
      </c>
      <c r="B17" s="1">
        <v>42678.478229166663</v>
      </c>
      <c r="C17" s="4">
        <v>98.128021240234375</v>
      </c>
      <c r="D17" s="4">
        <v>1.4648369384765625</v>
      </c>
      <c r="E17" s="4">
        <v>19.321278436279297</v>
      </c>
      <c r="G17" s="4">
        <f>24*(B17-$B$17)</f>
        <v>0</v>
      </c>
      <c r="K17">
        <v>84</v>
      </c>
      <c r="L17">
        <f t="shared" si="0"/>
        <v>3.2882527472808203</v>
      </c>
      <c r="N17">
        <f t="shared" si="2"/>
        <v>3.0803247400965503</v>
      </c>
      <c r="P17">
        <f t="shared" si="3"/>
        <v>3.7631052558445357</v>
      </c>
      <c r="X17">
        <v>84</v>
      </c>
      <c r="Y17">
        <f t="shared" si="4"/>
        <v>5.5622776831345817</v>
      </c>
      <c r="AA17">
        <f t="shared" si="5"/>
        <v>6.6400187621660915</v>
      </c>
    </row>
    <row r="18" spans="1:27" x14ac:dyDescent="0.25">
      <c r="A18" t="s">
        <v>235</v>
      </c>
      <c r="B18" s="1">
        <v>42679.461898148147</v>
      </c>
      <c r="C18" s="4">
        <v>96.073715209960938</v>
      </c>
      <c r="D18" s="4">
        <v>2.1616011692047121</v>
      </c>
      <c r="E18" s="4">
        <v>19.061816079711914</v>
      </c>
      <c r="G18" s="4">
        <f t="shared" ref="G18:G22" si="7">24*(B18-$B$17)</f>
        <v>23.608055555610918</v>
      </c>
      <c r="K18">
        <v>90</v>
      </c>
      <c r="L18">
        <f t="shared" si="0"/>
        <v>3.2050972568462859</v>
      </c>
      <c r="N18">
        <f t="shared" si="2"/>
        <v>3.0415440491256551</v>
      </c>
      <c r="P18">
        <f t="shared" si="3"/>
        <v>3.6551034080716591</v>
      </c>
      <c r="X18">
        <v>90</v>
      </c>
      <c r="Y18">
        <f t="shared" si="4"/>
        <v>5.8277351438019842</v>
      </c>
      <c r="AA18">
        <f t="shared" si="5"/>
        <v>6.9339749994136834</v>
      </c>
    </row>
    <row r="19" spans="1:27" x14ac:dyDescent="0.25">
      <c r="A19" t="s">
        <v>236</v>
      </c>
      <c r="B19" s="1">
        <v>42680.532349537039</v>
      </c>
      <c r="C19" s="4">
        <v>91.490982055664063</v>
      </c>
      <c r="D19" s="4">
        <v>3.2468584609985354</v>
      </c>
      <c r="E19" s="4">
        <v>18.647604806518554</v>
      </c>
      <c r="G19" s="4">
        <f t="shared" si="7"/>
        <v>49.298888889024965</v>
      </c>
      <c r="K19">
        <v>96</v>
      </c>
      <c r="L19">
        <f t="shared" si="0"/>
        <v>3.0902431338049703</v>
      </c>
      <c r="N19">
        <f t="shared" si="2"/>
        <v>2.9830165078213686</v>
      </c>
      <c r="P19">
        <f t="shared" si="3"/>
        <v>3.5163202703911089</v>
      </c>
      <c r="X19">
        <v>96</v>
      </c>
      <c r="Y19">
        <f t="shared" si="4"/>
        <v>6.0931926044693849</v>
      </c>
      <c r="AA19">
        <f t="shared" si="5"/>
        <v>7.2279312366612718</v>
      </c>
    </row>
    <row r="20" spans="1:27" x14ac:dyDescent="0.25">
      <c r="A20" t="s">
        <v>237</v>
      </c>
      <c r="B20" s="1">
        <v>42681.402187500003</v>
      </c>
      <c r="C20" s="4">
        <v>88.376426696777344</v>
      </c>
      <c r="D20" s="4">
        <v>3.4199229312896731</v>
      </c>
      <c r="E20" s="4">
        <v>18.404682977294922</v>
      </c>
      <c r="G20" s="4">
        <f t="shared" si="7"/>
        <v>70.175000000162981</v>
      </c>
      <c r="K20">
        <v>102</v>
      </c>
      <c r="L20">
        <f t="shared" si="0"/>
        <v>2.9487357504144338</v>
      </c>
      <c r="N20">
        <f t="shared" si="2"/>
        <v>2.905877158817836</v>
      </c>
      <c r="P20">
        <f t="shared" si="3"/>
        <v>3.3516646149021772</v>
      </c>
      <c r="X20">
        <v>102</v>
      </c>
      <c r="Y20">
        <f t="shared" si="4"/>
        <v>6.3586500651367857</v>
      </c>
      <c r="AA20">
        <f t="shared" si="5"/>
        <v>7.5218874739088637</v>
      </c>
    </row>
    <row r="21" spans="1:27" x14ac:dyDescent="0.25">
      <c r="A21" t="s">
        <v>238</v>
      </c>
      <c r="B21" s="1">
        <v>42682.48741898148</v>
      </c>
      <c r="C21" s="4">
        <v>73.0660400390625</v>
      </c>
      <c r="D21" s="4">
        <v>2.7925647331237795</v>
      </c>
      <c r="E21" s="4">
        <v>18.647339685058594</v>
      </c>
      <c r="G21" s="4">
        <f t="shared" si="7"/>
        <v>96.220555555599276</v>
      </c>
      <c r="K21">
        <v>108</v>
      </c>
      <c r="L21">
        <f t="shared" si="0"/>
        <v>2.7854354696879993</v>
      </c>
      <c r="N21">
        <f t="shared" si="2"/>
        <v>2.8114936896722806</v>
      </c>
      <c r="P21">
        <f t="shared" si="3"/>
        <v>3.1657063718644465</v>
      </c>
      <c r="X21">
        <v>108</v>
      </c>
      <c r="Y21">
        <f t="shared" si="4"/>
        <v>6.6241075258041882</v>
      </c>
      <c r="AA21">
        <f t="shared" si="5"/>
        <v>7.815843711156452</v>
      </c>
    </row>
    <row r="22" spans="1:27" x14ac:dyDescent="0.25">
      <c r="A22" t="s">
        <v>239</v>
      </c>
      <c r="B22" s="1">
        <v>42683.476238425923</v>
      </c>
      <c r="C22" s="4">
        <v>62.611667633056641</v>
      </c>
      <c r="D22" s="4">
        <v>2.1480804515838625</v>
      </c>
      <c r="E22" s="4">
        <v>18.559250695800781</v>
      </c>
      <c r="G22" s="4">
        <f t="shared" si="7"/>
        <v>119.95222222222947</v>
      </c>
      <c r="K22">
        <v>114</v>
      </c>
      <c r="L22">
        <f t="shared" si="0"/>
        <v>2.604598314095945</v>
      </c>
      <c r="N22">
        <f t="shared" si="2"/>
        <v>2.70136413753659</v>
      </c>
      <c r="P22">
        <f t="shared" si="3"/>
        <v>2.9624074963134119</v>
      </c>
      <c r="X22">
        <v>114</v>
      </c>
      <c r="Y22">
        <f t="shared" si="4"/>
        <v>6.8895649864715907</v>
      </c>
      <c r="AA22">
        <f t="shared" si="5"/>
        <v>8.1097999484040439</v>
      </c>
    </row>
    <row r="23" spans="1:27" x14ac:dyDescent="0.25">
      <c r="K23">
        <v>120</v>
      </c>
      <c r="L23">
        <f t="shared" si="0"/>
        <v>2.4097440394497833</v>
      </c>
      <c r="N23">
        <f t="shared" si="2"/>
        <v>2.5770259500096424</v>
      </c>
      <c r="P23">
        <f t="shared" si="3"/>
        <v>2.7450559421802345</v>
      </c>
      <c r="X23">
        <v>120</v>
      </c>
      <c r="Y23">
        <f t="shared" si="4"/>
        <v>7.1550224471389914</v>
      </c>
      <c r="AA23">
        <f t="shared" si="5"/>
        <v>8.4037561856516323</v>
      </c>
    </row>
    <row r="24" spans="1:27" x14ac:dyDescent="0.25">
      <c r="A24" t="s">
        <v>240</v>
      </c>
      <c r="B24" s="1">
        <v>42678.478310185186</v>
      </c>
      <c r="C24" s="4">
        <v>98.653396606445313</v>
      </c>
      <c r="D24" s="4">
        <v>1.5189195705413818</v>
      </c>
      <c r="E24" s="4">
        <v>19.410109384155273</v>
      </c>
      <c r="G24" s="4">
        <f>24*(B24-$B$24)</f>
        <v>0</v>
      </c>
    </row>
    <row r="25" spans="1:27" x14ac:dyDescent="0.25">
      <c r="A25" t="s">
        <v>241</v>
      </c>
      <c r="B25" s="1">
        <v>42679.462951388887</v>
      </c>
      <c r="C25" s="4">
        <v>96.565658569335938</v>
      </c>
      <c r="D25" s="4">
        <v>2.1543901992797854</v>
      </c>
      <c r="E25" s="4">
        <v>19.178364617919922</v>
      </c>
      <c r="G25" s="4">
        <f t="shared" ref="G25:G29" si="8">24*(B25-$B$24)</f>
        <v>23.631388888810761</v>
      </c>
    </row>
    <row r="26" spans="1:27" x14ac:dyDescent="0.25">
      <c r="A26" t="s">
        <v>242</v>
      </c>
      <c r="B26" s="1">
        <v>42680.533425925925</v>
      </c>
      <c r="C26" s="4">
        <v>93.924636840820313</v>
      </c>
      <c r="D26" s="4">
        <v>3.3027437759399416</v>
      </c>
      <c r="E26" s="4">
        <v>18.578928811645508</v>
      </c>
      <c r="G26" s="4">
        <f t="shared" si="8"/>
        <v>49.32277777773561</v>
      </c>
    </row>
    <row r="27" spans="1:27" x14ac:dyDescent="0.25">
      <c r="A27" t="s">
        <v>243</v>
      </c>
      <c r="B27" s="1">
        <v>42681.402407407404</v>
      </c>
      <c r="C27" s="4">
        <v>89.019699096679688</v>
      </c>
      <c r="D27" s="4">
        <v>3.3397003246307375</v>
      </c>
      <c r="E27" s="4">
        <v>18.427872521972656</v>
      </c>
      <c r="G27" s="4">
        <f t="shared" si="8"/>
        <v>70.178333333227783</v>
      </c>
    </row>
    <row r="28" spans="1:27" x14ac:dyDescent="0.25">
      <c r="A28" t="s">
        <v>244</v>
      </c>
      <c r="B28" s="1">
        <v>42682.487453703703</v>
      </c>
      <c r="C28" s="4">
        <v>75.816261291503906</v>
      </c>
      <c r="D28" s="4">
        <v>3.035034997558594</v>
      </c>
      <c r="E28" s="4">
        <v>19.047818048095703</v>
      </c>
      <c r="G28" s="4">
        <f t="shared" si="8"/>
        <v>96.219444444403052</v>
      </c>
    </row>
    <row r="29" spans="1:27" x14ac:dyDescent="0.25">
      <c r="A29" t="s">
        <v>245</v>
      </c>
      <c r="B29" s="1">
        <v>42683.476400462961</v>
      </c>
      <c r="C29" s="4">
        <v>65.575592041015625</v>
      </c>
      <c r="D29" s="4">
        <v>2.1309543682098391</v>
      </c>
      <c r="E29" s="4">
        <v>18.611399514770508</v>
      </c>
      <c r="G29" s="4">
        <f t="shared" si="8"/>
        <v>119.95416666660458</v>
      </c>
    </row>
    <row r="30" spans="1:27" x14ac:dyDescent="0.25">
      <c r="C30" s="4"/>
      <c r="D30" s="4"/>
      <c r="E30" s="4"/>
    </row>
    <row r="31" spans="1:27" x14ac:dyDescent="0.25">
      <c r="A31" t="s">
        <v>246</v>
      </c>
      <c r="B31" s="1">
        <v>42678.478391203702</v>
      </c>
      <c r="C31" s="4">
        <v>97.878608703613281</v>
      </c>
      <c r="D31" s="4">
        <v>1.497286541557312</v>
      </c>
      <c r="E31" s="4">
        <v>19.385361535644531</v>
      </c>
      <c r="G31" s="4">
        <f>24*(B31-$B$31)</f>
        <v>0</v>
      </c>
    </row>
    <row r="32" spans="1:27" x14ac:dyDescent="0.25">
      <c r="A32" t="s">
        <v>247</v>
      </c>
      <c r="B32" s="1">
        <v>42679.464004629626</v>
      </c>
      <c r="C32" s="4">
        <v>96.13653564453125</v>
      </c>
      <c r="D32" s="4">
        <v>2.3103283477783205</v>
      </c>
      <c r="E32" s="4">
        <v>19.123267037963867</v>
      </c>
      <c r="G32" s="4">
        <f t="shared" ref="G32:G36" si="9">24*(B32-$B$31)</f>
        <v>23.654722222185228</v>
      </c>
    </row>
    <row r="33" spans="1:7" x14ac:dyDescent="0.25">
      <c r="A33" t="s">
        <v>248</v>
      </c>
      <c r="B33" s="1">
        <v>42680.534884259258</v>
      </c>
      <c r="C33" s="4">
        <v>93.896469116210938</v>
      </c>
      <c r="D33" s="4">
        <v>3.2865191532135012</v>
      </c>
      <c r="E33" s="4">
        <v>18.427908761596679</v>
      </c>
      <c r="G33" s="4">
        <f t="shared" si="9"/>
        <v>49.355833333334886</v>
      </c>
    </row>
    <row r="34" spans="1:7" x14ac:dyDescent="0.25">
      <c r="A34" t="s">
        <v>249</v>
      </c>
      <c r="B34" s="1">
        <v>42681.416076388887</v>
      </c>
      <c r="C34" s="4">
        <v>89.3271484375</v>
      </c>
      <c r="D34" s="4">
        <v>3.1233700347900393</v>
      </c>
      <c r="E34" s="4">
        <v>18.62308583984375</v>
      </c>
      <c r="G34" s="4">
        <f t="shared" si="9"/>
        <v>70.504444444435649</v>
      </c>
    </row>
    <row r="35" spans="1:7" x14ac:dyDescent="0.25">
      <c r="A35" t="s">
        <v>250</v>
      </c>
      <c r="B35" s="1">
        <v>42682.487511574072</v>
      </c>
      <c r="C35" s="4">
        <v>80.040412902832031</v>
      </c>
      <c r="D35" s="4">
        <v>3.2135075164794924</v>
      </c>
      <c r="E35" s="4">
        <v>18.376717431640625</v>
      </c>
      <c r="G35" s="4">
        <f t="shared" si="9"/>
        <v>96.218888888892252</v>
      </c>
    </row>
    <row r="36" spans="1:7" x14ac:dyDescent="0.25">
      <c r="A36" t="s">
        <v>251</v>
      </c>
      <c r="B36" s="1">
        <v>42683.476435185185</v>
      </c>
      <c r="C36" s="4">
        <v>68.306266784667969</v>
      </c>
      <c r="D36" s="4">
        <v>2.6537526679992678</v>
      </c>
      <c r="E36" s="4">
        <v>18.657156808471679</v>
      </c>
      <c r="G36" s="4">
        <f t="shared" si="9"/>
        <v>119.95305555558298</v>
      </c>
    </row>
    <row r="37" spans="1:7" x14ac:dyDescent="0.25">
      <c r="C37" s="4"/>
      <c r="D37" s="4"/>
      <c r="E37" s="4"/>
    </row>
    <row r="38" spans="1:7" x14ac:dyDescent="0.25">
      <c r="A38" t="s">
        <v>252</v>
      </c>
      <c r="B38" s="1">
        <v>42678.478483796294</v>
      </c>
      <c r="C38" s="4">
        <v>97.401847839355469</v>
      </c>
      <c r="D38" s="4">
        <v>1.5207223726272583</v>
      </c>
      <c r="E38" s="4">
        <v>19.267353875732422</v>
      </c>
      <c r="G38" s="4">
        <f>24*(B38-$B$38)</f>
        <v>0</v>
      </c>
    </row>
    <row r="39" spans="1:7" x14ac:dyDescent="0.25">
      <c r="A39" t="s">
        <v>253</v>
      </c>
      <c r="B39" s="1">
        <v>42679.464942129627</v>
      </c>
      <c r="C39" s="4">
        <v>96.167884826660156</v>
      </c>
      <c r="D39" s="4">
        <v>2.3752273155212404</v>
      </c>
      <c r="E39" s="4">
        <v>19.02462278137207</v>
      </c>
      <c r="G39" s="4">
        <f t="shared" ref="G39:G43" si="10">24*(B39-$B$38)</f>
        <v>23.674999999988358</v>
      </c>
    </row>
    <row r="40" spans="1:7" x14ac:dyDescent="0.25">
      <c r="A40" t="s">
        <v>254</v>
      </c>
      <c r="B40" s="1">
        <v>42680.534953703704</v>
      </c>
      <c r="C40" s="4">
        <v>93.153472900390625</v>
      </c>
      <c r="D40" s="4">
        <v>3.2991384101867678</v>
      </c>
      <c r="E40" s="4">
        <v>18.603211267089844</v>
      </c>
      <c r="G40" s="4">
        <f t="shared" si="10"/>
        <v>49.355277777824085</v>
      </c>
    </row>
    <row r="41" spans="1:7" x14ac:dyDescent="0.25">
      <c r="A41" t="s">
        <v>255</v>
      </c>
      <c r="B41" s="1">
        <v>42681.416145833333</v>
      </c>
      <c r="C41" s="4">
        <v>88.683967590332031</v>
      </c>
      <c r="D41" s="4">
        <v>3.5109618736267092</v>
      </c>
      <c r="E41" s="4">
        <v>18.530567987060547</v>
      </c>
      <c r="G41" s="4">
        <f t="shared" si="10"/>
        <v>70.503888888924848</v>
      </c>
    </row>
    <row r="42" spans="1:7" x14ac:dyDescent="0.25">
      <c r="A42" t="s">
        <v>256</v>
      </c>
      <c r="B42" s="1">
        <v>42682.487546296295</v>
      </c>
      <c r="C42" s="4">
        <v>80.074577331542969</v>
      </c>
      <c r="D42" s="4">
        <v>3.0972300601959231</v>
      </c>
      <c r="E42" s="4">
        <v>18.612444741821289</v>
      </c>
      <c r="G42" s="4">
        <f t="shared" si="10"/>
        <v>96.21750000002794</v>
      </c>
    </row>
    <row r="43" spans="1:7" x14ac:dyDescent="0.25">
      <c r="A43" t="s">
        <v>257</v>
      </c>
      <c r="B43" s="1">
        <v>42683.476469907408</v>
      </c>
      <c r="C43" s="4">
        <v>63.939746856689453</v>
      </c>
      <c r="D43" s="4">
        <v>2.4869979454040529</v>
      </c>
      <c r="E43" s="4">
        <v>18.336130960083008</v>
      </c>
      <c r="G43" s="4">
        <f t="shared" si="10"/>
        <v>119.95166666671867</v>
      </c>
    </row>
    <row r="45" spans="1:7" x14ac:dyDescent="0.25">
      <c r="A45" t="s">
        <v>258</v>
      </c>
      <c r="B45" s="1">
        <v>42678.47861111111</v>
      </c>
      <c r="C45" s="4">
        <v>98.94146728515625</v>
      </c>
      <c r="D45" s="4">
        <v>1.4323874546051025</v>
      </c>
      <c r="E45" s="4">
        <v>19.236311776733398</v>
      </c>
      <c r="G45" s="4">
        <f>24*(B45-$B$45)</f>
        <v>0</v>
      </c>
    </row>
    <row r="46" spans="1:7" x14ac:dyDescent="0.25">
      <c r="A46" t="s">
        <v>259</v>
      </c>
      <c r="B46" s="1">
        <v>42679.466064814813</v>
      </c>
      <c r="C46" s="4">
        <v>96.271186828613281</v>
      </c>
      <c r="D46" s="4">
        <v>2.3040186000823977</v>
      </c>
      <c r="E46" s="4">
        <v>19.150362832641601</v>
      </c>
      <c r="G46" s="4">
        <f t="shared" ref="G46:G50" si="11">24*(B46-$B$45)</f>
        <v>23.698888888873626</v>
      </c>
    </row>
    <row r="47" spans="1:7" x14ac:dyDescent="0.25">
      <c r="A47" t="s">
        <v>260</v>
      </c>
      <c r="B47" s="1">
        <v>42680.53497685185</v>
      </c>
      <c r="C47" s="4">
        <v>93.240509033203125</v>
      </c>
      <c r="D47" s="4">
        <v>3.3198700977325442</v>
      </c>
      <c r="E47" s="4">
        <v>18.682988031005859</v>
      </c>
      <c r="G47" s="4">
        <f t="shared" si="11"/>
        <v>49.352777777763549</v>
      </c>
    </row>
    <row r="48" spans="1:7" x14ac:dyDescent="0.25">
      <c r="A48" t="s">
        <v>261</v>
      </c>
      <c r="B48" s="1">
        <v>42681.416203703702</v>
      </c>
      <c r="C48" s="4">
        <v>90.405372619628906</v>
      </c>
      <c r="D48" s="4">
        <v>3.3973883224487307</v>
      </c>
      <c r="E48" s="4">
        <v>18.696173532104492</v>
      </c>
      <c r="G48" s="4">
        <f t="shared" si="11"/>
        <v>70.502222222217824</v>
      </c>
    </row>
    <row r="49" spans="1:7" x14ac:dyDescent="0.25">
      <c r="A49" t="s">
        <v>262</v>
      </c>
      <c r="B49" s="1">
        <v>42682.487581018519</v>
      </c>
      <c r="C49" s="4">
        <v>80.124359130859375</v>
      </c>
      <c r="D49" s="4">
        <v>3.2522667480468752</v>
      </c>
      <c r="E49" s="4">
        <v>18.660494668579101</v>
      </c>
      <c r="G49" s="4">
        <f t="shared" si="11"/>
        <v>96.215277777810115</v>
      </c>
    </row>
    <row r="50" spans="1:7" x14ac:dyDescent="0.25">
      <c r="A50" t="s">
        <v>263</v>
      </c>
      <c r="B50" s="1">
        <v>42683.476527777777</v>
      </c>
      <c r="C50" s="4">
        <v>65.526641845703125</v>
      </c>
      <c r="D50" s="4">
        <v>2.3833397460937502</v>
      </c>
      <c r="E50" s="4">
        <v>18.598206384277344</v>
      </c>
      <c r="G50" s="4">
        <f t="shared" si="11"/>
        <v>119.95000000001164</v>
      </c>
    </row>
    <row r="51" spans="1:7" x14ac:dyDescent="0.25">
      <c r="C51" s="4"/>
      <c r="D51" s="4"/>
      <c r="E51" s="4"/>
      <c r="G51" s="4"/>
    </row>
    <row r="52" spans="1:7" x14ac:dyDescent="0.25">
      <c r="A52" t="s">
        <v>264</v>
      </c>
      <c r="B52" s="1">
        <v>42678.478668981479</v>
      </c>
      <c r="C52" s="4">
        <v>98.376426696777344</v>
      </c>
      <c r="D52" s="4">
        <v>1.4747521711349487</v>
      </c>
      <c r="E52" s="4">
        <v>19.299565179443359</v>
      </c>
      <c r="G52" s="4">
        <f>24*(B52-$B$52)</f>
        <v>0</v>
      </c>
    </row>
    <row r="53" spans="1:7" x14ac:dyDescent="0.25">
      <c r="A53" t="s">
        <v>265</v>
      </c>
      <c r="B53" s="1">
        <v>42679.467152777775</v>
      </c>
      <c r="C53" s="4">
        <v>97.04119873046875</v>
      </c>
      <c r="D53" s="4">
        <v>2.3355668617248537</v>
      </c>
      <c r="E53" s="4">
        <v>18.950569970703125</v>
      </c>
      <c r="G53" s="4">
        <f t="shared" ref="G53:G57" si="12">24*(B53-$B$52)</f>
        <v>23.723611111112405</v>
      </c>
    </row>
    <row r="54" spans="1:7" x14ac:dyDescent="0.25">
      <c r="A54" t="s">
        <v>266</v>
      </c>
      <c r="B54" s="1">
        <v>42680.53502314815</v>
      </c>
      <c r="C54" s="4">
        <v>94.093292236328125</v>
      </c>
      <c r="D54" s="4">
        <v>3.0728927684783938</v>
      </c>
      <c r="E54" s="4">
        <v>18.878990991210937</v>
      </c>
      <c r="G54" s="4">
        <f t="shared" si="12"/>
        <v>49.352500000095461</v>
      </c>
    </row>
    <row r="55" spans="1:7" x14ac:dyDescent="0.25">
      <c r="A55" t="s">
        <v>267</v>
      </c>
      <c r="B55" s="1">
        <v>42681.416273148148</v>
      </c>
      <c r="C55" s="4">
        <v>89.185989379882813</v>
      </c>
      <c r="D55" s="4">
        <v>3.3973883224487307</v>
      </c>
      <c r="E55" s="4">
        <v>18.622862680053711</v>
      </c>
      <c r="G55" s="4">
        <f t="shared" si="12"/>
        <v>70.502500000060536</v>
      </c>
    </row>
    <row r="56" spans="1:7" x14ac:dyDescent="0.25">
      <c r="A56" t="s">
        <v>268</v>
      </c>
      <c r="B56" s="1">
        <v>42682.487627314818</v>
      </c>
      <c r="C56" s="4">
        <v>77.595870971679688</v>
      </c>
      <c r="D56" s="4">
        <v>3.1188629699707033</v>
      </c>
      <c r="E56" s="4">
        <v>18.788906915283203</v>
      </c>
      <c r="G56" s="4">
        <f t="shared" si="12"/>
        <v>96.215000000142027</v>
      </c>
    </row>
    <row r="57" spans="1:7" x14ac:dyDescent="0.25">
      <c r="A57" t="s">
        <v>269</v>
      </c>
      <c r="B57" s="1">
        <v>42683.4765625</v>
      </c>
      <c r="C57" s="4">
        <v>66.273353576660156</v>
      </c>
      <c r="D57" s="4">
        <v>2.4302114082336428</v>
      </c>
      <c r="E57" s="4">
        <v>18.631216867065429</v>
      </c>
      <c r="G57" s="4">
        <f t="shared" si="12"/>
        <v>119.94944444450084</v>
      </c>
    </row>
    <row r="58" spans="1:7" x14ac:dyDescent="0.25">
      <c r="C58" s="4"/>
      <c r="D58" s="4"/>
      <c r="E58" s="4"/>
      <c r="G58" s="4"/>
    </row>
    <row r="59" spans="1:7" x14ac:dyDescent="0.25">
      <c r="A59" t="s">
        <v>270</v>
      </c>
      <c r="B59" s="1">
        <v>42678.478738425925</v>
      </c>
      <c r="C59" s="4">
        <v>99.1510009765625</v>
      </c>
      <c r="D59" s="4">
        <v>1.4738507104873657</v>
      </c>
      <c r="E59" s="4">
        <v>19.28626714477539</v>
      </c>
      <c r="G59" s="4">
        <f>24*(B59-$B$59)</f>
        <v>0</v>
      </c>
    </row>
    <row r="60" spans="1:7" x14ac:dyDescent="0.25">
      <c r="A60" t="s">
        <v>271</v>
      </c>
      <c r="B60" s="1">
        <v>42679.467210648145</v>
      </c>
      <c r="C60" s="4">
        <v>97.169448852539063</v>
      </c>
      <c r="D60" s="4">
        <v>2.2589498592376711</v>
      </c>
      <c r="E60" s="4">
        <v>18.984295709228515</v>
      </c>
      <c r="G60" s="4">
        <f t="shared" ref="G60:G64" si="13">24*(B60-$B$59)</f>
        <v>23.723333333269693</v>
      </c>
    </row>
    <row r="61" spans="1:7" x14ac:dyDescent="0.25">
      <c r="A61" t="s">
        <v>272</v>
      </c>
      <c r="B61" s="1">
        <v>42680.535069444442</v>
      </c>
      <c r="C61" s="4">
        <v>94.458229064941406</v>
      </c>
      <c r="D61" s="4">
        <v>3.0882161689758303</v>
      </c>
      <c r="E61" s="4">
        <v>18.88668332824707</v>
      </c>
      <c r="G61" s="4">
        <f t="shared" si="13"/>
        <v>49.351944444410037</v>
      </c>
    </row>
    <row r="62" spans="1:7" x14ac:dyDescent="0.25">
      <c r="A62" t="s">
        <v>273</v>
      </c>
      <c r="B62" s="1">
        <v>42681.416493055556</v>
      </c>
      <c r="C62" s="4">
        <v>85.603492736816406</v>
      </c>
      <c r="D62" s="4">
        <v>3.1837621761322024</v>
      </c>
      <c r="E62" s="4">
        <v>18.572478158569336</v>
      </c>
      <c r="G62" s="4">
        <f t="shared" si="13"/>
        <v>70.506111111142673</v>
      </c>
    </row>
    <row r="63" spans="1:7" x14ac:dyDescent="0.25">
      <c r="A63" t="s">
        <v>274</v>
      </c>
      <c r="B63" s="1">
        <v>42682.487662037034</v>
      </c>
      <c r="C63" s="4">
        <v>76.683700561523438</v>
      </c>
      <c r="D63" s="4">
        <v>2.9764455390930178</v>
      </c>
      <c r="E63" s="4">
        <v>18.764990670776367</v>
      </c>
      <c r="G63" s="4">
        <f t="shared" si="13"/>
        <v>96.214166666613892</v>
      </c>
    </row>
    <row r="64" spans="1:7" x14ac:dyDescent="0.25">
      <c r="A64" t="s">
        <v>275</v>
      </c>
      <c r="B64" s="1">
        <v>42683.476597222223</v>
      </c>
      <c r="C64" s="4">
        <v>65.799346923828125</v>
      </c>
      <c r="D64" s="4">
        <v>2.3707204891204836</v>
      </c>
      <c r="E64" s="4">
        <v>18.769804818725586</v>
      </c>
      <c r="G64" s="4">
        <f t="shared" si="13"/>
        <v>119.94861111114733</v>
      </c>
    </row>
    <row r="65" spans="1:7" x14ac:dyDescent="0.25">
      <c r="C65" s="4"/>
      <c r="D65" s="4"/>
      <c r="E65" s="4"/>
      <c r="G65" s="4"/>
    </row>
    <row r="66" spans="1:7" x14ac:dyDescent="0.25">
      <c r="A66" t="s">
        <v>276</v>
      </c>
      <c r="B66" s="1">
        <v>42678.479467592595</v>
      </c>
      <c r="C66" s="4">
        <v>98.589820861816406</v>
      </c>
      <c r="D66" s="4">
        <v>1.449513537979126</v>
      </c>
      <c r="E66" s="4">
        <v>19.296934945678711</v>
      </c>
      <c r="G66" s="4">
        <f>24*(B66-$B$66)</f>
        <v>0</v>
      </c>
    </row>
    <row r="67" spans="1:7" x14ac:dyDescent="0.25">
      <c r="A67" t="s">
        <v>277</v>
      </c>
      <c r="B67" s="1">
        <v>42679.467245370368</v>
      </c>
      <c r="C67" s="4">
        <v>96.511627197265625</v>
      </c>
      <c r="D67" s="4">
        <v>2.3941563201904299</v>
      </c>
      <c r="E67" s="4">
        <v>19.023274285888672</v>
      </c>
      <c r="G67" s="4">
        <f t="shared" ref="G67:G70" si="14">24*(B67-$B$66)</f>
        <v>23.706666666548699</v>
      </c>
    </row>
    <row r="68" spans="1:7" x14ac:dyDescent="0.25">
      <c r="A68" t="s">
        <v>278</v>
      </c>
      <c r="B68" s="1">
        <v>42680.535104166665</v>
      </c>
      <c r="C68" s="4">
        <v>93.884796142578125</v>
      </c>
      <c r="D68" s="4">
        <v>3.099934203720093</v>
      </c>
      <c r="E68" s="4">
        <v>18.993779046630859</v>
      </c>
      <c r="G68" s="4">
        <f t="shared" si="14"/>
        <v>49.335277777689043</v>
      </c>
    </row>
    <row r="69" spans="1:7" x14ac:dyDescent="0.25">
      <c r="A69" t="s">
        <v>279</v>
      </c>
      <c r="B69" s="1">
        <v>42681.416597222225</v>
      </c>
      <c r="C69" s="4">
        <v>89.297409057617188</v>
      </c>
      <c r="D69" s="4">
        <v>3.196381433105469</v>
      </c>
      <c r="E69" s="4">
        <v>18.581290109252929</v>
      </c>
      <c r="G69" s="4">
        <f t="shared" si="14"/>
        <v>70.491111111128703</v>
      </c>
    </row>
    <row r="70" spans="1:7" x14ac:dyDescent="0.25">
      <c r="A70" t="s">
        <v>280</v>
      </c>
      <c r="B70" s="1">
        <v>42682.488541666666</v>
      </c>
      <c r="C70" s="4">
        <v>74.954132080078125</v>
      </c>
      <c r="D70" s="4">
        <v>2.9457987380981447</v>
      </c>
      <c r="E70" s="4">
        <v>18.497073037719726</v>
      </c>
      <c r="G70" s="4">
        <f t="shared" si="14"/>
        <v>96.217777777696028</v>
      </c>
    </row>
    <row r="71" spans="1:7" x14ac:dyDescent="0.25">
      <c r="A71" t="s">
        <v>281</v>
      </c>
      <c r="B71" s="1">
        <v>42683.479247685187</v>
      </c>
      <c r="C71" s="4">
        <v>64.698585510253906</v>
      </c>
      <c r="D71" s="4">
        <v>2.3508902622222903</v>
      </c>
      <c r="E71" s="4">
        <v>18.524443490600586</v>
      </c>
      <c r="G71" s="4">
        <f>24*(B71-$B$66)</f>
        <v>119.99472222221084</v>
      </c>
    </row>
    <row r="72" spans="1:7" x14ac:dyDescent="0.25">
      <c r="C72" s="4"/>
      <c r="D72" s="4"/>
      <c r="E72" s="4"/>
    </row>
    <row r="73" spans="1:7" x14ac:dyDescent="0.25">
      <c r="A73" t="s">
        <v>282</v>
      </c>
      <c r="B73" s="1">
        <v>42678.481319444443</v>
      </c>
      <c r="C73" s="4">
        <v>98.446243286132813</v>
      </c>
      <c r="D73" s="4">
        <v>1.4278805089950561</v>
      </c>
      <c r="E73" s="4">
        <v>19.283188684082031</v>
      </c>
      <c r="G73" s="4">
        <f>24*(B73-$B$73)</f>
        <v>0</v>
      </c>
    </row>
    <row r="74" spans="1:7" x14ac:dyDescent="0.25">
      <c r="A74" t="s">
        <v>283</v>
      </c>
      <c r="B74" s="1">
        <v>42679.467280092591</v>
      </c>
      <c r="C74" s="4">
        <v>96.472282409667969</v>
      </c>
      <c r="D74" s="4">
        <v>2.4157892299652102</v>
      </c>
      <c r="E74" s="4">
        <v>19.033507211303711</v>
      </c>
      <c r="G74" s="4">
        <f t="shared" ref="G74:G78" si="15">24*(B74-$B$73)</f>
        <v>23.663055555545725</v>
      </c>
    </row>
    <row r="75" spans="1:7" x14ac:dyDescent="0.25">
      <c r="A75" t="s">
        <v>284</v>
      </c>
      <c r="B75" s="1">
        <v>42680.535150462965</v>
      </c>
      <c r="C75" s="4">
        <v>94.545455932617188</v>
      </c>
      <c r="D75" s="4">
        <v>3.2811108661651613</v>
      </c>
      <c r="E75" s="4">
        <v>18.71920285949707</v>
      </c>
      <c r="G75" s="4">
        <f t="shared" si="15"/>
        <v>49.291944444528781</v>
      </c>
    </row>
    <row r="76" spans="1:7" x14ac:dyDescent="0.25">
      <c r="A76" t="s">
        <v>285</v>
      </c>
      <c r="B76" s="1">
        <v>42681.422083333331</v>
      </c>
      <c r="C76" s="4">
        <v>90.396957397460938</v>
      </c>
      <c r="D76" s="4">
        <v>3.4280351234436037</v>
      </c>
      <c r="E76" s="4">
        <v>18.685530526733398</v>
      </c>
      <c r="G76" s="4">
        <f t="shared" si="15"/>
        <v>70.578333333309274</v>
      </c>
    </row>
    <row r="77" spans="1:7" x14ac:dyDescent="0.25">
      <c r="A77" t="s">
        <v>286</v>
      </c>
      <c r="B77" s="1">
        <v>42682.492719907408</v>
      </c>
      <c r="C77" s="4">
        <v>80.255775451660156</v>
      </c>
      <c r="D77" s="4">
        <v>3.2243240905761721</v>
      </c>
      <c r="E77" s="4">
        <v>18.501091821289062</v>
      </c>
      <c r="G77" s="4">
        <f t="shared" si="15"/>
        <v>96.273611111158971</v>
      </c>
    </row>
    <row r="78" spans="1:7" x14ac:dyDescent="0.25">
      <c r="A78" t="s">
        <v>287</v>
      </c>
      <c r="B78" s="1">
        <v>42683.479409722226</v>
      </c>
      <c r="C78" s="4">
        <v>67.412139892578125</v>
      </c>
      <c r="D78" s="4">
        <v>2.6627665592193606</v>
      </c>
      <c r="E78" s="4">
        <v>18.775526864624023</v>
      </c>
      <c r="G78" s="4">
        <f t="shared" si="15"/>
        <v>119.9541666667792</v>
      </c>
    </row>
    <row r="79" spans="1:7" x14ac:dyDescent="0.25">
      <c r="C79" s="4"/>
      <c r="D79" s="4"/>
      <c r="E79" s="4"/>
      <c r="G79" s="4"/>
    </row>
    <row r="80" spans="1:7" x14ac:dyDescent="0.25">
      <c r="A80" t="s">
        <v>288</v>
      </c>
      <c r="B80" s="1">
        <v>42678.483287037037</v>
      </c>
      <c r="C80" s="4">
        <v>97.678794860839844</v>
      </c>
      <c r="D80" s="4">
        <v>1.4035433364868164</v>
      </c>
      <c r="E80" s="4">
        <v>19.240042550659179</v>
      </c>
      <c r="G80" s="4">
        <f>24*(B80-$B$80)</f>
        <v>0</v>
      </c>
    </row>
    <row r="81" spans="1:7" x14ac:dyDescent="0.25">
      <c r="A81" t="s">
        <v>289</v>
      </c>
      <c r="B81" s="1">
        <v>42679.46733796296</v>
      </c>
      <c r="C81" s="4">
        <v>96.377357482910156</v>
      </c>
      <c r="D81" s="4">
        <v>2.3022159172058108</v>
      </c>
      <c r="E81" s="4">
        <v>18.943190438842773</v>
      </c>
      <c r="G81" s="4">
        <f t="shared" ref="G81:G85" si="16">24*(B81-$B$80)</f>
        <v>23.617222222150303</v>
      </c>
    </row>
    <row r="82" spans="1:7" x14ac:dyDescent="0.25">
      <c r="A82" t="s">
        <v>290</v>
      </c>
      <c r="B82" s="1">
        <v>42680.539224537039</v>
      </c>
      <c r="C82" s="4">
        <v>93.098854064941406</v>
      </c>
      <c r="D82" s="4">
        <v>3.1495097709655764</v>
      </c>
      <c r="E82" s="4">
        <v>18.759184701538086</v>
      </c>
      <c r="G82" s="4">
        <f t="shared" si="16"/>
        <v>49.34250000002794</v>
      </c>
    </row>
    <row r="83" spans="1:7" x14ac:dyDescent="0.25">
      <c r="A83" t="s">
        <v>291</v>
      </c>
      <c r="B83" s="1">
        <v>42681.422129629631</v>
      </c>
      <c r="C83" s="4">
        <v>89.746742248535156</v>
      </c>
      <c r="D83" s="4">
        <v>3.290124518966675</v>
      </c>
      <c r="E83" s="4">
        <v>18.574862344360351</v>
      </c>
      <c r="G83" s="4">
        <f t="shared" si="16"/>
        <v>70.532222222245764</v>
      </c>
    </row>
    <row r="84" spans="1:7" x14ac:dyDescent="0.25">
      <c r="A84" t="s">
        <v>292</v>
      </c>
      <c r="B84" s="1">
        <v>42682.492800925924</v>
      </c>
      <c r="C84" s="4">
        <v>78.175895690917969</v>
      </c>
      <c r="D84" s="4">
        <v>3.2450557781219485</v>
      </c>
      <c r="E84" s="4">
        <v>18.677237374877929</v>
      </c>
      <c r="G84" s="4">
        <f t="shared" si="16"/>
        <v>96.22833333327435</v>
      </c>
    </row>
    <row r="85" spans="1:7" x14ac:dyDescent="0.25">
      <c r="A85" t="s">
        <v>293</v>
      </c>
      <c r="B85" s="1">
        <v>42683.48746527778</v>
      </c>
      <c r="C85" s="4">
        <v>67.745170593261719</v>
      </c>
      <c r="D85" s="4">
        <v>2.4347182346343996</v>
      </c>
      <c r="E85" s="4">
        <v>18.609429223632812</v>
      </c>
      <c r="G85" s="4">
        <f t="shared" si="16"/>
        <v>120.10027777781943</v>
      </c>
    </row>
  </sheetData>
  <protectedRanges>
    <protectedRange sqref="A2:E8" name="Range1"/>
    <protectedRange sqref="A10:E15" name="Range1_1"/>
    <protectedRange sqref="A17:E22" name="Range1_2"/>
    <protectedRange sqref="A24:E29" name="Range1_3"/>
    <protectedRange sqref="A31:E36" name="Range1_4"/>
    <protectedRange sqref="A38:E43" name="Range1_5"/>
    <protectedRange sqref="A45:E50" name="Range1_6"/>
    <protectedRange sqref="A52:E57" name="Range1_7"/>
    <protectedRange sqref="A59:E64" name="Range1_8"/>
    <protectedRange sqref="A66:E71" name="Range1_9"/>
    <protectedRange sqref="A73:E78" name="Range1_11"/>
    <protectedRange sqref="A80:E85" name="Range1_10"/>
  </protectedRange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U1" workbookViewId="0">
      <pane ySplit="1" topLeftCell="A26" activePane="bottomLeft" state="frozen"/>
      <selection pane="bottomLeft" activeCell="I70" sqref="I70"/>
    </sheetView>
  </sheetViews>
  <sheetFormatPr defaultRowHeight="15" x14ac:dyDescent="0.25"/>
  <cols>
    <col min="1" max="1" width="22.28515625" bestFit="1" customWidth="1"/>
    <col min="2" max="2" width="15.85546875" bestFit="1" customWidth="1"/>
    <col min="7" max="7" width="10.5703125" bestFit="1" customWidth="1"/>
    <col min="9" max="9" width="12.7109375" bestFit="1" customWidth="1"/>
    <col min="11" max="11" width="15.8554687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Z1" t="s">
        <v>296</v>
      </c>
      <c r="AA1" t="s">
        <v>297</v>
      </c>
      <c r="AD1" t="s">
        <v>180</v>
      </c>
      <c r="AE1" t="s">
        <v>181</v>
      </c>
      <c r="AF1" t="s">
        <v>182</v>
      </c>
      <c r="AG1" t="s">
        <v>183</v>
      </c>
    </row>
    <row r="2" spans="1:33" x14ac:dyDescent="0.25">
      <c r="A2" t="s">
        <v>18</v>
      </c>
      <c r="B2" s="1">
        <v>42649.737256944441</v>
      </c>
      <c r="C2">
        <v>98.184173583984375</v>
      </c>
      <c r="D2" s="4">
        <v>0.68244211206436156</v>
      </c>
      <c r="E2" s="4">
        <v>16.831118447875976</v>
      </c>
      <c r="G2" s="4">
        <f>24*(B2-$B$2)</f>
        <v>0</v>
      </c>
      <c r="I2" s="4">
        <f>24*(K2-$K$2)</f>
        <v>0</v>
      </c>
      <c r="K2" s="1">
        <v>42649.740972222222</v>
      </c>
      <c r="L2">
        <v>2535</v>
      </c>
      <c r="M2" t="s">
        <v>18</v>
      </c>
      <c r="O2">
        <v>7.5259999999999998</v>
      </c>
      <c r="P2">
        <v>35.4</v>
      </c>
      <c r="Q2">
        <v>141</v>
      </c>
      <c r="R2">
        <v>7.3</v>
      </c>
      <c r="S2">
        <v>153</v>
      </c>
      <c r="T2">
        <v>0.87</v>
      </c>
      <c r="U2">
        <v>114</v>
      </c>
      <c r="V2">
        <v>662</v>
      </c>
      <c r="W2">
        <v>64</v>
      </c>
      <c r="Y2">
        <v>0</v>
      </c>
      <c r="Z2">
        <f>$AG$2+$AD$2*SQRT(1+(Y2-$AF$2)^2/$AE$2^2)</f>
        <v>0.71223716041802076</v>
      </c>
      <c r="AA2">
        <f>$AG$5+$AD$5*SQRT(1+(Y2-$AF$5)^2/$AE$5^2)</f>
        <v>1.7001366750631099</v>
      </c>
      <c r="AC2" t="s">
        <v>184</v>
      </c>
      <c r="AD2">
        <v>-0.224</v>
      </c>
      <c r="AE2">
        <v>19.233000000000001</v>
      </c>
      <c r="AF2">
        <v>29.972000000000001</v>
      </c>
      <c r="AG2">
        <v>1.127</v>
      </c>
    </row>
    <row r="3" spans="1:33" x14ac:dyDescent="0.25">
      <c r="A3" t="s">
        <v>19</v>
      </c>
      <c r="B3" s="1">
        <v>42650.355011574073</v>
      </c>
      <c r="C3">
        <v>94.496368408203125</v>
      </c>
      <c r="D3" s="4">
        <v>0.82035271654129027</v>
      </c>
      <c r="E3" s="4">
        <v>18.183653695678711</v>
      </c>
      <c r="G3" s="4">
        <f t="shared" ref="G3:G8" si="0">24*(B3-$B$2)</f>
        <v>14.826111111149658</v>
      </c>
      <c r="I3" s="4">
        <f t="shared" ref="I3:I18" si="1">24*(K3-$K$2)</f>
        <v>9.9999999976716936E-2</v>
      </c>
      <c r="K3" s="1">
        <v>42649.745138888888</v>
      </c>
      <c r="L3">
        <v>2537</v>
      </c>
      <c r="M3" t="s">
        <v>111</v>
      </c>
      <c r="O3">
        <v>7.8570000000000002</v>
      </c>
      <c r="P3">
        <v>20</v>
      </c>
      <c r="Q3">
        <v>142</v>
      </c>
      <c r="R3">
        <v>7.2</v>
      </c>
      <c r="S3">
        <v>157</v>
      </c>
      <c r="T3">
        <v>0.82</v>
      </c>
      <c r="U3">
        <v>115</v>
      </c>
      <c r="V3">
        <v>654</v>
      </c>
      <c r="W3">
        <v>64</v>
      </c>
      <c r="Y3">
        <v>6</v>
      </c>
      <c r="Z3">
        <f t="shared" ref="Z3:Z22" si="2">$AG$2+$AD$2*SQRT(1+(Y3-$AF$2)^2/$AE$2^2)</f>
        <v>0.76905448257650688</v>
      </c>
      <c r="AA3">
        <f t="shared" ref="AA3:AA22" si="3">$AG$5+$AD$5*SQRT(1+(Y3-$AF$5)^2/$AE$5^2)</f>
        <v>1.8772439898846756</v>
      </c>
      <c r="AC3" t="s">
        <v>185</v>
      </c>
      <c r="AD3">
        <v>0.152</v>
      </c>
      <c r="AE3">
        <v>10.756</v>
      </c>
      <c r="AF3">
        <v>1.7290000000000001</v>
      </c>
      <c r="AG3">
        <v>0.13100000000000001</v>
      </c>
    </row>
    <row r="4" spans="1:33" x14ac:dyDescent="0.25">
      <c r="A4" t="s">
        <v>20</v>
      </c>
      <c r="B4" s="1">
        <v>42650.595914351848</v>
      </c>
      <c r="C4">
        <v>95.580680847167969</v>
      </c>
      <c r="D4" s="4">
        <v>0.83838026056289672</v>
      </c>
      <c r="E4" s="4">
        <v>19.074877603149414</v>
      </c>
      <c r="G4" s="4">
        <f t="shared" si="0"/>
        <v>20.607777777768206</v>
      </c>
      <c r="I4" s="4">
        <f t="shared" si="1"/>
        <v>14.916666666744277</v>
      </c>
      <c r="K4" s="1">
        <v>42650.362500000003</v>
      </c>
      <c r="L4">
        <v>2544</v>
      </c>
      <c r="M4" t="s">
        <v>19</v>
      </c>
      <c r="O4">
        <v>7.4569999999999999</v>
      </c>
      <c r="P4">
        <v>37.9</v>
      </c>
      <c r="Q4">
        <v>136</v>
      </c>
      <c r="R4">
        <v>7.1</v>
      </c>
      <c r="S4">
        <v>158</v>
      </c>
      <c r="T4">
        <v>0.83</v>
      </c>
      <c r="U4">
        <v>114</v>
      </c>
      <c r="V4">
        <v>587</v>
      </c>
      <c r="W4">
        <v>138</v>
      </c>
      <c r="Y4">
        <v>12</v>
      </c>
      <c r="Z4">
        <f t="shared" si="2"/>
        <v>0.8204250940781066</v>
      </c>
      <c r="AA4">
        <f t="shared" si="3"/>
        <v>2.0466496367127718</v>
      </c>
    </row>
    <row r="5" spans="1:33" x14ac:dyDescent="0.25">
      <c r="A5" t="s">
        <v>21</v>
      </c>
      <c r="B5" s="1">
        <v>42651.364756944444</v>
      </c>
      <c r="C5">
        <v>91.338584899902344</v>
      </c>
      <c r="D5" s="4">
        <v>0.83657745847702025</v>
      </c>
      <c r="E5" s="4">
        <v>19.835717065429687</v>
      </c>
      <c r="G5" s="4">
        <f t="shared" si="0"/>
        <v>39.060000000055879</v>
      </c>
      <c r="I5" s="4">
        <f t="shared" si="1"/>
        <v>15.216666666674428</v>
      </c>
      <c r="K5" s="1">
        <v>42650.375</v>
      </c>
      <c r="L5">
        <v>2546</v>
      </c>
      <c r="M5" t="s">
        <v>118</v>
      </c>
      <c r="N5" t="s">
        <v>113</v>
      </c>
      <c r="O5">
        <v>8.0039999999999996</v>
      </c>
      <c r="P5">
        <v>15.1</v>
      </c>
      <c r="Q5">
        <v>138</v>
      </c>
      <c r="R5">
        <v>7</v>
      </c>
      <c r="S5">
        <v>165</v>
      </c>
      <c r="T5">
        <v>0.76</v>
      </c>
      <c r="U5">
        <v>117</v>
      </c>
      <c r="V5">
        <v>575</v>
      </c>
      <c r="W5">
        <v>138</v>
      </c>
      <c r="Y5">
        <v>18</v>
      </c>
      <c r="Z5">
        <f t="shared" si="2"/>
        <v>0.86314823936451823</v>
      </c>
      <c r="AA5">
        <f t="shared" si="3"/>
        <v>2.2073354157996947</v>
      </c>
      <c r="AC5" t="s">
        <v>184</v>
      </c>
      <c r="AD5">
        <v>-3</v>
      </c>
      <c r="AE5">
        <v>72.182000000000002</v>
      </c>
      <c r="AF5">
        <v>75.852999999999994</v>
      </c>
      <c r="AG5">
        <v>6.0519999999999996</v>
      </c>
    </row>
    <row r="6" spans="1:33" x14ac:dyDescent="0.25">
      <c r="A6" t="s">
        <v>22</v>
      </c>
      <c r="B6" s="1">
        <v>42652.427824074075</v>
      </c>
      <c r="C6">
        <v>75.025588989257813</v>
      </c>
      <c r="D6" s="4">
        <v>0.66080902347564696</v>
      </c>
      <c r="E6" s="4">
        <v>18.100018365478515</v>
      </c>
      <c r="G6" s="4">
        <f t="shared" si="0"/>
        <v>64.573611111205537</v>
      </c>
      <c r="I6" s="4">
        <f t="shared" si="1"/>
        <v>20.600000000093132</v>
      </c>
      <c r="K6" s="1">
        <v>42650.599305555559</v>
      </c>
      <c r="L6">
        <v>2557</v>
      </c>
      <c r="M6" t="s">
        <v>20</v>
      </c>
      <c r="N6" t="s">
        <v>113</v>
      </c>
      <c r="O6">
        <v>7.5259999999999998</v>
      </c>
      <c r="P6">
        <v>37.1</v>
      </c>
      <c r="Q6">
        <v>137</v>
      </c>
      <c r="R6">
        <v>7.1</v>
      </c>
      <c r="S6">
        <v>166</v>
      </c>
      <c r="T6">
        <v>0.79</v>
      </c>
      <c r="U6">
        <v>114</v>
      </c>
      <c r="V6">
        <v>540</v>
      </c>
      <c r="W6">
        <v>175</v>
      </c>
      <c r="Y6">
        <v>24</v>
      </c>
      <c r="Z6">
        <f t="shared" si="2"/>
        <v>0.89244994267353217</v>
      </c>
      <c r="AA6">
        <f t="shared" si="3"/>
        <v>2.3581631816022335</v>
      </c>
      <c r="AC6" t="s">
        <v>185</v>
      </c>
      <c r="AD6">
        <v>1.966</v>
      </c>
      <c r="AE6">
        <v>26.401</v>
      </c>
      <c r="AF6">
        <v>1.4970000000000001</v>
      </c>
      <c r="AG6">
        <v>1.9119999999999999</v>
      </c>
    </row>
    <row r="7" spans="1:33" x14ac:dyDescent="0.25">
      <c r="A7" t="s">
        <v>23</v>
      </c>
      <c r="B7" s="1">
        <v>42653.370416666665</v>
      </c>
      <c r="C7">
        <v>60.024299621582031</v>
      </c>
      <c r="D7" s="4">
        <v>0.44538004527091979</v>
      </c>
      <c r="E7" s="4">
        <v>16.595841271972656</v>
      </c>
      <c r="G7" s="4">
        <f t="shared" si="0"/>
        <v>87.195833333360497</v>
      </c>
      <c r="I7" s="4">
        <f t="shared" si="1"/>
        <v>21.083333333255723</v>
      </c>
      <c r="K7" s="1">
        <v>42650.619444444441</v>
      </c>
      <c r="L7">
        <v>2559</v>
      </c>
      <c r="M7" t="s">
        <v>112</v>
      </c>
      <c r="N7" t="s">
        <v>113</v>
      </c>
      <c r="O7">
        <v>7.8109999999999999</v>
      </c>
      <c r="P7">
        <v>25</v>
      </c>
      <c r="Q7">
        <v>145</v>
      </c>
      <c r="R7">
        <v>6.9</v>
      </c>
      <c r="S7">
        <v>174</v>
      </c>
      <c r="T7">
        <v>0.74</v>
      </c>
      <c r="U7">
        <v>115</v>
      </c>
      <c r="V7">
        <v>532</v>
      </c>
      <c r="W7">
        <v>178</v>
      </c>
      <c r="Y7">
        <v>30</v>
      </c>
      <c r="Z7">
        <f t="shared" si="2"/>
        <v>0.90299976262236858</v>
      </c>
      <c r="AA7">
        <f t="shared" si="3"/>
        <v>2.4978776666347535</v>
      </c>
    </row>
    <row r="8" spans="1:33" x14ac:dyDescent="0.25">
      <c r="A8" t="s">
        <v>24</v>
      </c>
      <c r="B8" s="1">
        <v>42654.377939814818</v>
      </c>
      <c r="C8">
        <v>36.518772125244141</v>
      </c>
      <c r="D8" s="4">
        <v>0.19299459288120269</v>
      </c>
      <c r="E8" s="4">
        <v>16.090067727661133</v>
      </c>
      <c r="G8" s="4">
        <f t="shared" si="0"/>
        <v>111.37638888903894</v>
      </c>
      <c r="I8" s="4">
        <f t="shared" si="1"/>
        <v>39.033333333267365</v>
      </c>
      <c r="K8" s="1">
        <v>42651.367361111108</v>
      </c>
      <c r="L8">
        <v>2570</v>
      </c>
      <c r="M8" t="s">
        <v>21</v>
      </c>
      <c r="N8" t="s">
        <v>113</v>
      </c>
      <c r="O8">
        <v>7.4139999999999997</v>
      </c>
      <c r="P8">
        <v>36.299999999999997</v>
      </c>
      <c r="Q8">
        <v>140</v>
      </c>
      <c r="R8">
        <v>7.1</v>
      </c>
      <c r="S8">
        <v>174</v>
      </c>
      <c r="T8">
        <v>0.71</v>
      </c>
      <c r="U8">
        <v>113</v>
      </c>
      <c r="V8">
        <v>384</v>
      </c>
      <c r="W8">
        <v>314</v>
      </c>
      <c r="Y8">
        <v>36</v>
      </c>
      <c r="Z8">
        <f t="shared" si="2"/>
        <v>0.89225570837483359</v>
      </c>
      <c r="AA8">
        <f t="shared" si="3"/>
        <v>2.6251193303926996</v>
      </c>
    </row>
    <row r="9" spans="1:33" x14ac:dyDescent="0.25">
      <c r="G9" s="4"/>
      <c r="I9" s="4">
        <f t="shared" si="1"/>
        <v>39.616666666755918</v>
      </c>
      <c r="K9" s="1">
        <v>42651.39166666667</v>
      </c>
      <c r="L9">
        <v>2576</v>
      </c>
      <c r="M9" t="s">
        <v>114</v>
      </c>
      <c r="N9" t="s">
        <v>113</v>
      </c>
      <c r="O9">
        <v>7.6890000000000001</v>
      </c>
      <c r="P9">
        <v>26.1</v>
      </c>
      <c r="Q9">
        <v>144</v>
      </c>
      <c r="R9">
        <v>7</v>
      </c>
      <c r="S9">
        <v>183</v>
      </c>
      <c r="T9">
        <v>0.69</v>
      </c>
      <c r="U9">
        <v>113</v>
      </c>
      <c r="V9">
        <v>371</v>
      </c>
      <c r="W9">
        <v>317</v>
      </c>
      <c r="Y9">
        <v>42</v>
      </c>
      <c r="Z9">
        <f t="shared" si="2"/>
        <v>0.86280299451366371</v>
      </c>
      <c r="AA9">
        <f t="shared" si="3"/>
        <v>2.7384509765874006</v>
      </c>
    </row>
    <row r="10" spans="1:33" x14ac:dyDescent="0.25">
      <c r="G10" s="4"/>
      <c r="I10" s="4">
        <f t="shared" si="1"/>
        <v>40.333333333313931</v>
      </c>
      <c r="K10" s="1">
        <v>42651.421527777777</v>
      </c>
      <c r="L10">
        <v>2579</v>
      </c>
      <c r="M10" t="s">
        <v>114</v>
      </c>
      <c r="N10" t="s">
        <v>113</v>
      </c>
      <c r="O10">
        <v>7.6909999999999998</v>
      </c>
      <c r="P10">
        <v>29.7</v>
      </c>
      <c r="Q10">
        <v>147</v>
      </c>
      <c r="R10">
        <v>7</v>
      </c>
      <c r="S10">
        <v>188</v>
      </c>
      <c r="T10">
        <v>0.68</v>
      </c>
      <c r="U10">
        <v>113</v>
      </c>
      <c r="V10">
        <v>366</v>
      </c>
      <c r="W10">
        <v>317</v>
      </c>
      <c r="Y10">
        <v>48</v>
      </c>
      <c r="Z10">
        <f t="shared" si="2"/>
        <v>0.81997942720841444</v>
      </c>
      <c r="AA10">
        <f t="shared" si="3"/>
        <v>2.8364015205537769</v>
      </c>
    </row>
    <row r="11" spans="1:33" x14ac:dyDescent="0.25">
      <c r="G11" s="4"/>
      <c r="I11" s="4">
        <f t="shared" si="1"/>
        <v>41.516666666662786</v>
      </c>
      <c r="K11" s="1">
        <v>42651.470833333333</v>
      </c>
      <c r="L11">
        <v>2582</v>
      </c>
      <c r="M11" t="s">
        <v>114</v>
      </c>
      <c r="N11" t="s">
        <v>113</v>
      </c>
      <c r="O11">
        <v>7.7560000000000002</v>
      </c>
      <c r="P11">
        <v>27.6</v>
      </c>
      <c r="Q11">
        <v>148</v>
      </c>
      <c r="R11">
        <v>6.8</v>
      </c>
      <c r="S11">
        <v>191</v>
      </c>
      <c r="T11">
        <v>0.66</v>
      </c>
      <c r="U11">
        <v>114</v>
      </c>
      <c r="V11">
        <v>355</v>
      </c>
      <c r="W11">
        <v>324</v>
      </c>
      <c r="Y11">
        <v>54</v>
      </c>
      <c r="Z11">
        <f t="shared" si="2"/>
        <v>0.76854553193107011</v>
      </c>
      <c r="AA11">
        <f t="shared" si="3"/>
        <v>2.9175286769372102</v>
      </c>
    </row>
    <row r="12" spans="1:33" x14ac:dyDescent="0.25">
      <c r="G12" s="4"/>
      <c r="I12" s="4">
        <f t="shared" si="1"/>
        <v>64.533333333267365</v>
      </c>
      <c r="K12" s="1">
        <v>42652.429861111108</v>
      </c>
      <c r="L12">
        <v>2584</v>
      </c>
      <c r="M12" t="s">
        <v>22</v>
      </c>
      <c r="N12" t="s">
        <v>113</v>
      </c>
      <c r="O12">
        <v>7.3940000000000001</v>
      </c>
      <c r="P12">
        <v>33.700000000000003</v>
      </c>
      <c r="Q12">
        <v>143</v>
      </c>
      <c r="R12">
        <v>7.1</v>
      </c>
      <c r="S12">
        <v>192</v>
      </c>
      <c r="T12">
        <v>0.64</v>
      </c>
      <c r="U12">
        <v>112</v>
      </c>
      <c r="V12">
        <v>192</v>
      </c>
      <c r="W12">
        <v>473</v>
      </c>
      <c r="Y12">
        <v>60</v>
      </c>
      <c r="Z12">
        <f t="shared" si="2"/>
        <v>0.7116880950516038</v>
      </c>
      <c r="AA12">
        <f t="shared" si="3"/>
        <v>2.9804990944463343</v>
      </c>
    </row>
    <row r="13" spans="1:33" x14ac:dyDescent="0.25">
      <c r="G13" s="4"/>
      <c r="I13" s="4">
        <f t="shared" si="1"/>
        <v>65.25</v>
      </c>
      <c r="K13" s="1">
        <v>42652.459722222222</v>
      </c>
      <c r="L13">
        <v>2590</v>
      </c>
      <c r="M13" t="s">
        <v>115</v>
      </c>
      <c r="N13" t="s">
        <v>113</v>
      </c>
      <c r="O13">
        <v>7.7409999999999997</v>
      </c>
      <c r="P13">
        <v>22.9</v>
      </c>
      <c r="Q13">
        <v>148</v>
      </c>
      <c r="R13">
        <v>7</v>
      </c>
      <c r="S13">
        <v>200</v>
      </c>
      <c r="T13">
        <v>0.61</v>
      </c>
      <c r="U13">
        <v>112</v>
      </c>
      <c r="V13">
        <v>560</v>
      </c>
      <c r="W13">
        <v>469</v>
      </c>
      <c r="Y13">
        <v>66</v>
      </c>
      <c r="Z13">
        <f t="shared" si="2"/>
        <v>0.65134807867818723</v>
      </c>
      <c r="AA13">
        <f t="shared" si="3"/>
        <v>3.024179728887654</v>
      </c>
    </row>
    <row r="14" spans="1:33" x14ac:dyDescent="0.25">
      <c r="G14" s="4"/>
      <c r="I14" s="4">
        <f t="shared" si="1"/>
        <v>66.583333333313931</v>
      </c>
      <c r="K14" s="1">
        <v>42652.515277777777</v>
      </c>
      <c r="L14">
        <v>2599</v>
      </c>
      <c r="M14" t="s">
        <v>116</v>
      </c>
      <c r="N14" t="s">
        <v>113</v>
      </c>
      <c r="O14">
        <v>7.5309999999999997</v>
      </c>
      <c r="P14">
        <v>35.700000000000003</v>
      </c>
      <c r="Q14">
        <v>142</v>
      </c>
      <c r="R14">
        <v>7</v>
      </c>
      <c r="S14">
        <v>200</v>
      </c>
      <c r="T14">
        <v>0.61</v>
      </c>
      <c r="U14">
        <v>111</v>
      </c>
      <c r="V14">
        <v>555</v>
      </c>
      <c r="W14">
        <v>469</v>
      </c>
      <c r="Y14">
        <v>72</v>
      </c>
      <c r="Z14">
        <f t="shared" si="2"/>
        <v>0.58869532672065872</v>
      </c>
      <c r="AA14">
        <f t="shared" si="3"/>
        <v>3.0477290702853459</v>
      </c>
    </row>
    <row r="15" spans="1:33" x14ac:dyDescent="0.25">
      <c r="G15" s="4"/>
      <c r="I15" s="4">
        <f t="shared" si="1"/>
        <v>66.799999999988358</v>
      </c>
      <c r="K15" s="1">
        <v>42652.524305555555</v>
      </c>
      <c r="L15">
        <v>2601</v>
      </c>
      <c r="M15" t="s">
        <v>115</v>
      </c>
      <c r="N15" t="s">
        <v>113</v>
      </c>
      <c r="O15">
        <v>7.8920000000000003</v>
      </c>
      <c r="P15">
        <v>19.8</v>
      </c>
      <c r="Q15">
        <v>147</v>
      </c>
      <c r="R15">
        <v>6.9</v>
      </c>
      <c r="S15">
        <v>207</v>
      </c>
      <c r="T15">
        <v>0.59</v>
      </c>
      <c r="U15">
        <v>113</v>
      </c>
      <c r="V15">
        <v>548</v>
      </c>
      <c r="W15">
        <v>467</v>
      </c>
      <c r="Y15">
        <v>78</v>
      </c>
      <c r="Z15">
        <f t="shared" si="2"/>
        <v>0.52445083898190947</v>
      </c>
      <c r="AA15">
        <f t="shared" si="3"/>
        <v>3.0506732121066644</v>
      </c>
    </row>
    <row r="16" spans="1:33" x14ac:dyDescent="0.25">
      <c r="G16" s="4"/>
      <c r="I16" s="4">
        <f t="shared" si="1"/>
        <v>87.166666666686069</v>
      </c>
      <c r="K16" s="1">
        <v>42653.372916666667</v>
      </c>
      <c r="L16">
        <v>2603</v>
      </c>
      <c r="M16" t="s">
        <v>23</v>
      </c>
      <c r="N16" t="s">
        <v>113</v>
      </c>
      <c r="O16">
        <v>7.5229999999999997</v>
      </c>
      <c r="P16">
        <v>34.6</v>
      </c>
      <c r="Q16">
        <v>144</v>
      </c>
      <c r="R16">
        <v>7</v>
      </c>
      <c r="S16">
        <v>207</v>
      </c>
      <c r="T16">
        <v>0.57999999999999996</v>
      </c>
      <c r="U16">
        <v>111</v>
      </c>
      <c r="V16">
        <v>472</v>
      </c>
      <c r="W16">
        <v>527</v>
      </c>
      <c r="Y16">
        <v>84</v>
      </c>
      <c r="Z16">
        <f t="shared" si="2"/>
        <v>0.45907376098493391</v>
      </c>
      <c r="AA16">
        <f t="shared" si="3"/>
        <v>3.0329518718722683</v>
      </c>
    </row>
    <row r="17" spans="1:27" x14ac:dyDescent="0.25">
      <c r="G17" s="4"/>
      <c r="I17" s="4">
        <f t="shared" si="1"/>
        <v>90.333333333372138</v>
      </c>
      <c r="K17" s="1">
        <v>42653.504861111112</v>
      </c>
      <c r="L17">
        <v>2622</v>
      </c>
      <c r="M17" t="s">
        <v>117</v>
      </c>
      <c r="N17" t="s">
        <v>113</v>
      </c>
      <c r="O17">
        <v>7.819</v>
      </c>
      <c r="P17">
        <v>22</v>
      </c>
      <c r="Q17">
        <v>149</v>
      </c>
      <c r="R17">
        <v>6.9</v>
      </c>
      <c r="S17">
        <v>214</v>
      </c>
      <c r="T17">
        <v>0.56000000000000005</v>
      </c>
      <c r="U17">
        <v>112</v>
      </c>
      <c r="V17">
        <v>466</v>
      </c>
      <c r="W17">
        <v>523</v>
      </c>
      <c r="Y17">
        <v>90</v>
      </c>
      <c r="Z17">
        <f t="shared" si="2"/>
        <v>0.39286661345638418</v>
      </c>
      <c r="AA17">
        <f t="shared" si="3"/>
        <v>2.9949244111725255</v>
      </c>
    </row>
    <row r="18" spans="1:27" x14ac:dyDescent="0.25">
      <c r="G18" s="4"/>
      <c r="I18" s="4">
        <f t="shared" si="1"/>
        <v>111.3833333333605</v>
      </c>
      <c r="K18" s="1">
        <v>42654.381944444445</v>
      </c>
      <c r="L18">
        <v>2631</v>
      </c>
      <c r="M18" t="s">
        <v>119</v>
      </c>
      <c r="N18" t="s">
        <v>113</v>
      </c>
      <c r="O18">
        <v>7.5549999999999997</v>
      </c>
      <c r="P18">
        <v>35</v>
      </c>
      <c r="Q18">
        <v>152</v>
      </c>
      <c r="R18">
        <v>7</v>
      </c>
      <c r="S18">
        <v>216</v>
      </c>
      <c r="T18">
        <v>0.56999999999999995</v>
      </c>
      <c r="U18">
        <v>110</v>
      </c>
      <c r="V18">
        <v>422</v>
      </c>
      <c r="W18">
        <v>559</v>
      </c>
      <c r="Y18">
        <v>96</v>
      </c>
      <c r="Z18">
        <f t="shared" si="2"/>
        <v>0.32603520872440062</v>
      </c>
      <c r="AA18">
        <f t="shared" si="3"/>
        <v>2.937334503468148</v>
      </c>
    </row>
    <row r="19" spans="1:27" x14ac:dyDescent="0.25">
      <c r="G19" s="4"/>
      <c r="I19" s="4"/>
      <c r="Y19">
        <v>102</v>
      </c>
      <c r="Z19">
        <f t="shared" si="2"/>
        <v>0.25872368243726052</v>
      </c>
      <c r="AA19">
        <f t="shared" si="3"/>
        <v>2.8612412190209335</v>
      </c>
    </row>
    <row r="20" spans="1:27" x14ac:dyDescent="0.25">
      <c r="A20" t="s">
        <v>25</v>
      </c>
      <c r="B20" s="1">
        <v>42649.741493055553</v>
      </c>
      <c r="C20">
        <v>96.859298706054688</v>
      </c>
      <c r="D20" s="4">
        <v>0.69506136903762816</v>
      </c>
      <c r="E20" s="4">
        <v>16.678837640380859</v>
      </c>
      <c r="G20" s="4">
        <f>24*(B20-$B$20)</f>
        <v>0</v>
      </c>
      <c r="I20" s="4">
        <f>24*(K20-$K$20)</f>
        <v>0</v>
      </c>
      <c r="K20" s="1">
        <v>42649.743750000001</v>
      </c>
      <c r="L20">
        <v>2536</v>
      </c>
      <c r="M20" t="s">
        <v>25</v>
      </c>
      <c r="O20">
        <v>7.5170000000000003</v>
      </c>
      <c r="P20">
        <v>36</v>
      </c>
      <c r="Q20">
        <v>141</v>
      </c>
      <c r="R20">
        <v>7.3</v>
      </c>
      <c r="S20">
        <v>153</v>
      </c>
      <c r="T20">
        <v>0.86</v>
      </c>
      <c r="U20">
        <v>114</v>
      </c>
      <c r="V20">
        <v>660</v>
      </c>
      <c r="W20">
        <v>67</v>
      </c>
      <c r="Y20">
        <v>108</v>
      </c>
      <c r="Z20">
        <f t="shared" si="2"/>
        <v>0.19103561522382806</v>
      </c>
      <c r="AA20">
        <f t="shared" si="3"/>
        <v>2.7679304993450744</v>
      </c>
    </row>
    <row r="21" spans="1:27" x14ac:dyDescent="0.25">
      <c r="A21" t="s">
        <v>26</v>
      </c>
      <c r="B21" s="1">
        <v>42650.362835648149</v>
      </c>
      <c r="C21">
        <v>95.18768310546875</v>
      </c>
      <c r="D21" s="4">
        <v>0.89156143198013305</v>
      </c>
      <c r="E21" s="4">
        <v>17.597332818603515</v>
      </c>
      <c r="G21" s="4">
        <f t="shared" ref="G21:G26" si="4">24*(B21-$B$20)</f>
        <v>14.912222222308628</v>
      </c>
      <c r="I21" s="4">
        <f t="shared" ref="I21:I36" si="5">24*(K21-$K$20)</f>
        <v>6.6666666709352285E-2</v>
      </c>
      <c r="K21" s="1">
        <v>42649.746527777781</v>
      </c>
      <c r="L21">
        <v>2538</v>
      </c>
      <c r="M21" t="s">
        <v>129</v>
      </c>
      <c r="O21">
        <v>7.8540000000000001</v>
      </c>
      <c r="P21">
        <v>20.2</v>
      </c>
      <c r="Q21">
        <v>141</v>
      </c>
      <c r="R21">
        <v>7.2</v>
      </c>
      <c r="S21">
        <v>157</v>
      </c>
      <c r="T21">
        <v>0.82</v>
      </c>
      <c r="U21">
        <v>115</v>
      </c>
      <c r="V21">
        <v>648</v>
      </c>
      <c r="W21">
        <v>67</v>
      </c>
      <c r="Y21">
        <v>114</v>
      </c>
      <c r="Z21">
        <f t="shared" si="2"/>
        <v>0.12304716512649616</v>
      </c>
      <c r="AA21">
        <f t="shared" si="3"/>
        <v>2.6588224603630564</v>
      </c>
    </row>
    <row r="22" spans="1:27" x14ac:dyDescent="0.25">
      <c r="A22" t="s">
        <v>27</v>
      </c>
      <c r="B22" s="1">
        <v>42650.596250000002</v>
      </c>
      <c r="C22">
        <v>95.596870422363281</v>
      </c>
      <c r="D22" s="4">
        <v>0.88074491748809813</v>
      </c>
      <c r="E22" s="4">
        <v>18.533064706420898</v>
      </c>
      <c r="G22" s="4">
        <f t="shared" si="4"/>
        <v>20.514166666776873</v>
      </c>
      <c r="I22" s="4">
        <f t="shared" si="5"/>
        <v>14.966666666558012</v>
      </c>
      <c r="K22" s="1">
        <v>42650.367361111108</v>
      </c>
      <c r="L22">
        <v>2545</v>
      </c>
      <c r="M22" t="s">
        <v>26</v>
      </c>
      <c r="O22">
        <v>7.45</v>
      </c>
      <c r="P22">
        <v>37.4</v>
      </c>
      <c r="Q22">
        <v>137</v>
      </c>
      <c r="R22">
        <v>7.1</v>
      </c>
      <c r="S22">
        <v>158</v>
      </c>
      <c r="T22">
        <v>0.82</v>
      </c>
      <c r="U22">
        <v>114</v>
      </c>
      <c r="V22">
        <v>578</v>
      </c>
      <c r="W22">
        <v>147</v>
      </c>
      <c r="Y22">
        <v>120</v>
      </c>
      <c r="Z22">
        <f t="shared" si="2"/>
        <v>5.4815473491791167E-2</v>
      </c>
      <c r="AA22">
        <f t="shared" si="3"/>
        <v>2.5353871993793211</v>
      </c>
    </row>
    <row r="23" spans="1:27" x14ac:dyDescent="0.25">
      <c r="A23" t="s">
        <v>28</v>
      </c>
      <c r="B23" s="1">
        <v>42651.366412037038</v>
      </c>
      <c r="C23">
        <v>93.320960998535156</v>
      </c>
      <c r="D23" s="4">
        <v>0.90688489208221434</v>
      </c>
      <c r="E23" s="4">
        <v>20.019585473632812</v>
      </c>
      <c r="G23" s="4">
        <f t="shared" si="4"/>
        <v>38.998055555624887</v>
      </c>
      <c r="I23" s="4">
        <f t="shared" si="5"/>
        <v>15.18333333323244</v>
      </c>
      <c r="K23" s="1">
        <v>42650.376388888886</v>
      </c>
      <c r="L23">
        <v>2547</v>
      </c>
      <c r="M23" t="s">
        <v>130</v>
      </c>
      <c r="N23" t="s">
        <v>113</v>
      </c>
      <c r="O23">
        <v>7.9909999999999997</v>
      </c>
      <c r="P23">
        <v>15.1</v>
      </c>
      <c r="Q23">
        <v>141</v>
      </c>
      <c r="R23">
        <v>7</v>
      </c>
      <c r="S23">
        <v>166</v>
      </c>
      <c r="T23">
        <v>0.76</v>
      </c>
      <c r="U23">
        <v>117</v>
      </c>
      <c r="V23">
        <v>571</v>
      </c>
      <c r="W23">
        <v>148</v>
      </c>
    </row>
    <row r="24" spans="1:27" x14ac:dyDescent="0.25">
      <c r="A24" t="s">
        <v>29</v>
      </c>
      <c r="B24" s="1">
        <v>42652.429108796299</v>
      </c>
      <c r="C24">
        <v>73.033706665039063</v>
      </c>
      <c r="D24" s="4">
        <v>0.70317374000549315</v>
      </c>
      <c r="E24" s="4">
        <v>17.891777856445312</v>
      </c>
      <c r="G24" s="4">
        <f t="shared" si="4"/>
        <v>64.502777777903248</v>
      </c>
      <c r="I24" s="4">
        <f t="shared" si="5"/>
        <v>20.566666666651145</v>
      </c>
      <c r="K24" s="1">
        <v>42650.600694444445</v>
      </c>
      <c r="L24">
        <v>2558</v>
      </c>
      <c r="M24" t="s">
        <v>27</v>
      </c>
      <c r="N24" t="s">
        <v>113</v>
      </c>
      <c r="O24">
        <v>7.5529999999999999</v>
      </c>
      <c r="P24">
        <v>34.200000000000003</v>
      </c>
      <c r="Q24">
        <v>147</v>
      </c>
      <c r="R24">
        <v>7.2</v>
      </c>
      <c r="S24">
        <v>166</v>
      </c>
      <c r="T24">
        <v>0.78</v>
      </c>
      <c r="U24">
        <v>114</v>
      </c>
      <c r="V24">
        <v>526</v>
      </c>
      <c r="W24">
        <v>188</v>
      </c>
    </row>
    <row r="25" spans="1:27" x14ac:dyDescent="0.25">
      <c r="A25" t="s">
        <v>30</v>
      </c>
      <c r="B25" s="1">
        <v>42653.375277777777</v>
      </c>
      <c r="C25">
        <v>62.168979644775391</v>
      </c>
      <c r="D25" s="4">
        <v>0.44447867403030394</v>
      </c>
      <c r="E25" s="4">
        <v>16.289904458618164</v>
      </c>
      <c r="G25" s="4">
        <f t="shared" si="4"/>
        <v>87.210833333374467</v>
      </c>
      <c r="I25" s="4">
        <f t="shared" si="5"/>
        <v>21.033333333267365</v>
      </c>
      <c r="K25" s="1">
        <v>42650.620138888888</v>
      </c>
      <c r="L25">
        <v>2560</v>
      </c>
      <c r="M25" t="s">
        <v>130</v>
      </c>
      <c r="N25" t="s">
        <v>113</v>
      </c>
      <c r="O25">
        <v>7.8259999999999996</v>
      </c>
      <c r="P25">
        <v>24</v>
      </c>
      <c r="Q25">
        <v>151</v>
      </c>
      <c r="R25">
        <v>7</v>
      </c>
      <c r="S25">
        <v>175</v>
      </c>
      <c r="T25">
        <v>0.73</v>
      </c>
      <c r="U25">
        <v>114</v>
      </c>
      <c r="V25">
        <v>518</v>
      </c>
      <c r="W25">
        <v>190</v>
      </c>
    </row>
    <row r="26" spans="1:27" x14ac:dyDescent="0.25">
      <c r="A26" t="s">
        <v>31</v>
      </c>
      <c r="B26" s="1">
        <v>42654.381053240744</v>
      </c>
      <c r="C26">
        <v>40.778343200683594</v>
      </c>
      <c r="D26" s="4">
        <v>0.21733176538944243</v>
      </c>
      <c r="E26" s="4">
        <v>15.589532716369629</v>
      </c>
      <c r="G26" s="4">
        <f t="shared" si="4"/>
        <v>111.34944444458233</v>
      </c>
      <c r="I26" s="4">
        <f t="shared" si="5"/>
        <v>39</v>
      </c>
      <c r="K26" s="1">
        <v>42651.368750000001</v>
      </c>
      <c r="L26">
        <v>2571</v>
      </c>
      <c r="M26" t="s">
        <v>28</v>
      </c>
      <c r="N26" t="s">
        <v>113</v>
      </c>
      <c r="O26">
        <v>7.3929999999999998</v>
      </c>
      <c r="P26">
        <v>35.9</v>
      </c>
      <c r="Q26">
        <v>139</v>
      </c>
      <c r="R26">
        <v>7.2</v>
      </c>
      <c r="S26">
        <v>175</v>
      </c>
      <c r="T26">
        <v>0.71</v>
      </c>
      <c r="U26">
        <v>113</v>
      </c>
      <c r="V26">
        <v>366</v>
      </c>
      <c r="W26">
        <v>333</v>
      </c>
    </row>
    <row r="27" spans="1:27" x14ac:dyDescent="0.25">
      <c r="I27" s="4">
        <f t="shared" si="5"/>
        <v>39.583333333313931</v>
      </c>
      <c r="K27" s="1">
        <v>42651.393055555556</v>
      </c>
      <c r="L27">
        <v>2577</v>
      </c>
      <c r="M27" t="s">
        <v>131</v>
      </c>
      <c r="N27" t="s">
        <v>113</v>
      </c>
      <c r="O27">
        <v>7.6859999999999999</v>
      </c>
      <c r="P27">
        <v>25.8</v>
      </c>
      <c r="Q27">
        <v>149</v>
      </c>
      <c r="R27">
        <v>7</v>
      </c>
      <c r="S27">
        <v>183</v>
      </c>
      <c r="T27">
        <v>0.68</v>
      </c>
      <c r="U27">
        <v>113</v>
      </c>
      <c r="V27">
        <v>356</v>
      </c>
      <c r="W27">
        <v>336</v>
      </c>
    </row>
    <row r="28" spans="1:27" x14ac:dyDescent="0.25">
      <c r="I28" s="4">
        <f t="shared" si="5"/>
        <v>40.300000000046566</v>
      </c>
      <c r="K28" s="1">
        <v>42651.42291666667</v>
      </c>
      <c r="L28">
        <v>2580</v>
      </c>
      <c r="M28" t="s">
        <v>131</v>
      </c>
      <c r="N28" t="s">
        <v>113</v>
      </c>
      <c r="O28">
        <v>7.7279999999999998</v>
      </c>
      <c r="P28">
        <v>27.1</v>
      </c>
      <c r="Q28">
        <v>155</v>
      </c>
      <c r="R28">
        <v>7</v>
      </c>
      <c r="S28">
        <v>189</v>
      </c>
      <c r="T28">
        <v>0.66</v>
      </c>
      <c r="U28">
        <v>113</v>
      </c>
      <c r="V28">
        <v>349</v>
      </c>
      <c r="W28">
        <v>337</v>
      </c>
    </row>
    <row r="29" spans="1:27" x14ac:dyDescent="0.25">
      <c r="I29" s="4">
        <f t="shared" si="5"/>
        <v>41.466666666674428</v>
      </c>
      <c r="K29" s="1">
        <v>42651.47152777778</v>
      </c>
      <c r="L29">
        <v>2583</v>
      </c>
      <c r="M29" t="s">
        <v>131</v>
      </c>
      <c r="N29" t="s">
        <v>113</v>
      </c>
      <c r="O29">
        <v>7.7519999999999998</v>
      </c>
      <c r="P29">
        <v>27.9</v>
      </c>
      <c r="Q29">
        <v>149</v>
      </c>
      <c r="R29">
        <v>6.9</v>
      </c>
      <c r="S29">
        <v>192</v>
      </c>
      <c r="T29">
        <v>0.65</v>
      </c>
      <c r="U29">
        <v>113</v>
      </c>
      <c r="V29">
        <v>337</v>
      </c>
      <c r="W29">
        <v>339</v>
      </c>
    </row>
    <row r="30" spans="1:27" x14ac:dyDescent="0.25">
      <c r="I30" s="4">
        <f t="shared" si="5"/>
        <v>64.5</v>
      </c>
      <c r="K30" s="1">
        <v>42652.431250000001</v>
      </c>
      <c r="L30">
        <v>2585</v>
      </c>
      <c r="M30" t="s">
        <v>29</v>
      </c>
      <c r="N30" t="s">
        <v>113</v>
      </c>
      <c r="O30">
        <v>7.3860000000000001</v>
      </c>
      <c r="P30">
        <v>33.799999999999997</v>
      </c>
      <c r="Q30">
        <v>142</v>
      </c>
      <c r="R30">
        <v>7.1</v>
      </c>
      <c r="S30">
        <v>193</v>
      </c>
      <c r="T30">
        <v>0.63</v>
      </c>
      <c r="U30">
        <v>112</v>
      </c>
      <c r="V30">
        <v>175</v>
      </c>
      <c r="W30">
        <v>497</v>
      </c>
    </row>
    <row r="31" spans="1:27" x14ac:dyDescent="0.25">
      <c r="I31" s="4">
        <f t="shared" si="5"/>
        <v>65.200000000011642</v>
      </c>
      <c r="K31" s="1">
        <v>42652.460416666669</v>
      </c>
      <c r="L31">
        <v>2591</v>
      </c>
      <c r="M31" t="s">
        <v>132</v>
      </c>
      <c r="N31" t="s">
        <v>113</v>
      </c>
      <c r="O31">
        <v>7.7720000000000002</v>
      </c>
      <c r="P31">
        <v>22</v>
      </c>
      <c r="Q31">
        <v>151</v>
      </c>
      <c r="R31">
        <v>7</v>
      </c>
      <c r="S31">
        <v>201</v>
      </c>
      <c r="T31">
        <v>0.59</v>
      </c>
      <c r="U31">
        <v>112</v>
      </c>
      <c r="V31">
        <v>554</v>
      </c>
      <c r="W31">
        <v>487</v>
      </c>
    </row>
    <row r="32" spans="1:27" x14ac:dyDescent="0.25">
      <c r="I32" s="4">
        <f t="shared" si="5"/>
        <v>66.533333333325572</v>
      </c>
      <c r="K32" s="1">
        <v>42652.515972222223</v>
      </c>
      <c r="L32">
        <v>2600</v>
      </c>
      <c r="M32" t="s">
        <v>133</v>
      </c>
      <c r="N32" t="s">
        <v>113</v>
      </c>
      <c r="O32">
        <v>7.5380000000000003</v>
      </c>
      <c r="P32">
        <v>35.700000000000003</v>
      </c>
      <c r="Q32">
        <v>145</v>
      </c>
      <c r="R32">
        <v>7</v>
      </c>
      <c r="S32">
        <v>202</v>
      </c>
      <c r="T32">
        <v>0.6</v>
      </c>
      <c r="U32">
        <v>110</v>
      </c>
      <c r="V32">
        <v>549</v>
      </c>
      <c r="W32">
        <v>494</v>
      </c>
    </row>
    <row r="33" spans="1:23" x14ac:dyDescent="0.25">
      <c r="I33" s="4">
        <f t="shared" si="5"/>
        <v>66.766666666546371</v>
      </c>
      <c r="K33" s="1">
        <v>42652.525694444441</v>
      </c>
      <c r="L33">
        <v>2602</v>
      </c>
      <c r="M33" t="s">
        <v>132</v>
      </c>
      <c r="N33" t="s">
        <v>113</v>
      </c>
      <c r="O33">
        <v>7.9240000000000004</v>
      </c>
      <c r="P33">
        <v>18.7</v>
      </c>
      <c r="Q33">
        <v>149</v>
      </c>
      <c r="R33">
        <v>6.9</v>
      </c>
      <c r="S33">
        <v>208</v>
      </c>
      <c r="T33">
        <v>0.57999999999999996</v>
      </c>
      <c r="U33">
        <v>113</v>
      </c>
      <c r="V33">
        <v>541</v>
      </c>
      <c r="W33">
        <v>489</v>
      </c>
    </row>
    <row r="34" spans="1:23" x14ac:dyDescent="0.25">
      <c r="I34" s="4">
        <f t="shared" si="5"/>
        <v>87.216666666674428</v>
      </c>
      <c r="K34" s="1">
        <v>42653.37777777778</v>
      </c>
      <c r="L34">
        <v>2604</v>
      </c>
      <c r="M34" t="s">
        <v>30</v>
      </c>
      <c r="N34" t="s">
        <v>113</v>
      </c>
      <c r="O34">
        <v>7.5229999999999997</v>
      </c>
      <c r="P34">
        <v>35</v>
      </c>
      <c r="Q34">
        <v>144</v>
      </c>
      <c r="R34">
        <v>7</v>
      </c>
      <c r="S34">
        <v>210</v>
      </c>
      <c r="T34">
        <v>0.57999999999999996</v>
      </c>
      <c r="U34">
        <v>110</v>
      </c>
      <c r="V34">
        <v>466</v>
      </c>
      <c r="W34">
        <v>549</v>
      </c>
    </row>
    <row r="35" spans="1:23" x14ac:dyDescent="0.25">
      <c r="I35" s="4">
        <f t="shared" si="5"/>
        <v>90.28333333338378</v>
      </c>
      <c r="K35" s="1">
        <v>42653.505555555559</v>
      </c>
      <c r="L35">
        <v>2623</v>
      </c>
      <c r="M35" t="s">
        <v>134</v>
      </c>
      <c r="N35" t="s">
        <v>113</v>
      </c>
      <c r="O35">
        <v>7.8710000000000004</v>
      </c>
      <c r="P35">
        <v>20.5</v>
      </c>
      <c r="Q35">
        <v>159</v>
      </c>
      <c r="R35">
        <v>6.9</v>
      </c>
      <c r="S35">
        <v>216</v>
      </c>
      <c r="T35">
        <v>0.55000000000000004</v>
      </c>
      <c r="U35">
        <v>112</v>
      </c>
      <c r="V35">
        <v>458</v>
      </c>
      <c r="W35">
        <v>550</v>
      </c>
    </row>
    <row r="36" spans="1:23" x14ac:dyDescent="0.25">
      <c r="I36" s="4">
        <f t="shared" si="5"/>
        <v>111.3833333333605</v>
      </c>
      <c r="K36" s="1">
        <v>42654.384722222225</v>
      </c>
      <c r="L36">
        <v>2632</v>
      </c>
      <c r="M36" t="s">
        <v>31</v>
      </c>
      <c r="N36" t="s">
        <v>113</v>
      </c>
      <c r="O36">
        <v>7.5670000000000002</v>
      </c>
      <c r="P36">
        <v>34.700000000000003</v>
      </c>
      <c r="Q36">
        <v>152</v>
      </c>
      <c r="R36">
        <v>7</v>
      </c>
      <c r="S36">
        <v>218</v>
      </c>
      <c r="T36">
        <v>0.56000000000000005</v>
      </c>
      <c r="U36">
        <v>110</v>
      </c>
      <c r="V36">
        <v>414</v>
      </c>
      <c r="W36">
        <v>584</v>
      </c>
    </row>
    <row r="38" spans="1:23" x14ac:dyDescent="0.25">
      <c r="A38" t="s">
        <v>135</v>
      </c>
      <c r="B38" s="1">
        <v>42661.433020833334</v>
      </c>
      <c r="C38">
        <v>98.616096496582031</v>
      </c>
      <c r="D38" s="4">
        <v>1.7343486381530762</v>
      </c>
      <c r="E38" s="4">
        <v>19.119473321533203</v>
      </c>
      <c r="G38" s="4">
        <f>24*(B38-$B$38)</f>
        <v>0</v>
      </c>
      <c r="I38" s="4">
        <f>24*(K38-$K$38)</f>
        <v>0</v>
      </c>
      <c r="K38" s="1">
        <v>42661.442361111112</v>
      </c>
      <c r="L38">
        <v>2720</v>
      </c>
      <c r="M38" t="s">
        <v>135</v>
      </c>
      <c r="N38" t="s">
        <v>135</v>
      </c>
      <c r="O38">
        <v>7.0659999999999998</v>
      </c>
      <c r="P38">
        <v>28.2</v>
      </c>
      <c r="Q38">
        <v>151</v>
      </c>
      <c r="R38">
        <v>4.4000000000000004</v>
      </c>
      <c r="S38">
        <v>105</v>
      </c>
      <c r="T38">
        <v>0.08</v>
      </c>
      <c r="U38">
        <v>83</v>
      </c>
      <c r="V38">
        <v>272</v>
      </c>
      <c r="W38">
        <v>115</v>
      </c>
    </row>
    <row r="39" spans="1:23" x14ac:dyDescent="0.25">
      <c r="A39" t="s">
        <v>136</v>
      </c>
      <c r="B39" s="1">
        <v>42661.679988425924</v>
      </c>
      <c r="C39">
        <v>98.541984558105469</v>
      </c>
      <c r="D39" s="4">
        <v>1.7667981220245361</v>
      </c>
      <c r="E39" s="4">
        <v>18.638544900512695</v>
      </c>
      <c r="G39" s="4">
        <f t="shared" ref="G39:G44" si="6">24*(B39-$B$38)</f>
        <v>5.9272222221479751</v>
      </c>
      <c r="I39" s="4">
        <f t="shared" ref="I39:I52" si="7">24*(K39-$K$38)</f>
        <v>5.9500000000116415</v>
      </c>
      <c r="K39" s="1">
        <v>42661.69027777778</v>
      </c>
      <c r="L39">
        <v>2731</v>
      </c>
      <c r="M39" t="s">
        <v>136</v>
      </c>
      <c r="N39" t="s">
        <v>136</v>
      </c>
      <c r="O39">
        <v>7.0030000000000001</v>
      </c>
      <c r="P39">
        <v>28.6</v>
      </c>
      <c r="Q39">
        <v>124</v>
      </c>
      <c r="R39">
        <v>4.4000000000000004</v>
      </c>
      <c r="S39">
        <v>104</v>
      </c>
      <c r="T39">
        <v>0.08</v>
      </c>
      <c r="U39">
        <v>82</v>
      </c>
      <c r="V39">
        <v>251</v>
      </c>
      <c r="W39">
        <v>125</v>
      </c>
    </row>
    <row r="40" spans="1:23" x14ac:dyDescent="0.25">
      <c r="A40" t="s">
        <v>137</v>
      </c>
      <c r="B40" s="1">
        <v>42662.454594907409</v>
      </c>
      <c r="C40">
        <v>97.140838623046875</v>
      </c>
      <c r="D40" s="4">
        <v>2.4806884361267092</v>
      </c>
      <c r="E40" s="4">
        <v>18.749562127685547</v>
      </c>
      <c r="G40" s="4">
        <f t="shared" si="6"/>
        <v>24.517777777800802</v>
      </c>
      <c r="I40" s="4">
        <f t="shared" si="7"/>
        <v>6.5833333333139308</v>
      </c>
      <c r="K40" s="1">
        <v>42661.716666666667</v>
      </c>
      <c r="L40">
        <v>2742</v>
      </c>
      <c r="M40" t="s">
        <v>137</v>
      </c>
      <c r="N40" t="s">
        <v>137</v>
      </c>
      <c r="O40">
        <v>7.1369999999999996</v>
      </c>
      <c r="P40">
        <v>25</v>
      </c>
      <c r="Q40">
        <v>138</v>
      </c>
      <c r="R40">
        <v>4.4000000000000004</v>
      </c>
      <c r="S40">
        <v>106</v>
      </c>
      <c r="T40">
        <v>0.08</v>
      </c>
      <c r="U40">
        <v>82</v>
      </c>
      <c r="V40">
        <v>244</v>
      </c>
      <c r="W40">
        <v>126</v>
      </c>
    </row>
    <row r="41" spans="1:23" x14ac:dyDescent="0.25">
      <c r="A41" t="s">
        <v>140</v>
      </c>
      <c r="B41" s="1">
        <v>42663.372141203705</v>
      </c>
      <c r="C41">
        <v>92.75531005859375</v>
      </c>
      <c r="D41" s="4">
        <v>2.873688562011719</v>
      </c>
      <c r="E41" s="4">
        <v>18.40047727355957</v>
      </c>
      <c r="G41" s="4">
        <f t="shared" si="6"/>
        <v>46.538888888899237</v>
      </c>
      <c r="I41" s="4">
        <f t="shared" si="7"/>
        <v>7.0666666666511446</v>
      </c>
      <c r="K41" s="1">
        <v>42661.736805555556</v>
      </c>
      <c r="L41">
        <v>2751</v>
      </c>
      <c r="M41" t="s">
        <v>138</v>
      </c>
      <c r="N41" t="s">
        <v>138</v>
      </c>
      <c r="O41">
        <v>7.1970000000000001</v>
      </c>
      <c r="P41">
        <v>24.9</v>
      </c>
      <c r="Q41">
        <v>133</v>
      </c>
      <c r="R41">
        <v>4.4000000000000004</v>
      </c>
      <c r="S41">
        <v>108</v>
      </c>
      <c r="T41">
        <v>7.0000000000000007E-2</v>
      </c>
      <c r="U41">
        <v>82</v>
      </c>
      <c r="V41">
        <v>241</v>
      </c>
      <c r="W41">
        <v>128</v>
      </c>
    </row>
    <row r="42" spans="1:23" x14ac:dyDescent="0.25">
      <c r="A42" t="s">
        <v>142</v>
      </c>
      <c r="B42" s="1">
        <v>42664.36954861111</v>
      </c>
      <c r="C42">
        <v>83.900779724121094</v>
      </c>
      <c r="D42" s="4">
        <v>3.1098493171691897</v>
      </c>
      <c r="E42" s="4">
        <v>17.749308450317383</v>
      </c>
      <c r="G42" s="4">
        <f t="shared" si="6"/>
        <v>70.476666666625533</v>
      </c>
      <c r="I42" s="4">
        <f t="shared" si="7"/>
        <v>24.449999999895226</v>
      </c>
      <c r="K42" s="1">
        <v>42662.461111111108</v>
      </c>
      <c r="L42">
        <v>2767</v>
      </c>
      <c r="M42" t="s">
        <v>137</v>
      </c>
      <c r="N42" t="s">
        <v>137</v>
      </c>
      <c r="O42">
        <v>6.976</v>
      </c>
      <c r="P42">
        <v>28.8</v>
      </c>
      <c r="Q42">
        <v>133</v>
      </c>
      <c r="R42">
        <v>4.2</v>
      </c>
      <c r="S42">
        <v>109</v>
      </c>
      <c r="T42">
        <v>0.08</v>
      </c>
      <c r="U42">
        <v>83</v>
      </c>
      <c r="V42">
        <v>173</v>
      </c>
      <c r="W42">
        <v>154</v>
      </c>
    </row>
    <row r="43" spans="1:23" x14ac:dyDescent="0.25">
      <c r="A43" t="s">
        <v>143</v>
      </c>
      <c r="B43" s="1">
        <v>42665.44195601852</v>
      </c>
      <c r="C43">
        <v>73.491477966308594</v>
      </c>
      <c r="D43" s="4">
        <v>2.8763927055358889</v>
      </c>
      <c r="E43" s="4">
        <v>17.727837426757812</v>
      </c>
      <c r="G43" s="4">
        <f t="shared" si="6"/>
        <v>96.214444444456603</v>
      </c>
      <c r="I43" s="4">
        <f t="shared" si="7"/>
        <v>27.116666666697711</v>
      </c>
      <c r="K43" s="1">
        <v>42662.572222222225</v>
      </c>
      <c r="L43">
        <v>2778</v>
      </c>
      <c r="M43" t="s">
        <v>138</v>
      </c>
      <c r="N43" t="s">
        <v>138</v>
      </c>
      <c r="O43">
        <v>7.165</v>
      </c>
      <c r="P43">
        <v>30.7</v>
      </c>
      <c r="Q43">
        <v>138</v>
      </c>
      <c r="R43">
        <v>4.0999999999999996</v>
      </c>
      <c r="S43">
        <v>113</v>
      </c>
      <c r="T43">
        <v>7.0000000000000007E-2</v>
      </c>
      <c r="U43">
        <v>82</v>
      </c>
      <c r="V43">
        <v>309</v>
      </c>
      <c r="W43">
        <v>162</v>
      </c>
    </row>
    <row r="44" spans="1:23" x14ac:dyDescent="0.25">
      <c r="A44" t="s">
        <v>147</v>
      </c>
      <c r="B44" s="1">
        <v>42666.529074074075</v>
      </c>
      <c r="C44">
        <v>64.239006042480469</v>
      </c>
      <c r="D44" s="4">
        <v>2.5681220127105715</v>
      </c>
      <c r="E44" s="4">
        <v>17.242392404174804</v>
      </c>
      <c r="G44" s="4">
        <f t="shared" si="6"/>
        <v>122.30527777777752</v>
      </c>
      <c r="I44" s="4">
        <f t="shared" si="7"/>
        <v>27.516666666604578</v>
      </c>
      <c r="K44" s="1">
        <v>42662.588888888888</v>
      </c>
      <c r="L44">
        <v>2787</v>
      </c>
      <c r="M44" t="s">
        <v>139</v>
      </c>
      <c r="N44" t="s">
        <v>139</v>
      </c>
      <c r="O44">
        <v>7.11</v>
      </c>
      <c r="P44">
        <v>32.4</v>
      </c>
      <c r="Q44">
        <v>130</v>
      </c>
      <c r="R44">
        <v>4.0999999999999996</v>
      </c>
      <c r="S44">
        <v>113</v>
      </c>
      <c r="T44">
        <v>7.0000000000000007E-2</v>
      </c>
      <c r="U44">
        <v>82</v>
      </c>
      <c r="V44">
        <v>324</v>
      </c>
      <c r="W44">
        <v>162</v>
      </c>
    </row>
    <row r="45" spans="1:23" x14ac:dyDescent="0.25">
      <c r="D45" s="4"/>
      <c r="E45" s="4"/>
      <c r="G45" s="4"/>
      <c r="I45" s="4">
        <f t="shared" si="7"/>
        <v>27.616666666581295</v>
      </c>
      <c r="K45" s="1">
        <v>42662.593055555553</v>
      </c>
      <c r="L45">
        <v>2788</v>
      </c>
      <c r="M45" t="s">
        <v>139</v>
      </c>
      <c r="N45" t="s">
        <v>139</v>
      </c>
      <c r="O45">
        <v>7.1420000000000003</v>
      </c>
      <c r="P45">
        <v>29.6</v>
      </c>
      <c r="Q45">
        <v>134</v>
      </c>
      <c r="R45">
        <v>4.0999999999999996</v>
      </c>
      <c r="S45">
        <v>112</v>
      </c>
      <c r="T45">
        <v>7.0000000000000007E-2</v>
      </c>
      <c r="U45">
        <v>82</v>
      </c>
      <c r="V45">
        <v>460</v>
      </c>
      <c r="W45">
        <v>162</v>
      </c>
    </row>
    <row r="46" spans="1:23" x14ac:dyDescent="0.25">
      <c r="D46" s="4"/>
      <c r="E46" s="4"/>
      <c r="G46" s="4"/>
      <c r="I46" s="4">
        <f t="shared" si="7"/>
        <v>46.450000000011642</v>
      </c>
      <c r="K46" s="1">
        <v>42663.37777777778</v>
      </c>
      <c r="L46">
        <v>2793</v>
      </c>
      <c r="M46" t="s">
        <v>140</v>
      </c>
      <c r="N46" t="s">
        <v>140</v>
      </c>
      <c r="O46">
        <v>6.7779999999999996</v>
      </c>
      <c r="P46">
        <v>29.6</v>
      </c>
      <c r="Q46">
        <v>132</v>
      </c>
      <c r="R46">
        <v>3.9</v>
      </c>
      <c r="S46">
        <v>113</v>
      </c>
      <c r="T46">
        <v>7.0000000000000007E-2</v>
      </c>
      <c r="U46">
        <v>82</v>
      </c>
      <c r="V46">
        <v>344</v>
      </c>
      <c r="W46">
        <v>219</v>
      </c>
    </row>
    <row r="47" spans="1:23" x14ac:dyDescent="0.25">
      <c r="D47" s="4"/>
      <c r="E47" s="4"/>
      <c r="G47" s="4"/>
      <c r="I47" s="4">
        <f t="shared" si="7"/>
        <v>47.050000000046566</v>
      </c>
      <c r="K47" s="1">
        <v>42663.402777777781</v>
      </c>
      <c r="L47">
        <v>2803</v>
      </c>
      <c r="M47" t="s">
        <v>141</v>
      </c>
      <c r="N47" t="s">
        <v>141</v>
      </c>
      <c r="O47">
        <v>7.4080000000000004</v>
      </c>
      <c r="P47">
        <v>17.3</v>
      </c>
      <c r="Q47">
        <v>146</v>
      </c>
      <c r="R47">
        <v>3.9</v>
      </c>
      <c r="S47">
        <v>120</v>
      </c>
      <c r="T47">
        <v>0.06</v>
      </c>
      <c r="U47">
        <v>83</v>
      </c>
      <c r="V47">
        <v>334</v>
      </c>
      <c r="W47">
        <v>220</v>
      </c>
    </row>
    <row r="48" spans="1:23" x14ac:dyDescent="0.25">
      <c r="D48" s="4"/>
      <c r="E48" s="4"/>
      <c r="G48" s="4"/>
      <c r="I48" s="4">
        <f t="shared" si="7"/>
        <v>70.383333333302289</v>
      </c>
      <c r="K48" s="1">
        <v>42664.375</v>
      </c>
      <c r="L48">
        <v>2834</v>
      </c>
      <c r="M48" t="s">
        <v>142</v>
      </c>
      <c r="N48" t="s">
        <v>142</v>
      </c>
      <c r="O48">
        <v>6.6619999999999999</v>
      </c>
      <c r="P48">
        <v>25.4</v>
      </c>
      <c r="Q48">
        <v>140</v>
      </c>
      <c r="R48">
        <v>3.8</v>
      </c>
      <c r="S48">
        <v>121</v>
      </c>
      <c r="T48">
        <v>0.06</v>
      </c>
      <c r="U48">
        <v>83</v>
      </c>
      <c r="V48">
        <v>182</v>
      </c>
      <c r="W48">
        <v>304</v>
      </c>
    </row>
    <row r="49" spans="1:23" x14ac:dyDescent="0.25">
      <c r="D49" s="4"/>
      <c r="E49" s="4"/>
      <c r="G49" s="4"/>
      <c r="I49" s="4">
        <f t="shared" si="7"/>
        <v>96.049999999988358</v>
      </c>
      <c r="K49" s="1">
        <v>42665.444444444445</v>
      </c>
      <c r="L49">
        <v>2886</v>
      </c>
      <c r="M49" t="s">
        <v>143</v>
      </c>
      <c r="N49" t="s">
        <v>144</v>
      </c>
      <c r="O49">
        <v>6.39</v>
      </c>
      <c r="P49">
        <v>30.5</v>
      </c>
      <c r="Q49">
        <v>109</v>
      </c>
      <c r="R49">
        <v>3.8</v>
      </c>
      <c r="S49">
        <v>129</v>
      </c>
      <c r="T49">
        <v>0.05</v>
      </c>
      <c r="U49">
        <v>85</v>
      </c>
      <c r="V49">
        <v>234</v>
      </c>
      <c r="W49">
        <v>435</v>
      </c>
    </row>
    <row r="50" spans="1:23" x14ac:dyDescent="0.25">
      <c r="D50" s="4"/>
      <c r="E50" s="4"/>
      <c r="G50" s="4"/>
      <c r="I50" s="4">
        <f t="shared" si="7"/>
        <v>96.266666666662786</v>
      </c>
      <c r="K50" s="1">
        <v>42665.453472222223</v>
      </c>
      <c r="L50">
        <v>2894</v>
      </c>
      <c r="M50" t="s">
        <v>145</v>
      </c>
      <c r="N50" t="s">
        <v>144</v>
      </c>
      <c r="O50">
        <v>6.9260000000000002</v>
      </c>
      <c r="P50">
        <v>31.7</v>
      </c>
      <c r="Q50">
        <v>61.9</v>
      </c>
      <c r="R50">
        <v>3.8</v>
      </c>
      <c r="S50">
        <v>105</v>
      </c>
      <c r="T50">
        <v>0.05</v>
      </c>
      <c r="U50">
        <v>55</v>
      </c>
      <c r="V50">
        <v>308</v>
      </c>
      <c r="W50">
        <v>253</v>
      </c>
    </row>
    <row r="51" spans="1:23" x14ac:dyDescent="0.25">
      <c r="D51" s="4"/>
      <c r="E51" s="4"/>
      <c r="G51" s="4"/>
      <c r="I51" s="4">
        <f t="shared" si="7"/>
        <v>96.999999999941792</v>
      </c>
      <c r="K51" s="1">
        <v>42665.484027777777</v>
      </c>
      <c r="L51">
        <v>2897</v>
      </c>
      <c r="M51" t="s">
        <v>146</v>
      </c>
      <c r="N51" t="s">
        <v>144</v>
      </c>
      <c r="O51">
        <v>7.4560000000000004</v>
      </c>
      <c r="P51">
        <v>20.5</v>
      </c>
      <c r="Q51">
        <v>139</v>
      </c>
      <c r="R51">
        <v>3.8</v>
      </c>
      <c r="S51">
        <v>145</v>
      </c>
      <c r="T51">
        <v>0.05</v>
      </c>
      <c r="U51">
        <v>80</v>
      </c>
      <c r="V51">
        <v>207</v>
      </c>
      <c r="W51">
        <v>428</v>
      </c>
    </row>
    <row r="52" spans="1:23" x14ac:dyDescent="0.25">
      <c r="D52" s="4"/>
      <c r="E52" s="4"/>
      <c r="G52" s="4"/>
      <c r="I52" s="4">
        <f t="shared" si="7"/>
        <v>122.13333333330229</v>
      </c>
      <c r="K52" s="1">
        <v>42666.53125</v>
      </c>
      <c r="L52">
        <v>2918</v>
      </c>
      <c r="M52" t="s">
        <v>147</v>
      </c>
      <c r="N52" t="s">
        <v>144</v>
      </c>
      <c r="O52">
        <v>6.3769999999999998</v>
      </c>
      <c r="P52">
        <v>27.4</v>
      </c>
      <c r="Q52">
        <v>123</v>
      </c>
      <c r="R52">
        <v>3.8</v>
      </c>
      <c r="S52">
        <v>146</v>
      </c>
      <c r="T52">
        <v>0.05</v>
      </c>
      <c r="U52">
        <v>84</v>
      </c>
      <c r="V52">
        <v>6</v>
      </c>
      <c r="W52">
        <v>620</v>
      </c>
    </row>
    <row r="53" spans="1:23" x14ac:dyDescent="0.25">
      <c r="D53" s="4"/>
      <c r="E53" s="4"/>
      <c r="G53" s="4"/>
    </row>
    <row r="54" spans="1:23" x14ac:dyDescent="0.25">
      <c r="A54" t="s">
        <v>148</v>
      </c>
      <c r="B54" s="1">
        <v>42661.433148148149</v>
      </c>
      <c r="C54">
        <v>98.219894409179688</v>
      </c>
      <c r="D54" s="4">
        <v>1.691082460975647</v>
      </c>
      <c r="E54" s="4">
        <v>19.113804681396484</v>
      </c>
      <c r="G54" s="4">
        <f>24*(B54-$B$54)</f>
        <v>0</v>
      </c>
      <c r="I54" s="4">
        <f>24*(K54-$K$54)</f>
        <v>0</v>
      </c>
      <c r="K54" s="1">
        <v>42661.443055555559</v>
      </c>
      <c r="L54">
        <v>2721</v>
      </c>
      <c r="M54" t="s">
        <v>148</v>
      </c>
      <c r="N54" t="s">
        <v>148</v>
      </c>
      <c r="O54">
        <v>7.0979999999999999</v>
      </c>
      <c r="P54">
        <v>26.3</v>
      </c>
      <c r="Q54">
        <v>153</v>
      </c>
      <c r="R54">
        <v>4.4000000000000004</v>
      </c>
      <c r="S54">
        <v>105</v>
      </c>
      <c r="T54">
        <v>0.08</v>
      </c>
      <c r="U54">
        <v>83</v>
      </c>
      <c r="V54">
        <v>271</v>
      </c>
      <c r="W54">
        <v>115</v>
      </c>
    </row>
    <row r="55" spans="1:23" x14ac:dyDescent="0.25">
      <c r="A55" t="s">
        <v>149</v>
      </c>
      <c r="B55" s="1">
        <v>42661.680312500001</v>
      </c>
      <c r="C55">
        <v>97.331390380859375</v>
      </c>
      <c r="D55" s="4">
        <v>1.8082614971160889</v>
      </c>
      <c r="E55" s="4">
        <v>19.073664529418945</v>
      </c>
      <c r="G55" s="4">
        <f t="shared" ref="G55:G60" si="8">24*(B55-$B$54)</f>
        <v>5.9319444444263354</v>
      </c>
      <c r="I55" s="4">
        <f t="shared" ref="I55:I66" si="9">24*(K55-$K$54)</f>
        <v>5.9499999998370185</v>
      </c>
      <c r="K55" s="1">
        <v>42661.690972222219</v>
      </c>
      <c r="L55">
        <v>2732</v>
      </c>
      <c r="M55" t="s">
        <v>149</v>
      </c>
      <c r="N55" t="s">
        <v>149</v>
      </c>
      <c r="O55">
        <v>7.0289999999999999</v>
      </c>
      <c r="P55">
        <v>29</v>
      </c>
      <c r="Q55">
        <v>155</v>
      </c>
      <c r="R55">
        <v>4.4000000000000004</v>
      </c>
      <c r="S55">
        <v>104</v>
      </c>
      <c r="T55">
        <v>0.08</v>
      </c>
      <c r="U55">
        <v>82</v>
      </c>
      <c r="V55">
        <v>249</v>
      </c>
      <c r="W55">
        <v>125</v>
      </c>
    </row>
    <row r="56" spans="1:23" x14ac:dyDescent="0.25">
      <c r="A56" t="s">
        <v>150</v>
      </c>
      <c r="B56" s="1">
        <v>42662.455069444448</v>
      </c>
      <c r="C56">
        <v>97.483589172363281</v>
      </c>
      <c r="D56" s="4">
        <v>2.4094797206878664</v>
      </c>
      <c r="E56" s="4">
        <v>18.918911798095703</v>
      </c>
      <c r="G56" s="4">
        <f t="shared" si="8"/>
        <v>24.526111111161299</v>
      </c>
      <c r="I56" s="4">
        <f t="shared" si="9"/>
        <v>6.6166666665812954</v>
      </c>
      <c r="K56" s="1">
        <v>42661.71875</v>
      </c>
      <c r="L56">
        <v>2743</v>
      </c>
      <c r="M56" t="s">
        <v>150</v>
      </c>
      <c r="N56" t="s">
        <v>150</v>
      </c>
      <c r="O56">
        <v>7.1289999999999996</v>
      </c>
      <c r="P56">
        <v>24.9</v>
      </c>
      <c r="Q56">
        <v>142</v>
      </c>
      <c r="R56">
        <v>4.4000000000000004</v>
      </c>
      <c r="S56">
        <v>106</v>
      </c>
      <c r="T56">
        <v>0.08</v>
      </c>
      <c r="U56">
        <v>82</v>
      </c>
      <c r="V56">
        <v>244</v>
      </c>
      <c r="W56">
        <v>126</v>
      </c>
    </row>
    <row r="57" spans="1:23" x14ac:dyDescent="0.25">
      <c r="A57" t="s">
        <v>153</v>
      </c>
      <c r="B57" s="1">
        <v>42663.372337962966</v>
      </c>
      <c r="C57">
        <v>93.168235778808594</v>
      </c>
      <c r="D57" s="4">
        <v>2.9503055644989016</v>
      </c>
      <c r="E57" s="4">
        <v>18.486164910888672</v>
      </c>
      <c r="G57" s="4">
        <f t="shared" si="8"/>
        <v>46.540555555606261</v>
      </c>
      <c r="I57" s="4">
        <f t="shared" si="9"/>
        <v>7.0833333331975155</v>
      </c>
      <c r="K57" s="1">
        <v>42661.738194444442</v>
      </c>
      <c r="L57">
        <v>2752</v>
      </c>
      <c r="M57" t="s">
        <v>151</v>
      </c>
      <c r="N57" t="s">
        <v>151</v>
      </c>
      <c r="O57">
        <v>7.226</v>
      </c>
      <c r="P57">
        <v>23.4</v>
      </c>
      <c r="Q57">
        <v>143</v>
      </c>
      <c r="R57">
        <v>4.4000000000000004</v>
      </c>
      <c r="S57">
        <v>108</v>
      </c>
      <c r="T57">
        <v>7.0000000000000007E-2</v>
      </c>
      <c r="U57">
        <v>83</v>
      </c>
      <c r="V57">
        <v>239</v>
      </c>
      <c r="W57">
        <v>127</v>
      </c>
    </row>
    <row r="58" spans="1:23" x14ac:dyDescent="0.25">
      <c r="A58" t="s">
        <v>155</v>
      </c>
      <c r="B58" s="1">
        <v>42664.370162037034</v>
      </c>
      <c r="C58">
        <v>83.53424072265625</v>
      </c>
      <c r="D58" s="4">
        <v>2.9358836246490481</v>
      </c>
      <c r="E58" s="4">
        <v>17.852085931396484</v>
      </c>
      <c r="G58" s="4">
        <f t="shared" si="8"/>
        <v>70.488333333225455</v>
      </c>
      <c r="I58" s="4">
        <f t="shared" si="9"/>
        <v>24.449999999895226</v>
      </c>
      <c r="K58" s="1">
        <v>42662.461805555555</v>
      </c>
      <c r="L58">
        <v>2768</v>
      </c>
      <c r="M58" t="s">
        <v>150</v>
      </c>
      <c r="N58" t="s">
        <v>150</v>
      </c>
      <c r="O58">
        <v>6.968</v>
      </c>
      <c r="P58">
        <v>30.2</v>
      </c>
      <c r="Q58">
        <v>131</v>
      </c>
      <c r="R58">
        <v>4.0999999999999996</v>
      </c>
      <c r="S58">
        <v>108</v>
      </c>
      <c r="T58">
        <v>7.0000000000000007E-2</v>
      </c>
      <c r="U58">
        <v>83</v>
      </c>
      <c r="V58">
        <v>173</v>
      </c>
      <c r="W58">
        <v>155</v>
      </c>
    </row>
    <row r="59" spans="1:23" x14ac:dyDescent="0.25">
      <c r="A59" t="s">
        <v>156</v>
      </c>
      <c r="B59" s="1">
        <v>42665.442210648151</v>
      </c>
      <c r="C59">
        <v>73.397514343261719</v>
      </c>
      <c r="D59" s="4">
        <v>2.8178032470703127</v>
      </c>
      <c r="E59" s="4">
        <v>17.952769143676758</v>
      </c>
      <c r="G59" s="4">
        <f t="shared" si="8"/>
        <v>96.21750000002794</v>
      </c>
      <c r="I59" s="4">
        <f t="shared" si="9"/>
        <v>27.133333333244082</v>
      </c>
      <c r="K59" s="1">
        <v>42662.573611111111</v>
      </c>
      <c r="L59">
        <v>2779</v>
      </c>
      <c r="M59" t="s">
        <v>151</v>
      </c>
      <c r="N59" t="s">
        <v>151</v>
      </c>
      <c r="O59">
        <v>7.1870000000000003</v>
      </c>
      <c r="P59">
        <v>28.6</v>
      </c>
      <c r="Q59">
        <v>139</v>
      </c>
      <c r="R59">
        <v>4.0999999999999996</v>
      </c>
      <c r="S59">
        <v>113</v>
      </c>
      <c r="T59">
        <v>7.0000000000000007E-2</v>
      </c>
      <c r="U59">
        <v>83</v>
      </c>
      <c r="V59">
        <v>306</v>
      </c>
      <c r="W59">
        <v>161</v>
      </c>
    </row>
    <row r="60" spans="1:23" x14ac:dyDescent="0.25">
      <c r="A60" t="s">
        <v>158</v>
      </c>
      <c r="B60" s="1">
        <v>42666.529270833336</v>
      </c>
      <c r="C60">
        <v>63.814182281494141</v>
      </c>
      <c r="D60" s="4">
        <v>2.5879522396087649</v>
      </c>
      <c r="E60" s="4">
        <v>17.494610650634765</v>
      </c>
      <c r="G60" s="4">
        <f t="shared" si="8"/>
        <v>122.30694444448454</v>
      </c>
      <c r="I60" s="4">
        <f t="shared" si="9"/>
        <v>27.633333333302289</v>
      </c>
      <c r="K60" s="1">
        <v>42662.594444444447</v>
      </c>
      <c r="L60">
        <v>2789</v>
      </c>
      <c r="M60" t="s">
        <v>152</v>
      </c>
      <c r="N60" t="s">
        <v>152</v>
      </c>
      <c r="O60">
        <v>7.157</v>
      </c>
      <c r="P60">
        <v>28.8</v>
      </c>
      <c r="Q60">
        <v>140</v>
      </c>
      <c r="R60">
        <v>4.0999999999999996</v>
      </c>
      <c r="S60">
        <v>112</v>
      </c>
      <c r="T60">
        <v>7.0000000000000007E-2</v>
      </c>
      <c r="U60">
        <v>82</v>
      </c>
      <c r="V60">
        <v>455</v>
      </c>
      <c r="W60">
        <v>163</v>
      </c>
    </row>
    <row r="61" spans="1:23" x14ac:dyDescent="0.25">
      <c r="I61" s="4">
        <f t="shared" si="9"/>
        <v>46.449999999837019</v>
      </c>
      <c r="K61" s="1">
        <v>42663.378472222219</v>
      </c>
      <c r="L61">
        <v>2794</v>
      </c>
      <c r="M61" t="s">
        <v>153</v>
      </c>
      <c r="N61" t="s">
        <v>153</v>
      </c>
      <c r="O61">
        <v>6.8390000000000004</v>
      </c>
      <c r="P61">
        <v>27.1</v>
      </c>
      <c r="Q61">
        <v>144</v>
      </c>
      <c r="R61">
        <v>3.9</v>
      </c>
      <c r="S61">
        <v>114</v>
      </c>
      <c r="T61">
        <v>7.0000000000000007E-2</v>
      </c>
      <c r="U61">
        <v>82</v>
      </c>
      <c r="V61">
        <v>340</v>
      </c>
      <c r="W61">
        <v>222</v>
      </c>
    </row>
    <row r="62" spans="1:23" x14ac:dyDescent="0.25">
      <c r="I62" s="4">
        <f t="shared" si="9"/>
        <v>47.099999999860302</v>
      </c>
      <c r="K62" s="1">
        <v>42663.405555555553</v>
      </c>
      <c r="L62">
        <v>2805</v>
      </c>
      <c r="M62" t="s">
        <v>154</v>
      </c>
      <c r="N62" t="s">
        <v>154</v>
      </c>
      <c r="O62">
        <v>7.4690000000000003</v>
      </c>
      <c r="P62">
        <v>15</v>
      </c>
      <c r="Q62">
        <v>149</v>
      </c>
      <c r="R62">
        <v>3.9</v>
      </c>
      <c r="S62">
        <v>121</v>
      </c>
      <c r="T62">
        <v>0.06</v>
      </c>
      <c r="U62">
        <v>83</v>
      </c>
      <c r="V62">
        <v>330</v>
      </c>
      <c r="W62">
        <v>224</v>
      </c>
    </row>
    <row r="63" spans="1:23" x14ac:dyDescent="0.25">
      <c r="I63" s="4">
        <f t="shared" si="9"/>
        <v>70.383333333302289</v>
      </c>
      <c r="K63" s="1">
        <v>42664.375694444447</v>
      </c>
      <c r="L63">
        <v>2835</v>
      </c>
      <c r="M63" t="s">
        <v>155</v>
      </c>
      <c r="N63" t="s">
        <v>155</v>
      </c>
      <c r="O63">
        <v>6.6859999999999999</v>
      </c>
      <c r="P63">
        <v>23.2</v>
      </c>
      <c r="Q63">
        <v>146</v>
      </c>
      <c r="R63">
        <v>3.8</v>
      </c>
      <c r="S63">
        <v>121</v>
      </c>
      <c r="T63">
        <v>0.06</v>
      </c>
      <c r="U63">
        <v>82</v>
      </c>
      <c r="V63">
        <v>177</v>
      </c>
      <c r="W63">
        <v>307</v>
      </c>
    </row>
    <row r="64" spans="1:23" x14ac:dyDescent="0.25">
      <c r="I64" s="4">
        <f t="shared" si="9"/>
        <v>96.049999999988358</v>
      </c>
      <c r="K64" s="1">
        <v>42665.445138888892</v>
      </c>
      <c r="L64">
        <v>2887</v>
      </c>
      <c r="M64" t="s">
        <v>156</v>
      </c>
      <c r="N64" t="s">
        <v>144</v>
      </c>
      <c r="O64">
        <v>6.3970000000000002</v>
      </c>
      <c r="P64">
        <v>27</v>
      </c>
      <c r="Q64">
        <v>113</v>
      </c>
      <c r="R64">
        <v>3.7</v>
      </c>
      <c r="S64">
        <v>129</v>
      </c>
      <c r="T64">
        <v>0.05</v>
      </c>
      <c r="U64">
        <v>85</v>
      </c>
      <c r="V64">
        <v>225</v>
      </c>
      <c r="W64">
        <v>443</v>
      </c>
    </row>
    <row r="65" spans="9:23" x14ac:dyDescent="0.25">
      <c r="I65" s="4">
        <f t="shared" si="9"/>
        <v>97.016666666662786</v>
      </c>
      <c r="K65" s="1">
        <v>42665.48541666667</v>
      </c>
      <c r="L65">
        <v>2898</v>
      </c>
      <c r="M65" t="s">
        <v>157</v>
      </c>
      <c r="N65" t="s">
        <v>144</v>
      </c>
      <c r="O65">
        <v>7.476</v>
      </c>
      <c r="P65">
        <v>20.399999999999999</v>
      </c>
      <c r="Q65">
        <v>149</v>
      </c>
      <c r="R65">
        <v>3.8</v>
      </c>
      <c r="S65">
        <v>145</v>
      </c>
      <c r="T65">
        <v>0.05</v>
      </c>
      <c r="U65">
        <v>80</v>
      </c>
      <c r="V65">
        <v>200</v>
      </c>
      <c r="W65">
        <v>437</v>
      </c>
    </row>
    <row r="66" spans="9:23" x14ac:dyDescent="0.25">
      <c r="I66" s="4">
        <f t="shared" si="9"/>
        <v>122.14999999984866</v>
      </c>
      <c r="K66" s="1">
        <v>42666.532638888886</v>
      </c>
      <c r="L66">
        <v>2919</v>
      </c>
      <c r="M66" t="s">
        <v>158</v>
      </c>
      <c r="N66" t="s">
        <v>144</v>
      </c>
      <c r="O66">
        <v>6.4119999999999999</v>
      </c>
      <c r="P66">
        <v>27.1</v>
      </c>
      <c r="Q66">
        <v>122</v>
      </c>
      <c r="R66">
        <v>3.9</v>
      </c>
      <c r="S66">
        <v>146</v>
      </c>
      <c r="T66">
        <v>0.04</v>
      </c>
      <c r="U66">
        <v>84</v>
      </c>
      <c r="V66">
        <v>4</v>
      </c>
      <c r="W66">
        <v>631</v>
      </c>
    </row>
  </sheetData>
  <protectedRanges>
    <protectedRange sqref="A2:E8" name="Range1_5"/>
    <protectedRange sqref="A20:E26" name="Range1_6"/>
    <protectedRange sqref="A38:E44" name="Range1_9"/>
    <protectedRange sqref="A54:E60" name="Range1_11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D201</vt:lpstr>
      <vt:lpstr>Sheet1</vt:lpstr>
      <vt:lpstr>D401</vt:lpstr>
      <vt:lpstr>Sheet3</vt:lpstr>
      <vt:lpstr>D301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2016-11-30T19:31:26Z</dcterms:created>
  <dcterms:modified xsi:type="dcterms:W3CDTF">2016-12-11T01:50:20Z</dcterms:modified>
</cp:coreProperties>
</file>