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Geng\Downloads\experiment_kFold\"/>
    </mc:Choice>
  </mc:AlternateContent>
  <xr:revisionPtr revIDLastSave="0" documentId="13_ncr:1_{05F6F031-4B8E-4898-B2A6-03278557D09F}" xr6:coauthVersionLast="47" xr6:coauthVersionMax="47" xr10:uidLastSave="{00000000-0000-0000-0000-000000000000}"/>
  <bookViews>
    <workbookView xWindow="-110" yWindow="-110" windowWidth="38620" windowHeight="21100" activeTab="1" xr2:uid="{4620AFA3-E267-4DBB-B941-4AFBEAC3A5F9}"/>
  </bookViews>
  <sheets>
    <sheet name="MVT, SHVIT, SHVIT+SW" sheetId="2" r:id="rId1"/>
    <sheet name="max Volume" sheetId="8" r:id="rId2"/>
    <sheet name="conv layers" sheetId="7" r:id="rId3"/>
    <sheet name="Kernel-size" sheetId="3" r:id="rId4"/>
    <sheet name="paper" sheetId="5" r:id="rId5"/>
    <sheet name="relu, gelu, ...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8" l="1"/>
  <c r="R7" i="8"/>
  <c r="R6" i="8"/>
  <c r="R5" i="8"/>
  <c r="M7" i="8"/>
  <c r="M6" i="8"/>
  <c r="M5" i="8"/>
  <c r="K32" i="8"/>
  <c r="J32" i="8"/>
  <c r="I32" i="8"/>
  <c r="H32" i="8"/>
  <c r="G32" i="8"/>
  <c r="F32" i="8"/>
  <c r="E32" i="8"/>
  <c r="D32" i="8"/>
  <c r="K31" i="8"/>
  <c r="J31" i="8"/>
  <c r="I31" i="8"/>
  <c r="H31" i="8"/>
  <c r="G31" i="8"/>
  <c r="F31" i="8"/>
  <c r="E31" i="8"/>
  <c r="M31" i="8" s="1"/>
  <c r="D31" i="8"/>
  <c r="M23" i="8"/>
  <c r="M22" i="8"/>
  <c r="M21" i="8"/>
  <c r="D58" i="8"/>
  <c r="D57" i="8" s="1"/>
  <c r="E59" i="8"/>
  <c r="F59" i="8" s="1"/>
  <c r="G59" i="8" s="1"/>
  <c r="H59" i="8" s="1"/>
  <c r="E60" i="8"/>
  <c r="I60" i="8" s="1"/>
  <c r="E61" i="8"/>
  <c r="F61" i="8" s="1"/>
  <c r="G61" i="8" s="1"/>
  <c r="H61" i="8" s="1"/>
  <c r="E62" i="8"/>
  <c r="F62" i="8" s="1"/>
  <c r="G62" i="8" s="1"/>
  <c r="H62" i="8" s="1"/>
  <c r="E63" i="8"/>
  <c r="F63" i="8" s="1"/>
  <c r="G63" i="8" s="1"/>
  <c r="H63" i="8" s="1"/>
  <c r="E64" i="8"/>
  <c r="I64" i="8" s="1"/>
  <c r="N23" i="7"/>
  <c r="N22" i="7"/>
  <c r="N21" i="7"/>
  <c r="M27" i="5"/>
  <c r="M23" i="5"/>
  <c r="F64" i="8" l="1"/>
  <c r="G64" i="8" s="1"/>
  <c r="H64" i="8" s="1"/>
  <c r="M32" i="8"/>
  <c r="D56" i="8"/>
  <c r="E57" i="8"/>
  <c r="F60" i="8"/>
  <c r="G60" i="8" s="1"/>
  <c r="H60" i="8" s="1"/>
  <c r="I59" i="8"/>
  <c r="I62" i="8"/>
  <c r="I61" i="8"/>
  <c r="E58" i="8"/>
  <c r="I63" i="8"/>
  <c r="N27" i="5"/>
  <c r="O27" i="5" s="1"/>
  <c r="M24" i="5"/>
  <c r="F58" i="8" l="1"/>
  <c r="G58" i="8" s="1"/>
  <c r="H58" i="8" s="1"/>
  <c r="I58" i="8"/>
  <c r="F57" i="8"/>
  <c r="G57" i="8" s="1"/>
  <c r="H57" i="8" s="1"/>
  <c r="I57" i="8"/>
  <c r="D55" i="8"/>
  <c r="E56" i="8"/>
  <c r="C15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O16" i="5"/>
  <c r="N16" i="5"/>
  <c r="M16" i="5"/>
  <c r="L16" i="5"/>
  <c r="O15" i="5"/>
  <c r="N15" i="5"/>
  <c r="M15" i="5"/>
  <c r="L15" i="5"/>
  <c r="I16" i="5"/>
  <c r="I15" i="5"/>
  <c r="H16" i="5"/>
  <c r="H15" i="5"/>
  <c r="F16" i="5"/>
  <c r="E16" i="5"/>
  <c r="D16" i="5"/>
  <c r="F15" i="5"/>
  <c r="E15" i="5"/>
  <c r="D15" i="5"/>
  <c r="J32" i="5"/>
  <c r="B32" i="5"/>
  <c r="P16" i="5"/>
  <c r="K16" i="5"/>
  <c r="J16" i="5"/>
  <c r="G16" i="5"/>
  <c r="C16" i="5"/>
  <c r="B16" i="5"/>
  <c r="J31" i="5"/>
  <c r="B31" i="5"/>
  <c r="P15" i="5"/>
  <c r="K15" i="5"/>
  <c r="J15" i="5"/>
  <c r="G15" i="5"/>
  <c r="B15" i="5"/>
  <c r="F56" i="8" l="1"/>
  <c r="G56" i="8" s="1"/>
  <c r="H56" i="8" s="1"/>
  <c r="I56" i="8"/>
  <c r="E55" i="8"/>
  <c r="D54" i="8"/>
  <c r="G18" i="3"/>
  <c r="F18" i="3"/>
  <c r="G17" i="3"/>
  <c r="F17" i="3"/>
  <c r="G74" i="2"/>
  <c r="F74" i="2"/>
  <c r="G73" i="2"/>
  <c r="F73" i="2"/>
  <c r="E48" i="8"/>
  <c r="D48" i="8"/>
  <c r="E47" i="8"/>
  <c r="D47" i="8"/>
  <c r="O43" i="7"/>
  <c r="P43" i="7" s="1"/>
  <c r="Q43" i="7" s="1"/>
  <c r="O40" i="7"/>
  <c r="O41" i="7" s="1"/>
  <c r="F55" i="8" l="1"/>
  <c r="I55" i="8"/>
  <c r="Q65" i="2"/>
  <c r="Q51" i="2"/>
  <c r="Q36" i="2"/>
  <c r="Q22" i="2"/>
  <c r="Q7" i="2"/>
  <c r="G55" i="8" l="1"/>
  <c r="H55" i="8" s="1"/>
  <c r="M9" i="3"/>
  <c r="M8" i="3"/>
  <c r="M7" i="3"/>
  <c r="Q5" i="2" l="1"/>
  <c r="O63" i="2" l="1"/>
  <c r="Q35" i="2"/>
  <c r="L63" i="2"/>
  <c r="N63" i="2"/>
  <c r="M63" i="2"/>
  <c r="O49" i="2"/>
  <c r="N49" i="2"/>
  <c r="M49" i="2"/>
  <c r="L49" i="2"/>
  <c r="Q34" i="2"/>
  <c r="M39" i="8"/>
  <c r="M38" i="8"/>
  <c r="M37" i="8"/>
  <c r="Q64" i="2"/>
  <c r="Q50" i="2"/>
  <c r="Q63" i="2"/>
  <c r="Q49" i="2"/>
  <c r="Q6" i="2"/>
  <c r="Q21" i="2"/>
  <c r="Q20" i="2"/>
  <c r="F15" i="8" l="1"/>
  <c r="F16" i="8"/>
  <c r="K48" i="8" l="1"/>
  <c r="J48" i="8"/>
  <c r="I48" i="8"/>
  <c r="H48" i="8"/>
  <c r="G48" i="8"/>
  <c r="F48" i="8"/>
  <c r="K47" i="8"/>
  <c r="J47" i="8"/>
  <c r="I47" i="8"/>
  <c r="H47" i="8"/>
  <c r="G47" i="8"/>
  <c r="F47" i="8"/>
  <c r="G16" i="8"/>
  <c r="M16" i="8" s="1"/>
  <c r="E16" i="8"/>
  <c r="D16" i="8"/>
  <c r="M15" i="8"/>
  <c r="E15" i="8"/>
  <c r="R15" i="8" s="1"/>
  <c r="D15" i="8"/>
  <c r="R16" i="8" l="1"/>
  <c r="M47" i="8"/>
  <c r="M48" i="8"/>
  <c r="B59" i="8"/>
  <c r="B60" i="8"/>
  <c r="E54" i="8" l="1"/>
  <c r="J38" i="3"/>
  <c r="I54" i="8" l="1"/>
  <c r="F54" i="8"/>
  <c r="G17" i="6"/>
  <c r="F17" i="6"/>
  <c r="E17" i="6"/>
  <c r="D17" i="6"/>
  <c r="G16" i="6"/>
  <c r="F16" i="6"/>
  <c r="E16" i="6"/>
  <c r="D16" i="6"/>
  <c r="R32" i="6"/>
  <c r="R31" i="6"/>
  <c r="N29" i="6"/>
  <c r="J29" i="6"/>
  <c r="N28" i="6"/>
  <c r="J28" i="6"/>
  <c r="N27" i="6"/>
  <c r="J27" i="6"/>
  <c r="N26" i="6"/>
  <c r="J26" i="6"/>
  <c r="N25" i="6"/>
  <c r="J25" i="6"/>
  <c r="N24" i="6"/>
  <c r="N31" i="6" s="1"/>
  <c r="J24" i="6"/>
  <c r="J32" i="6" s="1"/>
  <c r="S17" i="6"/>
  <c r="R17" i="6"/>
  <c r="Q17" i="6"/>
  <c r="P17" i="6"/>
  <c r="O17" i="6"/>
  <c r="N17" i="6"/>
  <c r="M17" i="6"/>
  <c r="L17" i="6"/>
  <c r="K17" i="6"/>
  <c r="J17" i="6"/>
  <c r="I17" i="6"/>
  <c r="H17" i="6"/>
  <c r="S16" i="6"/>
  <c r="R16" i="6"/>
  <c r="Q16" i="6"/>
  <c r="P16" i="6"/>
  <c r="O16" i="6"/>
  <c r="N16" i="6"/>
  <c r="M16" i="6"/>
  <c r="L16" i="6"/>
  <c r="K16" i="6"/>
  <c r="J16" i="6"/>
  <c r="I16" i="6"/>
  <c r="H16" i="6"/>
  <c r="U14" i="6"/>
  <c r="U13" i="6"/>
  <c r="U12" i="6"/>
  <c r="U11" i="6"/>
  <c r="U10" i="6"/>
  <c r="U9" i="6"/>
  <c r="G54" i="8" l="1"/>
  <c r="H54" i="8" s="1"/>
  <c r="U17" i="6"/>
  <c r="U16" i="6"/>
  <c r="N32" i="6"/>
  <c r="J31" i="6"/>
  <c r="L62" i="7"/>
  <c r="K62" i="7"/>
  <c r="L61" i="7"/>
  <c r="K61" i="7"/>
  <c r="L47" i="7"/>
  <c r="K47" i="7"/>
  <c r="L46" i="7"/>
  <c r="K46" i="7"/>
  <c r="L32" i="7"/>
  <c r="K32" i="7"/>
  <c r="L31" i="7"/>
  <c r="K31" i="7"/>
  <c r="L17" i="7"/>
  <c r="N32" i="7" s="1"/>
  <c r="K17" i="7"/>
  <c r="L16" i="7"/>
  <c r="N31" i="7" s="1"/>
  <c r="K16" i="7"/>
  <c r="C51" i="7"/>
  <c r="D51" i="7" s="1"/>
  <c r="D50" i="7"/>
  <c r="H50" i="7" s="1"/>
  <c r="C36" i="7"/>
  <c r="C37" i="7" s="1"/>
  <c r="C38" i="7" s="1"/>
  <c r="C39" i="7" s="1"/>
  <c r="C40" i="7" s="1"/>
  <c r="C41" i="7" s="1"/>
  <c r="C42" i="7" s="1"/>
  <c r="C43" i="7" s="1"/>
  <c r="D35" i="7"/>
  <c r="H35" i="7" s="1"/>
  <c r="C21" i="7"/>
  <c r="C22" i="7" s="1"/>
  <c r="D20" i="7"/>
  <c r="H20" i="7" s="1"/>
  <c r="D5" i="7"/>
  <c r="C6" i="7"/>
  <c r="D6" i="7" s="1"/>
  <c r="C44" i="7" l="1"/>
  <c r="D44" i="7" s="1"/>
  <c r="D43" i="7"/>
  <c r="D42" i="7"/>
  <c r="E20" i="7"/>
  <c r="D36" i="7"/>
  <c r="D21" i="7"/>
  <c r="C52" i="7"/>
  <c r="C53" i="7" s="1"/>
  <c r="C54" i="7" s="1"/>
  <c r="C55" i="7" s="1"/>
  <c r="C56" i="7" s="1"/>
  <c r="E51" i="7"/>
  <c r="F51" i="7" s="1"/>
  <c r="G51" i="7" s="1"/>
  <c r="H51" i="7"/>
  <c r="E50" i="7"/>
  <c r="F50" i="7" s="1"/>
  <c r="G50" i="7" s="1"/>
  <c r="C7" i="7"/>
  <c r="C23" i="7"/>
  <c r="C24" i="7" s="1"/>
  <c r="C25" i="7" s="1"/>
  <c r="C26" i="7" s="1"/>
  <c r="D22" i="7"/>
  <c r="H36" i="7"/>
  <c r="E36" i="7"/>
  <c r="F36" i="7" s="1"/>
  <c r="G36" i="7" s="1"/>
  <c r="D38" i="7"/>
  <c r="D37" i="7"/>
  <c r="E35" i="7"/>
  <c r="F35" i="7" s="1"/>
  <c r="G35" i="7" s="1"/>
  <c r="D23" i="7"/>
  <c r="H5" i="7"/>
  <c r="E5" i="7"/>
  <c r="F5" i="7" s="1"/>
  <c r="G5" i="7" s="1"/>
  <c r="H6" i="7"/>
  <c r="E6" i="7"/>
  <c r="F6" i="7" s="1"/>
  <c r="G6" i="7" s="1"/>
  <c r="F20" i="7" l="1"/>
  <c r="G20" i="7" s="1"/>
  <c r="D56" i="7"/>
  <c r="H56" i="7" s="1"/>
  <c r="C57" i="7"/>
  <c r="E43" i="7"/>
  <c r="F43" i="7" s="1"/>
  <c r="G43" i="7" s="1"/>
  <c r="H43" i="7"/>
  <c r="H42" i="7"/>
  <c r="E42" i="7"/>
  <c r="F42" i="7" s="1"/>
  <c r="G42" i="7" s="1"/>
  <c r="H44" i="7"/>
  <c r="E44" i="7"/>
  <c r="F44" i="7" s="1"/>
  <c r="G44" i="7" s="1"/>
  <c r="D26" i="7"/>
  <c r="C27" i="7"/>
  <c r="E56" i="7"/>
  <c r="F56" i="7" s="1"/>
  <c r="G56" i="7" s="1"/>
  <c r="D52" i="7"/>
  <c r="H52" i="7" s="1"/>
  <c r="D53" i="7"/>
  <c r="D7" i="7"/>
  <c r="C8" i="7"/>
  <c r="D39" i="7"/>
  <c r="H37" i="7"/>
  <c r="E37" i="7"/>
  <c r="F37" i="7" s="1"/>
  <c r="G37" i="7" s="1"/>
  <c r="H38" i="7"/>
  <c r="E38" i="7"/>
  <c r="F38" i="7" s="1"/>
  <c r="G38" i="7" s="1"/>
  <c r="H21" i="7"/>
  <c r="E21" i="7"/>
  <c r="E22" i="7"/>
  <c r="H22" i="7"/>
  <c r="D24" i="7"/>
  <c r="K18" i="3"/>
  <c r="J18" i="3"/>
  <c r="K17" i="3"/>
  <c r="J17" i="3"/>
  <c r="I18" i="3"/>
  <c r="H18" i="3"/>
  <c r="I17" i="3"/>
  <c r="H17" i="3"/>
  <c r="E18" i="3"/>
  <c r="D18" i="3"/>
  <c r="E17" i="3"/>
  <c r="D17" i="3"/>
  <c r="K31" i="2"/>
  <c r="J31" i="2"/>
  <c r="K30" i="2"/>
  <c r="J30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F22" i="7" l="1"/>
  <c r="G22" i="7" s="1"/>
  <c r="F21" i="7"/>
  <c r="G21" i="7" s="1"/>
  <c r="M17" i="3"/>
  <c r="M18" i="3"/>
  <c r="Q15" i="2"/>
  <c r="Q16" i="2"/>
  <c r="D57" i="7"/>
  <c r="C58" i="7"/>
  <c r="D58" i="7" s="1"/>
  <c r="E52" i="7"/>
  <c r="F52" i="7" s="1"/>
  <c r="G52" i="7" s="1"/>
  <c r="D27" i="7"/>
  <c r="C28" i="7"/>
  <c r="D28" i="7" s="1"/>
  <c r="E26" i="7"/>
  <c r="F26" i="7" s="1"/>
  <c r="G26" i="7" s="1"/>
  <c r="H26" i="7"/>
  <c r="E53" i="7"/>
  <c r="F53" i="7" s="1"/>
  <c r="G53" i="7" s="1"/>
  <c r="H53" i="7"/>
  <c r="D54" i="7"/>
  <c r="D8" i="7"/>
  <c r="C9" i="7"/>
  <c r="E7" i="7"/>
  <c r="F7" i="7" s="1"/>
  <c r="G7" i="7" s="1"/>
  <c r="H7" i="7"/>
  <c r="D41" i="7"/>
  <c r="D40" i="7"/>
  <c r="H39" i="7"/>
  <c r="E39" i="7"/>
  <c r="F39" i="7" s="1"/>
  <c r="G39" i="7" s="1"/>
  <c r="H23" i="7"/>
  <c r="E23" i="7"/>
  <c r="F23" i="7" s="1"/>
  <c r="G23" i="7" s="1"/>
  <c r="D25" i="7"/>
  <c r="K74" i="2"/>
  <c r="J74" i="2"/>
  <c r="I74" i="2"/>
  <c r="H74" i="2"/>
  <c r="E74" i="2"/>
  <c r="D74" i="2"/>
  <c r="K73" i="2"/>
  <c r="J73" i="2"/>
  <c r="I73" i="2"/>
  <c r="H73" i="2"/>
  <c r="E73" i="2"/>
  <c r="D73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I31" i="2"/>
  <c r="H31" i="2"/>
  <c r="G31" i="2"/>
  <c r="F31" i="2"/>
  <c r="E31" i="2"/>
  <c r="D31" i="2"/>
  <c r="I30" i="2"/>
  <c r="H30" i="2"/>
  <c r="G30" i="2"/>
  <c r="F30" i="2"/>
  <c r="E30" i="2"/>
  <c r="D30" i="2"/>
  <c r="Q31" i="2" l="1"/>
  <c r="Q44" i="2"/>
  <c r="Q73" i="2"/>
  <c r="Q59" i="2"/>
  <c r="Q30" i="2"/>
  <c r="Q60" i="2"/>
  <c r="Q45" i="2"/>
  <c r="Q74" i="2"/>
  <c r="H58" i="7"/>
  <c r="E58" i="7"/>
  <c r="F58" i="7" s="1"/>
  <c r="G58" i="7" s="1"/>
  <c r="H57" i="7"/>
  <c r="E57" i="7"/>
  <c r="F57" i="7" s="1"/>
  <c r="G57" i="7" s="1"/>
  <c r="H28" i="7"/>
  <c r="E28" i="7"/>
  <c r="F28" i="7" s="1"/>
  <c r="G28" i="7" s="1"/>
  <c r="H27" i="7"/>
  <c r="E27" i="7"/>
  <c r="F27" i="7" s="1"/>
  <c r="G27" i="7" s="1"/>
  <c r="D55" i="7"/>
  <c r="E54" i="7"/>
  <c r="F54" i="7" s="1"/>
  <c r="G54" i="7" s="1"/>
  <c r="H54" i="7"/>
  <c r="D9" i="7"/>
  <c r="C10" i="7"/>
  <c r="E8" i="7"/>
  <c r="F8" i="7" s="1"/>
  <c r="G8" i="7" s="1"/>
  <c r="H8" i="7"/>
  <c r="H40" i="7"/>
  <c r="E40" i="7"/>
  <c r="F40" i="7" s="1"/>
  <c r="G40" i="7" s="1"/>
  <c r="H41" i="7"/>
  <c r="E41" i="7"/>
  <c r="F41" i="7" s="1"/>
  <c r="G41" i="7" s="1"/>
  <c r="H25" i="7"/>
  <c r="E25" i="7"/>
  <c r="F25" i="7" s="1"/>
  <c r="G25" i="7" s="1"/>
  <c r="H24" i="7"/>
  <c r="E24" i="7"/>
  <c r="F24" i="7" s="1"/>
  <c r="G24" i="7" s="1"/>
  <c r="D10" i="7" l="1"/>
  <c r="H10" i="7" s="1"/>
  <c r="C11" i="7"/>
  <c r="H55" i="7"/>
  <c r="E55" i="7"/>
  <c r="F55" i="7" s="1"/>
  <c r="G55" i="7" s="1"/>
  <c r="E10" i="7"/>
  <c r="F10" i="7" s="1"/>
  <c r="G10" i="7" s="1"/>
  <c r="H9" i="7"/>
  <c r="E9" i="7"/>
  <c r="F9" i="7" s="1"/>
  <c r="G9" i="7" s="1"/>
  <c r="D11" i="7" l="1"/>
  <c r="C12" i="7"/>
  <c r="C13" i="7" l="1"/>
  <c r="D13" i="7" s="1"/>
  <c r="D12" i="7"/>
  <c r="H11" i="7"/>
  <c r="E11" i="7"/>
  <c r="F11" i="7" s="1"/>
  <c r="G11" i="7" s="1"/>
  <c r="E12" i="7" l="1"/>
  <c r="F12" i="7" s="1"/>
  <c r="G12" i="7" s="1"/>
  <c r="H12" i="7"/>
  <c r="E13" i="7"/>
  <c r="F13" i="7" s="1"/>
  <c r="G13" i="7" s="1"/>
  <c r="H13" i="7"/>
</calcChain>
</file>

<file path=xl/sharedStrings.xml><?xml version="1.0" encoding="utf-8"?>
<sst xmlns="http://schemas.openxmlformats.org/spreadsheetml/2006/main" count="240" uniqueCount="71">
  <si>
    <t>Segformer3D_SHViT_SW</t>
  </si>
  <si>
    <t>Segformer3D_SHViT</t>
  </si>
  <si>
    <t>B0</t>
  </si>
  <si>
    <t>B1</t>
  </si>
  <si>
    <t>B2</t>
  </si>
  <si>
    <t>B3</t>
  </si>
  <si>
    <t>B4</t>
  </si>
  <si>
    <t>B5</t>
  </si>
  <si>
    <t>B0/S1</t>
  </si>
  <si>
    <t>B5/S1</t>
  </si>
  <si>
    <t>B5/S2</t>
  </si>
  <si>
    <t>Segformer3D_MVT</t>
  </si>
  <si>
    <t>train_iou</t>
  </si>
  <si>
    <t>val_iou</t>
  </si>
  <si>
    <t>train_f1</t>
  </si>
  <si>
    <t>val_f1</t>
  </si>
  <si>
    <t>B0/S2</t>
  </si>
  <si>
    <t>B0/S3</t>
  </si>
  <si>
    <t>B0/S4</t>
  </si>
  <si>
    <t>B5/S3</t>
  </si>
  <si>
    <t>B5/S4</t>
  </si>
  <si>
    <t>7.94GB</t>
  </si>
  <si>
    <t>B5/S2 (224x224x224)</t>
  </si>
  <si>
    <t>image</t>
  </si>
  <si>
    <t>seg</t>
  </si>
  <si>
    <t>after 3rd stage</t>
  </si>
  <si>
    <t>after 1st stage</t>
  </si>
  <si>
    <t>after 2nd stage</t>
  </si>
  <si>
    <t xml:space="preserve">after conv </t>
  </si>
  <si>
    <t>sec/epoch</t>
  </si>
  <si>
    <t>B5/S2 (256x256x256)</t>
  </si>
  <si>
    <t>B5/S2 (288x288x288)</t>
  </si>
  <si>
    <t>B5/S2 (320x320x320)</t>
  </si>
  <si>
    <t>B5/S2 (128x128x128)</t>
  </si>
  <si>
    <t>B5/S2 (160x160x160)</t>
  </si>
  <si>
    <t>B5/S2 (192x192x192)</t>
  </si>
  <si>
    <t>#conv
layers</t>
  </si>
  <si>
    <t>B5/S2 (112x112x112, 1 layer)</t>
  </si>
  <si>
    <t>B5/S2 (448x448x448, 3 layers)</t>
  </si>
  <si>
    <t>B5/S2 (224x224x224, 2 layers)</t>
  </si>
  <si>
    <t>B5/S2 (896x896x896, 4 layers)</t>
  </si>
  <si>
    <t>B5/S2 (relu)</t>
  </si>
  <si>
    <t>B5/S2 (gelu)</t>
  </si>
  <si>
    <t>B5/S2 (lrelu)</t>
  </si>
  <si>
    <t>B5/S2 (xxx)</t>
  </si>
  <si>
    <t>9.06GB</t>
  </si>
  <si>
    <t>B5/S2 (96x96x96)</t>
  </si>
  <si>
    <t>GB</t>
  </si>
  <si>
    <t>MB</t>
  </si>
  <si>
    <t xml:space="preserve"> </t>
  </si>
  <si>
    <t>kernel_size=1</t>
  </si>
  <si>
    <t>kernel_size=3</t>
  </si>
  <si>
    <t>kernel_size=5</t>
  </si>
  <si>
    <t>kernel_size=7</t>
  </si>
  <si>
    <t>3 Segments</t>
  </si>
  <si>
    <t>2 Segments</t>
  </si>
  <si>
    <t>4 Segments</t>
  </si>
  <si>
    <t>7 Segments</t>
  </si>
  <si>
    <t>256x256x256</t>
  </si>
  <si>
    <t>val_f1_BG</t>
  </si>
  <si>
    <t>val_f1_Box</t>
  </si>
  <si>
    <t>val_f1_Shoe</t>
  </si>
  <si>
    <t>val_f1_inside</t>
  </si>
  <si>
    <t>val_f1_upper</t>
  </si>
  <si>
    <t>val_f1_sole_out</t>
  </si>
  <si>
    <t>val_f1_sole_in</t>
  </si>
  <si>
    <t>val_f1_box</t>
  </si>
  <si>
    <t>val_f1_fill</t>
  </si>
  <si>
    <t>val_f1_zunge</t>
  </si>
  <si>
    <t>B5/S2 (32x32x32)</t>
  </si>
  <si>
    <t>B5/S2 (64x64x64)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</si>
</sst>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/>
    </fill>
    <fill>
      <patternFill patternType="gray0625">
        <bgColor theme="9" tint="0.79998168889431442"/>
      </patternFill>
    </fill>
    <fill>
      <patternFill patternType="gray0625">
        <bgColor theme="7" tint="0.79998168889431442"/>
      </patternFill>
    </fill>
  </fills>
  <borders count="2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EE0000"/>
      </left>
      <right/>
      <top style="thick">
        <color rgb="FFEE0000"/>
      </top>
      <bottom/>
      <diagonal/>
    </border>
    <border>
      <left/>
      <right style="thick">
        <color rgb="FFEE0000"/>
      </right>
      <top style="thick">
        <color rgb="FFEE0000"/>
      </top>
      <bottom/>
      <diagonal/>
    </border>
    <border>
      <left style="thick">
        <color rgb="FFEE0000"/>
      </left>
      <right/>
      <top/>
      <bottom/>
      <diagonal/>
    </border>
    <border>
      <left/>
      <right style="thick">
        <color rgb="FFEE0000"/>
      </right>
      <top/>
      <bottom/>
      <diagonal/>
    </border>
    <border>
      <left style="thick">
        <color rgb="FFEE0000"/>
      </left>
      <right/>
      <top/>
      <bottom style="thick">
        <color rgb="FFEE0000"/>
      </bottom>
      <diagonal/>
    </border>
    <border>
      <left/>
      <right style="thick">
        <color rgb="FFEE0000"/>
      </right>
      <top/>
      <bottom style="thick">
        <color rgb="FFEE0000"/>
      </bottom>
      <diagonal/>
    </border>
    <border>
      <left/>
      <right/>
      <top style="thick">
        <color rgb="FFEE0000"/>
      </top>
      <bottom/>
      <diagonal/>
    </border>
    <border>
      <left/>
      <right/>
      <top/>
      <bottom style="thick">
        <color rgb="FFEE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4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9" fontId="0" fillId="0" borderId="0" xfId="1" applyFon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5" fillId="0" borderId="0" xfId="0" applyFont="1"/>
    <xf numFmtId="0" fontId="8" fillId="0" borderId="0" xfId="0" applyFont="1"/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64" fontId="3" fillId="9" borderId="3" xfId="0" applyNumberFormat="1" applyFont="1" applyFill="1" applyBorder="1" applyAlignment="1">
      <alignment horizontal="center"/>
    </xf>
    <xf numFmtId="164" fontId="3" fillId="10" borderId="4" xfId="0" applyNumberFormat="1" applyFont="1" applyFill="1" applyBorder="1" applyAlignment="1">
      <alignment horizontal="center"/>
    </xf>
    <xf numFmtId="164" fontId="3" fillId="8" borderId="5" xfId="0" applyNumberFormat="1" applyFont="1" applyFill="1" applyBorder="1" applyAlignment="1">
      <alignment horizontal="center"/>
    </xf>
    <xf numFmtId="164" fontId="3" fillId="8" borderId="6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/>
    <xf numFmtId="0" fontId="6" fillId="0" borderId="0" xfId="0" applyFont="1"/>
    <xf numFmtId="166" fontId="8" fillId="0" borderId="0" xfId="0" applyNumberFormat="1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164" fontId="3" fillId="8" borderId="17" xfId="0" applyNumberFormat="1" applyFont="1" applyFill="1" applyBorder="1" applyAlignment="1">
      <alignment horizontal="center"/>
    </xf>
    <xf numFmtId="164" fontId="3" fillId="8" borderId="18" xfId="0" applyNumberFormat="1" applyFont="1" applyFill="1" applyBorder="1" applyAlignment="1">
      <alignment horizontal="center"/>
    </xf>
    <xf numFmtId="164" fontId="4" fillId="8" borderId="17" xfId="0" applyNumberFormat="1" applyFont="1" applyFill="1" applyBorder="1" applyAlignment="1">
      <alignment horizontal="center"/>
    </xf>
    <xf numFmtId="164" fontId="4" fillId="8" borderId="18" xfId="0" applyNumberFormat="1" applyFont="1" applyFill="1" applyBorder="1" applyAlignment="1">
      <alignment horizontal="center"/>
    </xf>
    <xf numFmtId="164" fontId="3" fillId="9" borderId="17" xfId="0" applyNumberFormat="1" applyFont="1" applyFill="1" applyBorder="1" applyAlignment="1">
      <alignment horizontal="center"/>
    </xf>
    <xf numFmtId="164" fontId="3" fillId="10" borderId="18" xfId="0" applyNumberFormat="1" applyFont="1" applyFill="1" applyBorder="1" applyAlignment="1">
      <alignment horizontal="center"/>
    </xf>
    <xf numFmtId="164" fontId="3" fillId="8" borderId="19" xfId="0" applyNumberFormat="1" applyFont="1" applyFill="1" applyBorder="1" applyAlignment="1">
      <alignment horizontal="center"/>
    </xf>
    <xf numFmtId="164" fontId="3" fillId="8" borderId="20" xfId="0" applyNumberFormat="1" applyFont="1" applyFill="1" applyBorder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/>
    <xf numFmtId="164" fontId="2" fillId="0" borderId="22" xfId="0" applyNumberFormat="1" applyFont="1" applyBorder="1" applyAlignment="1">
      <alignment horizontal="center"/>
    </xf>
    <xf numFmtId="164" fontId="0" fillId="0" borderId="0" xfId="0" applyNumberFormat="1"/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2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3" fontId="3" fillId="8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2" fontId="3" fillId="8" borderId="3" xfId="0" applyNumberFormat="1" applyFont="1" applyFill="1" applyBorder="1" applyAlignment="1">
      <alignment horizontal="center"/>
    </xf>
    <xf numFmtId="2" fontId="3" fillId="8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3" fillId="8" borderId="18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3" fontId="3" fillId="8" borderId="17" xfId="0" applyNumberFormat="1" applyFont="1" applyFill="1" applyBorder="1" applyAlignment="1">
      <alignment horizontal="center"/>
    </xf>
    <xf numFmtId="3" fontId="3" fillId="8" borderId="0" xfId="0" applyNumberFormat="1" applyFont="1" applyFill="1" applyAlignment="1">
      <alignment horizontal="center"/>
    </xf>
    <xf numFmtId="3" fontId="3" fillId="8" borderId="18" xfId="0" applyNumberFormat="1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7EC8-C454-4B5F-BFB1-2EA5AACCBC81}">
  <sheetPr>
    <tabColor theme="9"/>
  </sheetPr>
  <dimension ref="A4:U76"/>
  <sheetViews>
    <sheetView zoomScale="145" zoomScaleNormal="145" workbookViewId="0"/>
  </sheetViews>
  <sheetFormatPr baseColWidth="10" defaultRowHeight="13" x14ac:dyDescent="0.3"/>
  <cols>
    <col min="1" max="2" width="10.90625" style="1"/>
    <col min="3" max="3" width="3.6328125" style="1" customWidth="1"/>
    <col min="4" max="15" width="6.6328125" style="3" customWidth="1"/>
    <col min="16" max="16" width="4.1796875" style="2" customWidth="1"/>
    <col min="17" max="16384" width="10.90625" style="2"/>
  </cols>
  <sheetData>
    <row r="4" spans="1:17" x14ac:dyDescent="0.3">
      <c r="A4" s="101" t="s">
        <v>11</v>
      </c>
      <c r="B4" s="101"/>
      <c r="D4" s="96" t="s">
        <v>2</v>
      </c>
      <c r="E4" s="96"/>
      <c r="F4" s="96" t="s">
        <v>3</v>
      </c>
      <c r="G4" s="96"/>
      <c r="H4" s="96" t="s">
        <v>4</v>
      </c>
      <c r="I4" s="96"/>
      <c r="J4" s="96" t="s">
        <v>5</v>
      </c>
      <c r="K4" s="96"/>
      <c r="L4" s="96" t="s">
        <v>6</v>
      </c>
      <c r="M4" s="96"/>
      <c r="N4" s="96" t="s">
        <v>7</v>
      </c>
      <c r="O4" s="96"/>
    </row>
    <row r="5" spans="1:17" x14ac:dyDescent="0.3">
      <c r="C5" s="1" t="s">
        <v>47</v>
      </c>
      <c r="D5" s="92">
        <v>2.99</v>
      </c>
      <c r="E5" s="92"/>
      <c r="F5" s="92">
        <v>3.64</v>
      </c>
      <c r="G5" s="92"/>
      <c r="H5" s="92">
        <v>7.55</v>
      </c>
      <c r="I5" s="92"/>
      <c r="J5" s="92">
        <v>8.25</v>
      </c>
      <c r="K5" s="92"/>
      <c r="L5" s="92">
        <v>9.33</v>
      </c>
      <c r="M5" s="92"/>
      <c r="N5" s="92">
        <v>9.8000000000000007</v>
      </c>
      <c r="O5" s="92"/>
      <c r="Q5" s="8" t="str">
        <f>CONCATENATE("np.array([",ROUND(D5,3),",",ROUND(F5,3),",",ROUND(H5,3),",",ROUND(J5,3),",",ROUND(L5,3),",",ROUND(N5,3),"])")</f>
        <v>np.array([2.99,3.64,7.55,8.25,9.33,9.8])</v>
      </c>
    </row>
    <row r="6" spans="1:17" x14ac:dyDescent="0.3">
      <c r="C6" s="1" t="s">
        <v>48</v>
      </c>
      <c r="D6" s="92">
        <v>23.91</v>
      </c>
      <c r="E6" s="92"/>
      <c r="F6" s="92">
        <v>90.52</v>
      </c>
      <c r="G6" s="92"/>
      <c r="H6" s="92">
        <v>162.49</v>
      </c>
      <c r="I6" s="92"/>
      <c r="J6" s="92">
        <v>258.07</v>
      </c>
      <c r="K6" s="92"/>
      <c r="L6" s="92">
        <v>349</v>
      </c>
      <c r="M6" s="92"/>
      <c r="N6" s="92">
        <v>442.92</v>
      </c>
      <c r="O6" s="92"/>
      <c r="Q6" s="8" t="str">
        <f>CONCATENATE("np.array([",ROUND(D6,3),",",ROUND(F6,3),",",ROUND(H6,3),",",ROUND(J6,3),",",ROUND(L6,3),",",ROUND(N6,3),"])")</f>
        <v>np.array([23.91,90.52,162.49,258.07,349,442.92])</v>
      </c>
    </row>
    <row r="7" spans="1:17" s="13" customFormat="1" x14ac:dyDescent="0.3">
      <c r="A7" s="11"/>
      <c r="B7" s="11"/>
      <c r="C7" s="11"/>
      <c r="D7" s="93">
        <v>6266855</v>
      </c>
      <c r="E7" s="93"/>
      <c r="F7" s="93">
        <v>23728839</v>
      </c>
      <c r="G7" s="93"/>
      <c r="H7" s="93">
        <v>42593799</v>
      </c>
      <c r="I7" s="93"/>
      <c r="J7" s="93">
        <v>67649799</v>
      </c>
      <c r="K7" s="93"/>
      <c r="L7" s="93">
        <v>91486535</v>
      </c>
      <c r="M7" s="93"/>
      <c r="N7" s="93">
        <v>116108167</v>
      </c>
      <c r="O7" s="93"/>
      <c r="Q7" s="8" t="str">
        <f>CONCATENATE("np.array([",ROUND(D7,3),",",ROUND(F7,3),",",ROUND(H7,3),",",ROUND(J7,3),",",ROUND(L7,3),",",ROUND(N7,3),"])/1e6")</f>
        <v>np.array([6266855,23728839,42593799,67649799,91486535,116108167])/1e6</v>
      </c>
    </row>
    <row r="8" spans="1:17" x14ac:dyDescent="0.3">
      <c r="D8" s="3" t="s">
        <v>13</v>
      </c>
      <c r="E8" s="3" t="s">
        <v>15</v>
      </c>
      <c r="F8" s="3" t="s">
        <v>13</v>
      </c>
      <c r="G8" s="3" t="s">
        <v>15</v>
      </c>
      <c r="H8" s="3" t="s">
        <v>13</v>
      </c>
      <c r="I8" s="3" t="s">
        <v>15</v>
      </c>
      <c r="J8" s="3" t="s">
        <v>13</v>
      </c>
      <c r="K8" s="3" t="s">
        <v>15</v>
      </c>
      <c r="L8" s="3" t="s">
        <v>13</v>
      </c>
      <c r="M8" s="3" t="s">
        <v>15</v>
      </c>
      <c r="N8" s="3" t="s">
        <v>13</v>
      </c>
      <c r="O8" s="3" t="s">
        <v>15</v>
      </c>
      <c r="Q8" s="8"/>
    </row>
    <row r="9" spans="1:17" x14ac:dyDescent="0.3">
      <c r="C9" s="1">
        <v>1</v>
      </c>
      <c r="D9" s="4">
        <v>9.5458000000000001E-2</v>
      </c>
      <c r="E9" s="4">
        <v>0.134242</v>
      </c>
      <c r="F9" s="4">
        <v>0.12665599999999999</v>
      </c>
      <c r="G9" s="4">
        <v>0.16142000000000001</v>
      </c>
      <c r="H9" s="4">
        <v>0.14100799999999999</v>
      </c>
      <c r="I9" s="4">
        <v>0.172348</v>
      </c>
      <c r="J9" s="4">
        <v>0.136518</v>
      </c>
      <c r="K9" s="4">
        <v>0.16749</v>
      </c>
      <c r="L9" s="4">
        <v>0.128718</v>
      </c>
      <c r="M9" s="4">
        <v>0.159826</v>
      </c>
      <c r="N9" s="4">
        <v>0.189279</v>
      </c>
      <c r="O9" s="4">
        <v>0.22300700000000001</v>
      </c>
      <c r="Q9" s="8"/>
    </row>
    <row r="10" spans="1:17" x14ac:dyDescent="0.3">
      <c r="C10" s="1">
        <v>2</v>
      </c>
      <c r="D10" s="4">
        <v>0.13978599999999999</v>
      </c>
      <c r="E10" s="4">
        <v>0.179594</v>
      </c>
      <c r="F10" s="4">
        <v>0.146786</v>
      </c>
      <c r="G10" s="4">
        <v>0.19204399999999999</v>
      </c>
      <c r="H10" s="4">
        <v>0.131492</v>
      </c>
      <c r="I10" s="4">
        <v>0.16372999999999999</v>
      </c>
      <c r="J10" s="4">
        <v>0.129556</v>
      </c>
      <c r="K10" s="4">
        <v>0.16048999999999999</v>
      </c>
      <c r="L10" s="4">
        <v>0.136408</v>
      </c>
      <c r="M10" s="4">
        <v>0.16991200000000001</v>
      </c>
      <c r="N10" s="4">
        <v>0.17347099999999999</v>
      </c>
      <c r="O10" s="4">
        <v>0.20021700000000001</v>
      </c>
      <c r="Q10" s="8"/>
    </row>
    <row r="11" spans="1:17" x14ac:dyDescent="0.3">
      <c r="C11" s="1">
        <v>3</v>
      </c>
      <c r="D11" s="4">
        <v>0.140484</v>
      </c>
      <c r="E11" s="4">
        <v>0.17679800000000001</v>
      </c>
      <c r="F11" s="4">
        <v>0.12751599999999999</v>
      </c>
      <c r="G11" s="4">
        <v>0.16780999999999999</v>
      </c>
      <c r="H11" s="4">
        <v>0.13120399999999999</v>
      </c>
      <c r="I11" s="4">
        <v>0.15936400000000001</v>
      </c>
      <c r="J11" s="4">
        <v>0.14780599999999999</v>
      </c>
      <c r="K11" s="4">
        <v>0.18160599999999999</v>
      </c>
      <c r="L11" s="4">
        <v>0.14421500000000001</v>
      </c>
      <c r="M11" s="4">
        <v>0.168654</v>
      </c>
      <c r="N11" s="4">
        <v>0.126022</v>
      </c>
      <c r="O11" s="4">
        <v>0.14305799999999999</v>
      </c>
      <c r="Q11" s="8"/>
    </row>
    <row r="12" spans="1:17" x14ac:dyDescent="0.3">
      <c r="C12" s="1">
        <v>4</v>
      </c>
      <c r="D12" s="4">
        <v>0.107458</v>
      </c>
      <c r="E12" s="4">
        <v>0.14457200000000001</v>
      </c>
      <c r="F12" s="4">
        <v>0.14547199999999999</v>
      </c>
      <c r="G12" s="4">
        <v>0.19008</v>
      </c>
      <c r="H12" s="4">
        <v>0.142452</v>
      </c>
      <c r="I12" s="4">
        <v>0.171152</v>
      </c>
      <c r="J12" s="4">
        <v>0.134268</v>
      </c>
      <c r="K12" s="4">
        <v>0.16853599999999999</v>
      </c>
      <c r="L12" s="4">
        <v>0.16681099999999999</v>
      </c>
      <c r="M12" s="4">
        <v>0.198159</v>
      </c>
      <c r="N12" s="4">
        <v>0.14760599999999999</v>
      </c>
      <c r="O12" s="4">
        <v>0.17074900000000001</v>
      </c>
      <c r="Q12" s="8"/>
    </row>
    <row r="13" spans="1:17" x14ac:dyDescent="0.3">
      <c r="C13" s="1">
        <v>5</v>
      </c>
      <c r="D13" s="4">
        <v>0.113214</v>
      </c>
      <c r="E13" s="4">
        <v>0.155276</v>
      </c>
      <c r="F13" s="4">
        <v>0.163358</v>
      </c>
      <c r="G13" s="4">
        <v>0.20238800000000001</v>
      </c>
      <c r="H13" s="4">
        <v>0.13394800000000001</v>
      </c>
      <c r="I13" s="4">
        <v>0.17105200000000001</v>
      </c>
      <c r="J13" s="4">
        <v>0.13869600000000001</v>
      </c>
      <c r="K13" s="4">
        <v>0.172848</v>
      </c>
      <c r="L13" s="4">
        <v>0.15471299999999999</v>
      </c>
      <c r="M13" s="4">
        <v>0.187249</v>
      </c>
      <c r="N13" s="4">
        <v>0.14828839999999999</v>
      </c>
      <c r="O13" s="4">
        <v>0.1726792</v>
      </c>
      <c r="Q13" s="8"/>
    </row>
    <row r="14" spans="1:17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Q14" s="3"/>
    </row>
    <row r="15" spans="1:17" x14ac:dyDescent="0.3">
      <c r="D15" s="6">
        <f t="shared" ref="D15:O15" si="0">AVERAGE(D9:D13)</f>
        <v>0.11928000000000001</v>
      </c>
      <c r="E15" s="7">
        <f t="shared" si="0"/>
        <v>0.1580964</v>
      </c>
      <c r="F15" s="6">
        <f t="shared" si="0"/>
        <v>0.14195759999999999</v>
      </c>
      <c r="G15" s="7">
        <f t="shared" si="0"/>
        <v>0.18274840000000001</v>
      </c>
      <c r="H15" s="6">
        <f t="shared" si="0"/>
        <v>0.1360208</v>
      </c>
      <c r="I15" s="7">
        <f t="shared" si="0"/>
        <v>0.16752919999999999</v>
      </c>
      <c r="J15" s="6">
        <f t="shared" si="0"/>
        <v>0.13736880000000001</v>
      </c>
      <c r="K15" s="7">
        <f t="shared" si="0"/>
        <v>0.17019400000000001</v>
      </c>
      <c r="L15" s="6">
        <f t="shared" si="0"/>
        <v>0.146173</v>
      </c>
      <c r="M15" s="7">
        <f t="shared" si="0"/>
        <v>0.17675999999999997</v>
      </c>
      <c r="N15" s="6">
        <f t="shared" si="0"/>
        <v>0.15693328000000001</v>
      </c>
      <c r="O15" s="7">
        <f t="shared" si="0"/>
        <v>0.18194204000000003</v>
      </c>
      <c r="Q15" s="8" t="str">
        <f>CONCATENATE("np.array([",ROUND(E15,3),",",ROUND(G15,3),",",ROUND(I15,3),",",ROUND(K15,3),",",ROUND(M15,3),",",ROUND(O15,3),"])  # mean values")</f>
        <v>np.array([0.158,0.183,0.168,0.17,0.177,0.182])  # mean values</v>
      </c>
    </row>
    <row r="16" spans="1:17" x14ac:dyDescent="0.3">
      <c r="D16" s="4">
        <f t="shared" ref="D16:O16" si="1">_xlfn.STDEV.P(D9:D13)</f>
        <v>1.7967467133683444E-2</v>
      </c>
      <c r="E16" s="4">
        <f t="shared" si="1"/>
        <v>1.7730161303270719E-2</v>
      </c>
      <c r="F16" s="4">
        <f t="shared" si="1"/>
        <v>1.3684592410444679E-2</v>
      </c>
      <c r="G16" s="4">
        <f t="shared" si="1"/>
        <v>1.5517286278212439E-2</v>
      </c>
      <c r="H16" s="4">
        <f t="shared" si="1"/>
        <v>4.7799704768962739E-3</v>
      </c>
      <c r="I16" s="4">
        <f t="shared" si="1"/>
        <v>5.096274027169263E-3</v>
      </c>
      <c r="J16" s="4">
        <f t="shared" si="1"/>
        <v>6.0344886908502843E-3</v>
      </c>
      <c r="K16" s="4">
        <f t="shared" si="1"/>
        <v>6.9499015244821986E-3</v>
      </c>
      <c r="L16" s="4">
        <f t="shared" si="1"/>
        <v>1.3436700919496565E-2</v>
      </c>
      <c r="M16" s="4">
        <f t="shared" si="1"/>
        <v>1.3908982838439337E-2</v>
      </c>
      <c r="N16" s="4">
        <f t="shared" si="1"/>
        <v>2.207705197152917E-2</v>
      </c>
      <c r="O16" s="4">
        <f t="shared" si="1"/>
        <v>2.7361864040419265E-2</v>
      </c>
      <c r="Q16" s="8" t="str">
        <f>CONCATENATE("np.array([",ROUND(E16,3),",",ROUND(G16,3),",",ROUND(I16,3),",",ROUND(K16,3),",",ROUND(M16,3),",",ROUND(O16,3),"])  # standard deviations")</f>
        <v>np.array([0.018,0.016,0.005,0.007,0.014,0.027])  # standard deviations</v>
      </c>
    </row>
    <row r="18" spans="1:20" x14ac:dyDescent="0.3">
      <c r="P18" s="3"/>
      <c r="Q18" s="3"/>
      <c r="R18" s="3"/>
      <c r="S18" s="3"/>
      <c r="T18" s="3"/>
    </row>
    <row r="19" spans="1:20" x14ac:dyDescent="0.3">
      <c r="A19" s="101" t="s">
        <v>1</v>
      </c>
      <c r="B19" s="101"/>
      <c r="D19" s="96" t="s">
        <v>8</v>
      </c>
      <c r="E19" s="96"/>
      <c r="F19" s="96" t="s">
        <v>16</v>
      </c>
      <c r="G19" s="96"/>
      <c r="H19" s="96" t="s">
        <v>17</v>
      </c>
      <c r="I19" s="96"/>
      <c r="J19" s="96" t="s">
        <v>18</v>
      </c>
      <c r="K19" s="96"/>
      <c r="M19" s="38"/>
      <c r="N19" s="38"/>
      <c r="O19" s="38"/>
      <c r="P19" s="38"/>
      <c r="Q19" s="38"/>
      <c r="R19" s="38"/>
      <c r="S19" s="38"/>
      <c r="T19" s="38"/>
    </row>
    <row r="20" spans="1:20" x14ac:dyDescent="0.3">
      <c r="C20" s="1" t="s">
        <v>47</v>
      </c>
      <c r="D20" s="92">
        <v>11.38</v>
      </c>
      <c r="E20" s="92"/>
      <c r="F20" s="92">
        <v>12.58</v>
      </c>
      <c r="G20" s="92"/>
      <c r="H20" s="92">
        <v>15.37</v>
      </c>
      <c r="I20" s="92"/>
      <c r="J20" s="92">
        <v>18.21</v>
      </c>
      <c r="K20" s="92"/>
      <c r="M20" s="42"/>
      <c r="N20" s="42"/>
      <c r="O20" s="42"/>
      <c r="Q20" s="8" t="str">
        <f>CONCATENATE("np.array([",ROUND(D20,3),",",ROUND(F20,3),",",ROUND(H20,3),",",ROUND(J20,3),"])")</f>
        <v>np.array([11.38,12.58,15.37,18.21])</v>
      </c>
      <c r="R20" s="42"/>
      <c r="S20" s="42"/>
      <c r="T20" s="42"/>
    </row>
    <row r="21" spans="1:20" x14ac:dyDescent="0.3">
      <c r="C21" s="1" t="s">
        <v>48</v>
      </c>
      <c r="D21" s="92">
        <v>25.33</v>
      </c>
      <c r="E21" s="92"/>
      <c r="F21" s="92">
        <v>44.87</v>
      </c>
      <c r="G21" s="92"/>
      <c r="H21" s="92">
        <v>56.25</v>
      </c>
      <c r="I21" s="92"/>
      <c r="J21" s="92">
        <v>65.739999999999995</v>
      </c>
      <c r="K21" s="92"/>
      <c r="M21" s="42"/>
      <c r="N21" s="42"/>
      <c r="O21" s="42"/>
      <c r="Q21" s="8" t="str">
        <f>CONCATENATE("np.array([",ROUND(D21,3),",",ROUND(F21,3),",",ROUND(H21,3),",",ROUND(J21,3),"])")</f>
        <v>np.array([25.33,44.87,56.25,65.74])</v>
      </c>
      <c r="R21" s="42"/>
      <c r="S21" s="42"/>
      <c r="T21" s="42"/>
    </row>
    <row r="22" spans="1:20" s="13" customFormat="1" x14ac:dyDescent="0.3">
      <c r="A22" s="11"/>
      <c r="B22" s="11"/>
      <c r="C22" s="11"/>
      <c r="D22" s="93">
        <v>6597511</v>
      </c>
      <c r="E22" s="93"/>
      <c r="F22" s="93">
        <v>11704735</v>
      </c>
      <c r="G22" s="93"/>
      <c r="H22" s="93">
        <v>14676480</v>
      </c>
      <c r="I22" s="93"/>
      <c r="J22" s="93">
        <v>17150807</v>
      </c>
      <c r="K22" s="93"/>
      <c r="L22" s="12"/>
      <c r="M22" s="12"/>
      <c r="N22" s="12"/>
      <c r="O22" s="12"/>
      <c r="Q22" s="8" t="str">
        <f>CONCATENATE("np.array([",ROUND(D22,3),",",ROUND(F22,3),",",ROUND(H22,3),",",ROUND(J22,3),"])/1e6")</f>
        <v>np.array([6597511,11704735,14676480,17150807])/1e6</v>
      </c>
    </row>
    <row r="23" spans="1:20" x14ac:dyDescent="0.3">
      <c r="D23" s="3" t="s">
        <v>13</v>
      </c>
      <c r="E23" s="3" t="s">
        <v>15</v>
      </c>
      <c r="F23" s="3" t="s">
        <v>13</v>
      </c>
      <c r="G23" s="3" t="s">
        <v>15</v>
      </c>
      <c r="H23" s="3" t="s">
        <v>13</v>
      </c>
      <c r="I23" s="3" t="s">
        <v>15</v>
      </c>
      <c r="J23" s="3" t="s">
        <v>13</v>
      </c>
      <c r="K23" s="3" t="s">
        <v>15</v>
      </c>
    </row>
    <row r="24" spans="1:20" x14ac:dyDescent="0.3">
      <c r="C24" s="1">
        <v>1</v>
      </c>
      <c r="D24" s="4">
        <v>0.27921200000000002</v>
      </c>
      <c r="E24" s="4">
        <v>0.38203999999999999</v>
      </c>
      <c r="F24" s="4">
        <v>0.28610999999999998</v>
      </c>
      <c r="G24" s="4">
        <v>0.387876</v>
      </c>
      <c r="H24" s="4">
        <v>0.28838399999999997</v>
      </c>
      <c r="I24" s="4">
        <v>0.39559800000000001</v>
      </c>
      <c r="J24" s="4">
        <v>0.29167199999999999</v>
      </c>
      <c r="K24" s="4">
        <v>0.39796999999999999</v>
      </c>
    </row>
    <row r="25" spans="1:20" x14ac:dyDescent="0.3">
      <c r="C25" s="1">
        <v>2</v>
      </c>
      <c r="D25" s="4">
        <v>0.28408600000000001</v>
      </c>
      <c r="E25" s="4">
        <v>0.385268</v>
      </c>
      <c r="F25" s="4">
        <v>0.28275800000000001</v>
      </c>
      <c r="G25" s="4">
        <v>0.38629000000000002</v>
      </c>
      <c r="H25" s="4">
        <v>0.28444599999999998</v>
      </c>
      <c r="I25" s="4">
        <v>0.39111800000000002</v>
      </c>
      <c r="J25" s="4">
        <v>0.29397000000000001</v>
      </c>
      <c r="K25" s="4">
        <v>0.40150999999999998</v>
      </c>
    </row>
    <row r="26" spans="1:20" x14ac:dyDescent="0.3">
      <c r="C26" s="1">
        <v>3</v>
      </c>
      <c r="D26" s="4">
        <v>0.29076200000000002</v>
      </c>
      <c r="E26" s="4">
        <v>0.39652199999999999</v>
      </c>
      <c r="F26" s="4">
        <v>0.29047800000000001</v>
      </c>
      <c r="G26" s="4">
        <v>0.39588600000000002</v>
      </c>
      <c r="H26" s="4">
        <v>0.28417799999999999</v>
      </c>
      <c r="I26" s="4">
        <v>0.39047399999999999</v>
      </c>
      <c r="J26" s="4">
        <v>0.28709000000000001</v>
      </c>
      <c r="K26" s="4">
        <v>0.39186399999999999</v>
      </c>
    </row>
    <row r="27" spans="1:20" x14ac:dyDescent="0.3">
      <c r="C27" s="1">
        <v>4</v>
      </c>
      <c r="D27" s="4">
        <v>0.28836600000000001</v>
      </c>
      <c r="E27" s="4">
        <v>0.39157599999999998</v>
      </c>
      <c r="F27" s="4">
        <v>0.28942600000000002</v>
      </c>
      <c r="G27" s="4">
        <v>0.39500999999999997</v>
      </c>
      <c r="H27" s="4">
        <v>0.28499600000000003</v>
      </c>
      <c r="I27" s="4">
        <v>0.38960600000000001</v>
      </c>
      <c r="J27" s="4">
        <v>0.287632</v>
      </c>
      <c r="K27" s="4">
        <v>0.39617999999999998</v>
      </c>
    </row>
    <row r="28" spans="1:20" x14ac:dyDescent="0.3">
      <c r="C28" s="1">
        <v>5</v>
      </c>
      <c r="D28" s="4">
        <v>0.28682400000000002</v>
      </c>
      <c r="E28" s="4">
        <v>0.38908999999999999</v>
      </c>
      <c r="F28" s="4">
        <v>0.27811799999999998</v>
      </c>
      <c r="G28" s="4">
        <v>0.38024400000000003</v>
      </c>
      <c r="H28" s="4">
        <v>0.2863</v>
      </c>
      <c r="I28" s="4">
        <v>0.391266</v>
      </c>
      <c r="J28" s="4">
        <v>0.28901399999999999</v>
      </c>
      <c r="K28" s="4">
        <v>0.39262000000000002</v>
      </c>
    </row>
    <row r="30" spans="1:20" x14ac:dyDescent="0.3">
      <c r="D30" s="6">
        <f t="shared" ref="D30:I30" si="2">AVERAGE(D24:D28)</f>
        <v>0.28584999999999999</v>
      </c>
      <c r="E30" s="7">
        <f t="shared" si="2"/>
        <v>0.38889919999999994</v>
      </c>
      <c r="F30" s="6">
        <f t="shared" si="2"/>
        <v>0.28537799999999997</v>
      </c>
      <c r="G30" s="7">
        <f t="shared" si="2"/>
        <v>0.38906120000000005</v>
      </c>
      <c r="H30" s="6">
        <f t="shared" si="2"/>
        <v>0.28566079999999999</v>
      </c>
      <c r="I30" s="7">
        <f t="shared" si="2"/>
        <v>0.39161239999999997</v>
      </c>
      <c r="J30" s="6">
        <f t="shared" ref="J30:K30" si="3">AVERAGE(J24:J28)</f>
        <v>0.28987559999999996</v>
      </c>
      <c r="K30" s="7">
        <f t="shared" si="3"/>
        <v>0.39602879999999996</v>
      </c>
      <c r="M30" s="4"/>
      <c r="N30" s="4"/>
      <c r="Q30" s="8" t="str">
        <f>CONCATENATE("np.array([",ROUND(E30,3),",",ROUND(G30,3),",",ROUND(I30,3),",",ROUND(K30,3),"])  # mean values")</f>
        <v>np.array([0.389,0.389,0.392,0.396])  # mean values</v>
      </c>
    </row>
    <row r="31" spans="1:20" x14ac:dyDescent="0.3">
      <c r="D31" s="4">
        <f t="shared" ref="D31:I31" si="4">_xlfn.STDEV.P(D24:D28)</f>
        <v>3.9643767732141727E-3</v>
      </c>
      <c r="E31" s="4">
        <f t="shared" si="4"/>
        <v>5.0108478484184654E-3</v>
      </c>
      <c r="F31" s="4">
        <f t="shared" si="4"/>
        <v>4.5277837404187164E-3</v>
      </c>
      <c r="G31" s="4">
        <f t="shared" si="4"/>
        <v>5.8102216962866273E-3</v>
      </c>
      <c r="H31" s="4">
        <f t="shared" si="4"/>
        <v>1.5453665455159768E-3</v>
      </c>
      <c r="I31" s="4">
        <f t="shared" si="4"/>
        <v>2.0770665468395574E-3</v>
      </c>
      <c r="J31" s="4">
        <f t="shared" ref="J31:K31" si="5">_xlfn.STDEV.P(J24:J28)</f>
        <v>2.5894720388527073E-3</v>
      </c>
      <c r="K31" s="4">
        <f t="shared" si="5"/>
        <v>3.5440132279662738E-3</v>
      </c>
      <c r="M31" s="4"/>
      <c r="N31" s="4"/>
      <c r="Q31" s="8" t="str">
        <f>CONCATENATE("np.array([",ROUND(E31,3),",",ROUND(G31,3),",",ROUND(I31,3),",",ROUND(K31,3),"])  # standard deviations")</f>
        <v>np.array([0.005,0.006,0.002,0.004])  # standard deviations</v>
      </c>
    </row>
    <row r="33" spans="1:17" x14ac:dyDescent="0.3">
      <c r="D33" s="96" t="s">
        <v>9</v>
      </c>
      <c r="E33" s="96"/>
      <c r="F33" s="96" t="s">
        <v>10</v>
      </c>
      <c r="G33" s="96"/>
      <c r="H33" s="96" t="s">
        <v>19</v>
      </c>
      <c r="I33" s="96"/>
      <c r="J33" s="96" t="s">
        <v>20</v>
      </c>
      <c r="K33" s="96"/>
    </row>
    <row r="34" spans="1:17" x14ac:dyDescent="0.3">
      <c r="C34" s="1" t="s">
        <v>47</v>
      </c>
      <c r="D34" s="92">
        <v>14.24</v>
      </c>
      <c r="E34" s="92"/>
      <c r="F34" s="92">
        <v>14.33</v>
      </c>
      <c r="G34" s="92"/>
      <c r="H34" s="92">
        <v>17.97</v>
      </c>
      <c r="I34" s="92"/>
      <c r="J34" s="92">
        <v>20.6</v>
      </c>
      <c r="K34" s="92"/>
      <c r="Q34" s="8" t="str">
        <f>CONCATENATE("np.array([",ROUND(D34,3),",",ROUND(F34,3),",",ROUND(H34,3),",",ROUND(J34,3),"])")</f>
        <v>np.array([14.24,14.33,17.97,20.6])</v>
      </c>
    </row>
    <row r="35" spans="1:17" x14ac:dyDescent="0.3">
      <c r="C35" s="1" t="s">
        <v>48</v>
      </c>
      <c r="D35" s="92">
        <v>32.67</v>
      </c>
      <c r="E35" s="92"/>
      <c r="F35" s="92">
        <v>52.62</v>
      </c>
      <c r="G35" s="92"/>
      <c r="H35" s="92">
        <v>64.22</v>
      </c>
      <c r="I35" s="92"/>
      <c r="J35" s="92">
        <v>73.739999999999995</v>
      </c>
      <c r="K35" s="92"/>
      <c r="Q35" s="8" t="str">
        <f>CONCATENATE("np.array([",ROUND(D35,3),",",ROUND(F35,3),",",ROUND(H35,3),",",ROUND(J35,3),"])")</f>
        <v>np.array([32.67,52.62,64.22,73.74])</v>
      </c>
    </row>
    <row r="36" spans="1:17" s="13" customFormat="1" x14ac:dyDescent="0.3">
      <c r="A36" s="11"/>
      <c r="B36" s="11"/>
      <c r="C36" s="11"/>
      <c r="D36" s="93">
        <v>8520583</v>
      </c>
      <c r="E36" s="93"/>
      <c r="F36" s="93">
        <v>13736351</v>
      </c>
      <c r="G36" s="93"/>
      <c r="H36" s="93">
        <v>16763392</v>
      </c>
      <c r="I36" s="93"/>
      <c r="J36" s="93">
        <v>19245911</v>
      </c>
      <c r="K36" s="93"/>
      <c r="Q36" s="8" t="str">
        <f>CONCATENATE("np.array([",ROUND(D36,3),",",ROUND(F36,3),",",ROUND(H36,3),",",ROUND(J36,3),"])/1e6")</f>
        <v>np.array([8520583,13736351,16763392,19245911])/1e6</v>
      </c>
    </row>
    <row r="37" spans="1:17" x14ac:dyDescent="0.3">
      <c r="D37" s="3" t="s">
        <v>13</v>
      </c>
      <c r="E37" s="3" t="s">
        <v>15</v>
      </c>
      <c r="F37" s="3" t="s">
        <v>13</v>
      </c>
      <c r="G37" s="3" t="s">
        <v>15</v>
      </c>
      <c r="H37" s="3" t="s">
        <v>13</v>
      </c>
      <c r="I37" s="3" t="s">
        <v>15</v>
      </c>
      <c r="J37" s="3" t="s">
        <v>13</v>
      </c>
      <c r="K37" s="3" t="s">
        <v>15</v>
      </c>
      <c r="N37" s="12"/>
    </row>
    <row r="38" spans="1:17" x14ac:dyDescent="0.3">
      <c r="C38" s="1">
        <v>1</v>
      </c>
      <c r="D38" s="4">
        <v>0.36003600000000002</v>
      </c>
      <c r="E38" s="4">
        <v>0.46745199999999998</v>
      </c>
      <c r="F38" s="4">
        <v>0.37085000000000001</v>
      </c>
      <c r="G38" s="4">
        <v>0.47857</v>
      </c>
      <c r="H38" s="4">
        <v>0.38701600000000003</v>
      </c>
      <c r="I38" s="4">
        <v>0.49786200000000003</v>
      </c>
      <c r="J38" s="4">
        <v>0.38362200000000002</v>
      </c>
      <c r="K38" s="4">
        <v>0.49181799999999998</v>
      </c>
    </row>
    <row r="39" spans="1:17" x14ac:dyDescent="0.3">
      <c r="C39" s="1">
        <v>2</v>
      </c>
      <c r="D39" s="4">
        <v>0.36821799999999999</v>
      </c>
      <c r="E39" s="4">
        <v>0.476352</v>
      </c>
      <c r="F39" s="4">
        <v>0.37164399999999997</v>
      </c>
      <c r="G39" s="4">
        <v>0.47994399999999998</v>
      </c>
      <c r="H39" s="4">
        <v>0.37907000000000002</v>
      </c>
      <c r="I39" s="4">
        <v>0.48827599999999999</v>
      </c>
      <c r="J39" s="4">
        <v>0.37160199999999999</v>
      </c>
      <c r="K39" s="4">
        <v>0.47877999999999998</v>
      </c>
    </row>
    <row r="40" spans="1:17" x14ac:dyDescent="0.3">
      <c r="C40" s="1">
        <v>3</v>
      </c>
      <c r="D40" s="4">
        <v>0.36110199999999998</v>
      </c>
      <c r="E40" s="4">
        <v>0.47134399999999999</v>
      </c>
      <c r="F40" s="4">
        <v>0.37032399999999999</v>
      </c>
      <c r="G40" s="4">
        <v>0.47891600000000001</v>
      </c>
      <c r="H40" s="4">
        <v>0.37203599999999998</v>
      </c>
      <c r="I40" s="4">
        <v>0.47860799999999998</v>
      </c>
      <c r="J40" s="4">
        <v>0.37844</v>
      </c>
      <c r="K40" s="4">
        <v>0.48803800000000003</v>
      </c>
    </row>
    <row r="41" spans="1:17" x14ac:dyDescent="0.3">
      <c r="C41" s="1">
        <v>4</v>
      </c>
      <c r="D41" s="4">
        <v>0.35887200000000002</v>
      </c>
      <c r="E41" s="4">
        <v>0.46506399999999998</v>
      </c>
      <c r="F41" s="4">
        <v>0.36613200000000001</v>
      </c>
      <c r="G41" s="4">
        <v>0.47427000000000002</v>
      </c>
      <c r="H41" s="4">
        <v>0.38653799999999999</v>
      </c>
      <c r="I41" s="4">
        <v>0.49619200000000002</v>
      </c>
      <c r="J41" s="4">
        <v>0.37140000000000001</v>
      </c>
      <c r="K41" s="4">
        <v>0.47658400000000001</v>
      </c>
    </row>
    <row r="42" spans="1:17" x14ac:dyDescent="0.3">
      <c r="C42" s="1">
        <v>5</v>
      </c>
      <c r="D42" s="4">
        <v>0.35869400000000001</v>
      </c>
      <c r="E42" s="4">
        <v>0.46648200000000001</v>
      </c>
      <c r="F42" s="4">
        <v>0.37353399999999998</v>
      </c>
      <c r="G42" s="4">
        <v>0.48227399999999998</v>
      </c>
      <c r="H42" s="4">
        <v>0.38468400000000003</v>
      </c>
      <c r="I42" s="4">
        <v>0.49463800000000002</v>
      </c>
      <c r="J42" s="4">
        <v>0.37826599999999999</v>
      </c>
      <c r="K42" s="4">
        <v>0.48580499999999999</v>
      </c>
    </row>
    <row r="43" spans="1:17" x14ac:dyDescent="0.3">
      <c r="M43" s="45"/>
      <c r="N43" s="45"/>
    </row>
    <row r="44" spans="1:17" x14ac:dyDescent="0.3">
      <c r="D44" s="6">
        <f t="shared" ref="D44:K44" si="6">AVERAGE(D38:D42)</f>
        <v>0.36138440000000005</v>
      </c>
      <c r="E44" s="7">
        <f t="shared" si="6"/>
        <v>0.46933879999999994</v>
      </c>
      <c r="F44" s="6">
        <f t="shared" si="6"/>
        <v>0.37049679999999996</v>
      </c>
      <c r="G44" s="7">
        <f t="shared" si="6"/>
        <v>0.47879480000000002</v>
      </c>
      <c r="H44" s="6">
        <f t="shared" si="6"/>
        <v>0.38186880000000001</v>
      </c>
      <c r="I44" s="7">
        <f t="shared" si="6"/>
        <v>0.49111519999999997</v>
      </c>
      <c r="J44" s="6">
        <f t="shared" si="6"/>
        <v>0.376666</v>
      </c>
      <c r="K44" s="7">
        <f t="shared" si="6"/>
        <v>0.48420500000000005</v>
      </c>
      <c r="Q44" s="8" t="str">
        <f>CONCATENATE("np.array([",ROUND(E44,3),",",ROUND(G44,3),",",ROUND(I44,3),",",ROUND(K44,3),"])  # mean values")</f>
        <v>np.array([0.469,0.479,0.491,0.484])  # mean values</v>
      </c>
    </row>
    <row r="45" spans="1:17" x14ac:dyDescent="0.3">
      <c r="D45" s="4">
        <f t="shared" ref="D45:K45" si="7">_xlfn.STDEV.P(D38:D42)</f>
        <v>3.5255191731147803E-3</v>
      </c>
      <c r="E45" s="4">
        <f t="shared" si="7"/>
        <v>4.0792410274461633E-3</v>
      </c>
      <c r="F45" s="4">
        <f t="shared" si="7"/>
        <v>2.4391285656971714E-3</v>
      </c>
      <c r="G45" s="4">
        <f t="shared" si="7"/>
        <v>2.6063205021639069E-3</v>
      </c>
      <c r="H45" s="4">
        <f t="shared" si="7"/>
        <v>5.6698798011950956E-3</v>
      </c>
      <c r="I45" s="4">
        <f t="shared" si="7"/>
        <v>7.0454870207814786E-3</v>
      </c>
      <c r="J45" s="4">
        <f t="shared" si="7"/>
        <v>4.6361161331442136E-3</v>
      </c>
      <c r="K45" s="4">
        <f t="shared" si="7"/>
        <v>5.7047335432954252E-3</v>
      </c>
      <c r="Q45" s="8" t="str">
        <f>CONCATENATE("np.array([",ROUND(E45,3),",",ROUND(G45,3),",",ROUND(I45,3),",",ROUND(K45,3),"])  # standard deviations")</f>
        <v>np.array([0.004,0.003,0.007,0.006])  # standard deviations</v>
      </c>
    </row>
    <row r="46" spans="1:17" x14ac:dyDescent="0.3">
      <c r="D46" s="4"/>
      <c r="E46" s="4"/>
      <c r="F46" s="4"/>
      <c r="G46" s="4"/>
      <c r="H46" s="4"/>
      <c r="I46" s="4"/>
      <c r="J46" s="4"/>
      <c r="K46" s="4"/>
    </row>
    <row r="47" spans="1:17" x14ac:dyDescent="0.3">
      <c r="D47" s="4"/>
      <c r="E47" s="4"/>
      <c r="F47" s="4"/>
      <c r="G47" s="4"/>
      <c r="H47" s="4"/>
      <c r="I47" s="4"/>
      <c r="J47" s="4"/>
      <c r="K47" s="4"/>
    </row>
    <row r="48" spans="1:17" x14ac:dyDescent="0.3">
      <c r="A48" s="101" t="s">
        <v>0</v>
      </c>
      <c r="B48" s="101"/>
      <c r="D48" s="96" t="s">
        <v>8</v>
      </c>
      <c r="E48" s="96"/>
      <c r="F48" s="96" t="s">
        <v>16</v>
      </c>
      <c r="G48" s="96"/>
      <c r="H48" s="96" t="s">
        <v>17</v>
      </c>
      <c r="I48" s="96"/>
      <c r="J48" s="96" t="s">
        <v>18</v>
      </c>
      <c r="K48" s="96"/>
    </row>
    <row r="49" spans="1:21" x14ac:dyDescent="0.3">
      <c r="C49" s="1" t="s">
        <v>47</v>
      </c>
      <c r="D49" s="92">
        <v>5.27</v>
      </c>
      <c r="E49" s="92"/>
      <c r="F49" s="92">
        <v>5.82</v>
      </c>
      <c r="G49" s="92"/>
      <c r="H49" s="92">
        <v>8.06</v>
      </c>
      <c r="I49" s="92"/>
      <c r="J49" s="92">
        <v>10.36</v>
      </c>
      <c r="K49" s="92"/>
      <c r="L49" s="9">
        <f>(D49-D20)/D20</f>
        <v>-0.53690685413005279</v>
      </c>
      <c r="M49" s="9">
        <f>(F49-F20)/F20</f>
        <v>-0.5373608903020668</v>
      </c>
      <c r="N49" s="9">
        <f>(H49-H20)/H20</f>
        <v>-0.47560182173064403</v>
      </c>
      <c r="O49" s="9">
        <f>(J49-J20)/J20</f>
        <v>-0.43108182317408023</v>
      </c>
      <c r="Q49" s="8" t="str">
        <f>CONCATENATE("np.array([",ROUND(D49,3),",",ROUND(F49,3),",",ROUND(H49,3),",",ROUND(J49,3),"])")</f>
        <v>np.array([5.27,5.82,8.06,10.36])</v>
      </c>
    </row>
    <row r="50" spans="1:21" x14ac:dyDescent="0.3">
      <c r="C50" s="1" t="s">
        <v>48</v>
      </c>
      <c r="D50" s="92">
        <v>25.48</v>
      </c>
      <c r="E50" s="92"/>
      <c r="F50" s="92">
        <v>45.14</v>
      </c>
      <c r="G50" s="92"/>
      <c r="H50" s="92">
        <v>56.69</v>
      </c>
      <c r="I50" s="92"/>
      <c r="J50" s="92">
        <v>66.3</v>
      </c>
      <c r="K50" s="92"/>
      <c r="Q50" s="8" t="str">
        <f>CONCATENATE("np.array([",ROUND(D50,3),",",ROUND(F50,3),",",ROUND(H50,3),",",ROUND(J50,3),"])")</f>
        <v>np.array([25.48,45.14,56.69,66.3])</v>
      </c>
    </row>
    <row r="51" spans="1:21" s="13" customFormat="1" x14ac:dyDescent="0.3">
      <c r="A51" s="11"/>
      <c r="B51" s="11"/>
      <c r="D51" s="93">
        <v>6635143</v>
      </c>
      <c r="E51" s="93"/>
      <c r="F51" s="93">
        <v>11775487</v>
      </c>
      <c r="G51" s="93"/>
      <c r="H51" s="93">
        <v>14790480</v>
      </c>
      <c r="I51" s="93"/>
      <c r="J51" s="93">
        <v>17297975</v>
      </c>
      <c r="K51" s="93"/>
      <c r="L51" s="12"/>
      <c r="Q51" s="8" t="str">
        <f>CONCATENATE("np.array([",ROUND(D51,3),",",ROUND(F51,3),",",ROUND(H51,3),",",ROUND(J51,3),"])/1e6")</f>
        <v>np.array([6635143,11775487,14790480,17297975])/1e6</v>
      </c>
    </row>
    <row r="52" spans="1:21" x14ac:dyDescent="0.3">
      <c r="D52" s="3" t="s">
        <v>13</v>
      </c>
      <c r="E52" s="3" t="s">
        <v>15</v>
      </c>
      <c r="F52" s="3" t="s">
        <v>13</v>
      </c>
      <c r="G52" s="3" t="s">
        <v>15</v>
      </c>
      <c r="H52" s="3" t="s">
        <v>13</v>
      </c>
      <c r="I52" s="3" t="s">
        <v>15</v>
      </c>
      <c r="J52" s="3" t="s">
        <v>13</v>
      </c>
      <c r="K52" s="3" t="s">
        <v>15</v>
      </c>
      <c r="Q52" s="8"/>
    </row>
    <row r="53" spans="1:21" x14ac:dyDescent="0.3">
      <c r="C53" s="1">
        <v>1</v>
      </c>
      <c r="D53" s="4">
        <v>0.29483199999999998</v>
      </c>
      <c r="E53" s="4">
        <v>0.39890399999999998</v>
      </c>
      <c r="F53" s="4">
        <v>0.28276200000000001</v>
      </c>
      <c r="G53" s="4">
        <v>0.388714</v>
      </c>
      <c r="H53" s="4">
        <v>0.288858</v>
      </c>
      <c r="I53" s="4">
        <v>0.39589600000000003</v>
      </c>
      <c r="J53" s="4">
        <v>0.29112399999999999</v>
      </c>
      <c r="K53" s="4">
        <v>0.39645000000000002</v>
      </c>
    </row>
    <row r="54" spans="1:21" x14ac:dyDescent="0.3">
      <c r="C54" s="1">
        <v>2</v>
      </c>
      <c r="D54" s="4">
        <v>0.28543600000000002</v>
      </c>
      <c r="E54" s="4">
        <v>0.39201000000000003</v>
      </c>
      <c r="F54" s="4">
        <v>0.29197600000000001</v>
      </c>
      <c r="G54" s="4">
        <v>0.39612599999999998</v>
      </c>
      <c r="H54" s="4">
        <v>0.29372799999999999</v>
      </c>
      <c r="I54" s="4">
        <v>0.40240799999999999</v>
      </c>
      <c r="J54" s="4">
        <v>0.28717199999999998</v>
      </c>
      <c r="K54" s="4">
        <v>0.39319399999999999</v>
      </c>
    </row>
    <row r="55" spans="1:21" x14ac:dyDescent="0.3">
      <c r="C55" s="1">
        <v>3</v>
      </c>
      <c r="D55" s="4">
        <v>0.29185</v>
      </c>
      <c r="E55" s="4">
        <v>0.395148</v>
      </c>
      <c r="F55" s="4">
        <v>0.285636</v>
      </c>
      <c r="G55" s="4">
        <v>0.39053599999999999</v>
      </c>
      <c r="H55" s="4">
        <v>0.28954200000000002</v>
      </c>
      <c r="I55" s="4">
        <v>0.39532600000000001</v>
      </c>
      <c r="J55" s="4">
        <v>0.29170800000000002</v>
      </c>
      <c r="K55" s="4">
        <v>0.39628999999999998</v>
      </c>
    </row>
    <row r="56" spans="1:21" x14ac:dyDescent="0.3">
      <c r="C56" s="1">
        <v>4</v>
      </c>
      <c r="D56" s="4">
        <v>0.28748400000000002</v>
      </c>
      <c r="E56" s="4">
        <v>0.38911000000000001</v>
      </c>
      <c r="F56" s="4">
        <v>0.28383199999999997</v>
      </c>
      <c r="G56" s="4">
        <v>0.38613599999999998</v>
      </c>
      <c r="H56" s="4">
        <v>0.29425200000000001</v>
      </c>
      <c r="I56" s="4">
        <v>0.40272400000000003</v>
      </c>
      <c r="J56" s="4">
        <v>0.292964</v>
      </c>
      <c r="K56" s="4">
        <v>0.398864</v>
      </c>
    </row>
    <row r="57" spans="1:21" x14ac:dyDescent="0.3">
      <c r="C57" s="1">
        <v>5</v>
      </c>
      <c r="D57" s="4">
        <v>0.28060400000000002</v>
      </c>
      <c r="E57" s="4">
        <v>0.38019599999999998</v>
      </c>
      <c r="F57" s="4">
        <v>0.28920800000000002</v>
      </c>
      <c r="G57" s="4">
        <v>0.39206200000000002</v>
      </c>
      <c r="H57" s="4">
        <v>0.292966</v>
      </c>
      <c r="I57" s="4">
        <v>0.40272200000000002</v>
      </c>
      <c r="J57" s="4">
        <v>0.28687400000000002</v>
      </c>
      <c r="K57" s="4">
        <v>0.39346399999999998</v>
      </c>
    </row>
    <row r="58" spans="1:21" x14ac:dyDescent="0.3">
      <c r="P58" s="5"/>
      <c r="Q58" s="5"/>
      <c r="R58" s="5"/>
      <c r="S58" s="5"/>
      <c r="T58" s="5"/>
      <c r="U58" s="5"/>
    </row>
    <row r="59" spans="1:21" x14ac:dyDescent="0.3">
      <c r="D59" s="6">
        <f t="shared" ref="D59:K59" si="8">AVERAGE(D53:D57)</f>
        <v>0.2880412</v>
      </c>
      <c r="E59" s="7">
        <f t="shared" si="8"/>
        <v>0.39107360000000002</v>
      </c>
      <c r="F59" s="6">
        <f t="shared" si="8"/>
        <v>0.28668280000000002</v>
      </c>
      <c r="G59" s="7">
        <f t="shared" si="8"/>
        <v>0.39071480000000003</v>
      </c>
      <c r="H59" s="6">
        <f t="shared" si="8"/>
        <v>0.2918692</v>
      </c>
      <c r="I59" s="7">
        <f t="shared" si="8"/>
        <v>0.39981520000000004</v>
      </c>
      <c r="J59" s="6">
        <f t="shared" si="8"/>
        <v>0.28996840000000002</v>
      </c>
      <c r="K59" s="7">
        <f t="shared" si="8"/>
        <v>0.39565240000000002</v>
      </c>
      <c r="P59" s="5"/>
      <c r="Q59" s="8" t="str">
        <f>CONCATENATE("np.array([",ROUND(E59,3),",",ROUND(G59,3),",",ROUND(I59,3),",",ROUND(K59,3),"])  # mean values")</f>
        <v>np.array([0.391,0.391,0.4,0.396])  # mean values</v>
      </c>
      <c r="R59" s="5"/>
      <c r="S59" s="5"/>
      <c r="T59" s="5"/>
      <c r="U59" s="5"/>
    </row>
    <row r="60" spans="1:21" x14ac:dyDescent="0.3">
      <c r="D60" s="4">
        <f t="shared" ref="D60:K60" si="9">_xlfn.STDEV.P(D53:D57)</f>
        <v>4.9604718485240758E-3</v>
      </c>
      <c r="E60" s="4">
        <f t="shared" si="9"/>
        <v>6.3398840872684759E-3</v>
      </c>
      <c r="F60" s="4">
        <f t="shared" si="9"/>
        <v>3.4348253172468697E-3</v>
      </c>
      <c r="G60" s="4">
        <f t="shared" si="9"/>
        <v>3.3495257216507529E-3</v>
      </c>
      <c r="H60" s="4">
        <f t="shared" si="9"/>
        <v>2.2279599996409233E-3</v>
      </c>
      <c r="I60" s="4">
        <f t="shared" si="9"/>
        <v>3.4393679884536909E-3</v>
      </c>
      <c r="J60" s="4">
        <f t="shared" si="9"/>
        <v>2.4791290083414404E-3</v>
      </c>
      <c r="K60" s="4">
        <f t="shared" si="9"/>
        <v>2.1066513332775373E-3</v>
      </c>
      <c r="P60" s="5"/>
      <c r="Q60" s="8" t="str">
        <f>CONCATENATE("np.array([",ROUND(E60,3),",",ROUND(G60,3),",",ROUND(I60,3),",",ROUND(K60,3),"])  # standard deviations")</f>
        <v>np.array([0.006,0.003,0.003,0.002])  # standard deviations</v>
      </c>
      <c r="R60" s="5"/>
      <c r="S60" s="5"/>
      <c r="T60" s="5"/>
      <c r="U60" s="5"/>
    </row>
    <row r="61" spans="1:21" ht="15" customHeight="1" thickBot="1" x14ac:dyDescent="0.35">
      <c r="D61" s="4"/>
      <c r="E61" s="4"/>
      <c r="F61" s="4"/>
      <c r="G61" s="4"/>
      <c r="H61" s="4"/>
      <c r="I61" s="4"/>
      <c r="J61" s="4"/>
      <c r="K61" s="4"/>
    </row>
    <row r="62" spans="1:21" ht="13.5" thickTop="1" x14ac:dyDescent="0.3">
      <c r="D62" s="96" t="s">
        <v>9</v>
      </c>
      <c r="E62" s="96"/>
      <c r="F62" s="97" t="s">
        <v>10</v>
      </c>
      <c r="G62" s="98"/>
      <c r="H62" s="96" t="s">
        <v>19</v>
      </c>
      <c r="I62" s="96"/>
      <c r="J62" s="96" t="s">
        <v>20</v>
      </c>
      <c r="K62" s="96"/>
      <c r="O62" s="2"/>
    </row>
    <row r="63" spans="1:21" x14ac:dyDescent="0.3">
      <c r="C63" s="1" t="s">
        <v>47</v>
      </c>
      <c r="D63" s="92">
        <v>7.48</v>
      </c>
      <c r="E63" s="92"/>
      <c r="F63" s="99">
        <v>8.0500000000000007</v>
      </c>
      <c r="G63" s="100"/>
      <c r="H63" s="92">
        <v>10.210000000000001</v>
      </c>
      <c r="I63" s="92"/>
      <c r="J63" s="92">
        <v>12.15</v>
      </c>
      <c r="K63" s="92"/>
      <c r="L63" s="9">
        <f>(D63-D34)/D34</f>
        <v>-0.4747191011235955</v>
      </c>
      <c r="M63" s="9">
        <f>(F63-F34)/F34</f>
        <v>-0.43824145150034888</v>
      </c>
      <c r="N63" s="9">
        <f>(H63-H34)/H34</f>
        <v>-0.43183082915971055</v>
      </c>
      <c r="O63" s="9">
        <f>(J63-J34)/J34</f>
        <v>-0.41019417475728159</v>
      </c>
      <c r="Q63" s="8" t="str">
        <f>CONCATENATE("np.array([",ROUND(D63,3),",",ROUND(F63,3),",",ROUND(H63,3),",",ROUND(J63,3),"])")</f>
        <v>np.array([7.48,8.05,10.21,12.15])</v>
      </c>
    </row>
    <row r="64" spans="1:21" x14ac:dyDescent="0.3">
      <c r="C64" s="1" t="s">
        <v>48</v>
      </c>
      <c r="D64" s="92">
        <v>32.82</v>
      </c>
      <c r="E64" s="92"/>
      <c r="F64" s="99">
        <v>52.89</v>
      </c>
      <c r="G64" s="100"/>
      <c r="H64" s="92">
        <v>64.650000000000006</v>
      </c>
      <c r="I64" s="92"/>
      <c r="J64" s="92">
        <v>74.3</v>
      </c>
      <c r="K64" s="92"/>
      <c r="Q64" s="8" t="str">
        <f>CONCATENATE("np.array([",ROUND(D64,3),",",ROUND(F64,3),",",ROUND(H64,3),",",ROUND(J64,3),"])")</f>
        <v>np.array([32.82,52.89,64.65,74.3])</v>
      </c>
    </row>
    <row r="65" spans="1:19" s="13" customFormat="1" x14ac:dyDescent="0.3">
      <c r="A65" s="11"/>
      <c r="B65" s="11"/>
      <c r="D65" s="93">
        <v>8558215</v>
      </c>
      <c r="E65" s="93"/>
      <c r="F65" s="94">
        <v>13807103</v>
      </c>
      <c r="G65" s="95"/>
      <c r="H65" s="93">
        <v>16877392</v>
      </c>
      <c r="I65" s="93"/>
      <c r="J65" s="93">
        <v>19393079</v>
      </c>
      <c r="K65" s="93"/>
      <c r="L65" s="12"/>
      <c r="M65" s="12"/>
      <c r="N65" s="12"/>
      <c r="O65" s="12"/>
      <c r="Q65" s="8" t="str">
        <f>CONCATENATE("np.array([",ROUND(D65,3),",",ROUND(F65,3),",",ROUND(H65,3),",",ROUND(J65,3),"])/1e6")</f>
        <v>np.array([8558215,13807103,16877392,19393079])/1e6</v>
      </c>
    </row>
    <row r="66" spans="1:19" x14ac:dyDescent="0.3">
      <c r="D66" s="3" t="s">
        <v>13</v>
      </c>
      <c r="E66" s="3" t="s">
        <v>15</v>
      </c>
      <c r="F66" s="46" t="s">
        <v>13</v>
      </c>
      <c r="G66" s="47" t="s">
        <v>15</v>
      </c>
      <c r="H66" s="3" t="s">
        <v>13</v>
      </c>
      <c r="I66" s="3" t="s">
        <v>15</v>
      </c>
      <c r="J66" s="3" t="s">
        <v>13</v>
      </c>
      <c r="K66" s="3" t="s">
        <v>15</v>
      </c>
      <c r="Q66" s="8"/>
    </row>
    <row r="67" spans="1:19" x14ac:dyDescent="0.3">
      <c r="C67" s="1">
        <v>1</v>
      </c>
      <c r="D67" s="4">
        <v>0.37073</v>
      </c>
      <c r="E67" s="4">
        <v>0.47882599999999997</v>
      </c>
      <c r="F67" s="50">
        <v>0.37243799999999999</v>
      </c>
      <c r="G67" s="51">
        <v>0.48195199999999999</v>
      </c>
      <c r="H67" s="4">
        <v>0.37697799999999998</v>
      </c>
      <c r="I67" s="4">
        <v>0.48477599999999998</v>
      </c>
      <c r="J67" s="4">
        <v>0.37357600000000002</v>
      </c>
      <c r="K67" s="4">
        <v>0.48068</v>
      </c>
    </row>
    <row r="68" spans="1:19" x14ac:dyDescent="0.3">
      <c r="C68" s="1">
        <v>2</v>
      </c>
      <c r="D68" s="4">
        <v>0.35904000000000003</v>
      </c>
      <c r="E68" s="4">
        <v>0.46629399999999999</v>
      </c>
      <c r="F68" s="50">
        <v>0.36466599999999999</v>
      </c>
      <c r="G68" s="51">
        <v>0.472028</v>
      </c>
      <c r="H68" s="4">
        <v>0.372282</v>
      </c>
      <c r="I68" s="4">
        <v>0.47831000000000001</v>
      </c>
      <c r="J68" s="4">
        <v>0.37506200000000001</v>
      </c>
      <c r="K68" s="4">
        <v>0.48264000000000001</v>
      </c>
    </row>
    <row r="69" spans="1:19" x14ac:dyDescent="0.3">
      <c r="C69" s="1">
        <v>3</v>
      </c>
      <c r="D69" s="4">
        <v>0.36004399999999998</v>
      </c>
      <c r="E69" s="4">
        <v>0.46674599999999999</v>
      </c>
      <c r="F69" s="50">
        <v>0.37362400000000001</v>
      </c>
      <c r="G69" s="51">
        <v>0.48192000000000002</v>
      </c>
      <c r="H69" s="4">
        <v>0.36386200000000002</v>
      </c>
      <c r="I69" s="4">
        <v>0.46861399999999998</v>
      </c>
      <c r="J69" s="4">
        <v>0.37514999999999998</v>
      </c>
      <c r="K69" s="4">
        <v>0.48222599999999999</v>
      </c>
    </row>
    <row r="70" spans="1:19" x14ac:dyDescent="0.3">
      <c r="C70" s="1">
        <v>4</v>
      </c>
      <c r="D70" s="4">
        <v>0.36214400000000002</v>
      </c>
      <c r="E70" s="4">
        <v>0.470308</v>
      </c>
      <c r="F70" s="50">
        <v>0.36829200000000001</v>
      </c>
      <c r="G70" s="51">
        <v>0.47590399999999999</v>
      </c>
      <c r="H70" s="4">
        <v>0.37180400000000002</v>
      </c>
      <c r="I70" s="4">
        <v>0.47876000000000002</v>
      </c>
      <c r="J70" s="4">
        <v>0.380994</v>
      </c>
      <c r="K70" s="4">
        <v>0.488562</v>
      </c>
    </row>
    <row r="71" spans="1:19" x14ac:dyDescent="0.3">
      <c r="C71" s="1">
        <v>5</v>
      </c>
      <c r="D71" s="4">
        <v>0.35193999999999998</v>
      </c>
      <c r="E71" s="4">
        <v>0.45834999999999998</v>
      </c>
      <c r="F71" s="50">
        <v>0.37720599999999999</v>
      </c>
      <c r="G71" s="51">
        <v>0.48663600000000001</v>
      </c>
      <c r="H71" s="4">
        <v>0.37258799999999997</v>
      </c>
      <c r="I71" s="4">
        <v>0.479132</v>
      </c>
      <c r="J71" s="4">
        <v>0.35698200000000002</v>
      </c>
      <c r="K71" s="4">
        <v>0.46139599999999997</v>
      </c>
    </row>
    <row r="72" spans="1:19" x14ac:dyDescent="0.3">
      <c r="F72" s="48"/>
      <c r="G72" s="49"/>
      <c r="J72" s="4"/>
      <c r="K72" s="4"/>
      <c r="P72" s="5"/>
      <c r="Q72" s="5"/>
      <c r="R72" s="5"/>
      <c r="S72" s="5"/>
    </row>
    <row r="73" spans="1:19" x14ac:dyDescent="0.3">
      <c r="D73" s="6">
        <f t="shared" ref="D73:K73" si="10">AVERAGE(D67:D71)</f>
        <v>0.36077959999999998</v>
      </c>
      <c r="E73" s="7">
        <f t="shared" si="10"/>
        <v>0.46810479999999999</v>
      </c>
      <c r="F73" s="52">
        <f t="shared" si="10"/>
        <v>0.3712452</v>
      </c>
      <c r="G73" s="53">
        <f t="shared" si="10"/>
        <v>0.479688</v>
      </c>
      <c r="H73" s="6">
        <f t="shared" si="10"/>
        <v>0.37150280000000002</v>
      </c>
      <c r="I73" s="7">
        <f t="shared" si="10"/>
        <v>0.47791839999999997</v>
      </c>
      <c r="J73" s="6">
        <f t="shared" si="10"/>
        <v>0.37235279999999998</v>
      </c>
      <c r="K73" s="7">
        <f t="shared" si="10"/>
        <v>0.47910079999999999</v>
      </c>
      <c r="P73" s="5"/>
      <c r="Q73" s="8" t="str">
        <f>CONCATENATE("np.array([",ROUND(E73,3),",",ROUND(G73,3),",",ROUND(I73,3),",",ROUND(K73,3),"])  # mean values")</f>
        <v>np.array([0.468,0.48,0.478,0.479])  # mean values</v>
      </c>
      <c r="R73" s="5"/>
      <c r="S73" s="5"/>
    </row>
    <row r="74" spans="1:19" ht="13.5" thickBot="1" x14ac:dyDescent="0.35">
      <c r="D74" s="4">
        <f t="shared" ref="D74:K74" si="11">_xlfn.STDEV.P(D67:D71)</f>
        <v>6.0428121135775933E-3</v>
      </c>
      <c r="E74" s="4">
        <f t="shared" si="11"/>
        <v>6.6344506449290876E-3</v>
      </c>
      <c r="F74" s="54">
        <f t="shared" si="11"/>
        <v>4.3501692105020456E-3</v>
      </c>
      <c r="G74" s="55">
        <f t="shared" si="11"/>
        <v>5.125943425360842E-3</v>
      </c>
      <c r="H74" s="4">
        <f t="shared" si="11"/>
        <v>4.2481801468393365E-3</v>
      </c>
      <c r="I74" s="4">
        <f t="shared" si="11"/>
        <v>5.214077160917362E-3</v>
      </c>
      <c r="J74" s="4">
        <f t="shared" si="11"/>
        <v>8.0943454435797261E-3</v>
      </c>
      <c r="K74" s="4">
        <f t="shared" si="11"/>
        <v>9.2494424999564253E-3</v>
      </c>
      <c r="P74" s="5"/>
      <c r="Q74" s="8" t="str">
        <f>CONCATENATE("np.array([",ROUND(E74,3),",",ROUND(G74,3),",",ROUND(I74,3),",",ROUND(K74,3),"])  # standard deviations")</f>
        <v>np.array([0.007,0.005,0.005,0.009])  # standard deviations</v>
      </c>
      <c r="R74" s="5"/>
      <c r="S74" s="5"/>
    </row>
    <row r="75" spans="1:19" ht="13.5" thickTop="1" x14ac:dyDescent="0.3">
      <c r="D75" s="4"/>
      <c r="E75" s="4"/>
      <c r="F75" s="4"/>
      <c r="G75" s="4"/>
      <c r="H75" s="4" t="s">
        <v>49</v>
      </c>
      <c r="I75" s="4"/>
      <c r="J75" s="4"/>
      <c r="K75" s="4"/>
    </row>
    <row r="76" spans="1:19" x14ac:dyDescent="0.3">
      <c r="F76" s="4"/>
      <c r="G76" s="4"/>
    </row>
  </sheetData>
  <mergeCells count="91">
    <mergeCell ref="D50:E50"/>
    <mergeCell ref="F50:G50"/>
    <mergeCell ref="H50:I50"/>
    <mergeCell ref="J50:K50"/>
    <mergeCell ref="D51:E51"/>
    <mergeCell ref="F51:G51"/>
    <mergeCell ref="H51:I51"/>
    <mergeCell ref="J51:K51"/>
    <mergeCell ref="J49:K49"/>
    <mergeCell ref="J48:K48"/>
    <mergeCell ref="D34:E34"/>
    <mergeCell ref="F34:G34"/>
    <mergeCell ref="F33:G33"/>
    <mergeCell ref="H33:I33"/>
    <mergeCell ref="H34:I34"/>
    <mergeCell ref="D36:E36"/>
    <mergeCell ref="D48:E48"/>
    <mergeCell ref="D49:E49"/>
    <mergeCell ref="F49:G49"/>
    <mergeCell ref="F48:G48"/>
    <mergeCell ref="H48:I48"/>
    <mergeCell ref="H49:I49"/>
    <mergeCell ref="F36:G36"/>
    <mergeCell ref="H36:I36"/>
    <mergeCell ref="N4:O4"/>
    <mergeCell ref="D4:E4"/>
    <mergeCell ref="F4:G4"/>
    <mergeCell ref="H4:I4"/>
    <mergeCell ref="J4:K4"/>
    <mergeCell ref="L4:M4"/>
    <mergeCell ref="N7:O7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L6:M6"/>
    <mergeCell ref="N6:O6"/>
    <mergeCell ref="J36:K36"/>
    <mergeCell ref="A48:B48"/>
    <mergeCell ref="D19:E19"/>
    <mergeCell ref="F19:G19"/>
    <mergeCell ref="H19:I19"/>
    <mergeCell ref="J19:K19"/>
    <mergeCell ref="A19:B19"/>
    <mergeCell ref="D22:E22"/>
    <mergeCell ref="F22:G22"/>
    <mergeCell ref="H22:I22"/>
    <mergeCell ref="J22:K22"/>
    <mergeCell ref="D33:E33"/>
    <mergeCell ref="J34:K34"/>
    <mergeCell ref="J33:K33"/>
    <mergeCell ref="D21:E21"/>
    <mergeCell ref="F21:G21"/>
    <mergeCell ref="A4:B4"/>
    <mergeCell ref="D20:E20"/>
    <mergeCell ref="F20:G20"/>
    <mergeCell ref="H20:I20"/>
    <mergeCell ref="J20:K20"/>
    <mergeCell ref="D6:E6"/>
    <mergeCell ref="F6:G6"/>
    <mergeCell ref="H6:I6"/>
    <mergeCell ref="J6:K6"/>
    <mergeCell ref="D65:E65"/>
    <mergeCell ref="F65:G65"/>
    <mergeCell ref="H65:I65"/>
    <mergeCell ref="J65:K65"/>
    <mergeCell ref="D62:E62"/>
    <mergeCell ref="F62:G62"/>
    <mergeCell ref="H62:I62"/>
    <mergeCell ref="J62:K62"/>
    <mergeCell ref="J63:K63"/>
    <mergeCell ref="H63:I63"/>
    <mergeCell ref="F63:G63"/>
    <mergeCell ref="D63:E63"/>
    <mergeCell ref="D64:E64"/>
    <mergeCell ref="F64:G64"/>
    <mergeCell ref="H64:I64"/>
    <mergeCell ref="J64:K64"/>
    <mergeCell ref="H21:I21"/>
    <mergeCell ref="J21:K21"/>
    <mergeCell ref="D35:E35"/>
    <mergeCell ref="F35:G35"/>
    <mergeCell ref="H35:I35"/>
    <mergeCell ref="J35:K3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80BC-97AA-4A7A-B90E-2BD874AA3F7D}">
  <sheetPr>
    <tabColor theme="9"/>
  </sheetPr>
  <dimension ref="A2:X73"/>
  <sheetViews>
    <sheetView tabSelected="1" zoomScale="115" zoomScaleNormal="115" workbookViewId="0">
      <selection activeCell="J15" sqref="J15"/>
    </sheetView>
  </sheetViews>
  <sheetFormatPr baseColWidth="10" defaultRowHeight="14.5" x14ac:dyDescent="0.35"/>
  <cols>
    <col min="3" max="3" width="3.6328125" customWidth="1"/>
    <col min="4" max="11" width="8.6328125" customWidth="1"/>
    <col min="12" max="18" width="7.6328125" customWidth="1"/>
  </cols>
  <sheetData>
    <row r="2" spans="1:24" x14ac:dyDescent="0.35">
      <c r="D2" s="92"/>
      <c r="E2" s="92"/>
      <c r="F2" s="92"/>
      <c r="G2" s="92"/>
      <c r="H2" s="92"/>
      <c r="I2" s="92"/>
      <c r="J2" s="92"/>
      <c r="K2" s="92"/>
    </row>
    <row r="4" spans="1:24" s="2" customFormat="1" x14ac:dyDescent="0.35">
      <c r="A4" s="101" t="s">
        <v>0</v>
      </c>
      <c r="B4" s="101"/>
      <c r="D4" s="96" t="s">
        <v>69</v>
      </c>
      <c r="E4" s="96"/>
      <c r="F4" s="96" t="s">
        <v>70</v>
      </c>
      <c r="G4" s="96"/>
      <c r="H4" s="96"/>
      <c r="I4" s="96"/>
      <c r="J4" s="96"/>
      <c r="K4" s="96"/>
      <c r="L4" s="3"/>
      <c r="M4" s="3"/>
      <c r="N4" s="3"/>
      <c r="O4" s="3"/>
      <c r="P4" s="3"/>
      <c r="Q4"/>
      <c r="R4"/>
      <c r="S4"/>
      <c r="T4"/>
      <c r="U4"/>
      <c r="V4"/>
      <c r="W4"/>
    </row>
    <row r="5" spans="1:24" s="2" customFormat="1" x14ac:dyDescent="0.35">
      <c r="A5" s="1"/>
      <c r="B5" s="1"/>
      <c r="C5" s="1" t="s">
        <v>47</v>
      </c>
      <c r="D5" s="92">
        <v>0.19</v>
      </c>
      <c r="E5" s="92"/>
      <c r="F5" s="92">
        <v>0.49</v>
      </c>
      <c r="G5" s="92"/>
      <c r="H5" s="92"/>
      <c r="I5" s="92"/>
      <c r="J5" s="92"/>
      <c r="K5" s="92"/>
      <c r="L5" s="3"/>
      <c r="M5" s="8" t="str">
        <f>CONCATENATE("np.array([",ROUND(D5,3),",",ROUND(F5,3),"])")</f>
        <v>np.array([0.19,0.49])</v>
      </c>
      <c r="N5" s="3"/>
      <c r="O5" s="3"/>
      <c r="P5" s="3"/>
      <c r="R5" s="28" t="str">
        <f>CONCATENATE("np.array([",ROUND(D5,3),",",ROUND(F5,3),",",ROUND(D21,3),",",ROUND(F21,3),",",ROUND(H21,3),",",ROUND(J21,3),",",ROUND(D37,3),",",ROUND(F37,3),",",ROUND(H37,3),",",ROUND(J37,3),"])")</f>
        <v>np.array([0.19,0.49,1.34,2.2,3.37,5.23,8.05,11.76,16.87,23.19])</v>
      </c>
      <c r="S5"/>
      <c r="T5"/>
      <c r="U5"/>
      <c r="V5"/>
      <c r="W5"/>
    </row>
    <row r="6" spans="1:24" s="2" customFormat="1" x14ac:dyDescent="0.35">
      <c r="A6" s="1"/>
      <c r="B6" s="1"/>
      <c r="C6" s="1" t="s">
        <v>48</v>
      </c>
      <c r="D6" s="92">
        <v>52.89</v>
      </c>
      <c r="E6" s="92"/>
      <c r="F6" s="92">
        <v>52.89</v>
      </c>
      <c r="G6" s="92"/>
      <c r="H6" s="92"/>
      <c r="I6" s="92"/>
      <c r="J6" s="92"/>
      <c r="K6" s="92"/>
      <c r="L6" s="3"/>
      <c r="M6" s="8" t="str">
        <f>CONCATENATE("np.array([",ROUND(D6,3),",",ROUND(F6,3),"])")</f>
        <v>np.array([52.89,52.89])</v>
      </c>
      <c r="N6" s="3"/>
      <c r="O6" s="3"/>
      <c r="P6" s="3"/>
      <c r="R6" s="28" t="str">
        <f>CONCATENATE("np.array([",ROUND(D6,3),",",ROUND(F6,3),",",ROUND(D22,3),",",ROUND(F22,3),",",ROUND(H22,3),",",ROUND(J22,3),",",ROUND(D38,3),",",ROUND(F38,3),",",ROUND(H38,3),",",ROUND(J38,3),"])")</f>
        <v>np.array([52.89,52.89,52.89,52.89,52.89,52.89,52.89,52.89,52.89,52.89])</v>
      </c>
      <c r="S6"/>
      <c r="T6"/>
      <c r="U6"/>
      <c r="V6"/>
      <c r="W6"/>
    </row>
    <row r="7" spans="1:24" s="13" customFormat="1" x14ac:dyDescent="0.35">
      <c r="A7" s="11"/>
      <c r="B7" s="11"/>
      <c r="C7" s="12"/>
      <c r="D7" s="93">
        <v>13807103</v>
      </c>
      <c r="E7" s="93"/>
      <c r="F7" s="93">
        <v>13807103</v>
      </c>
      <c r="G7" s="93"/>
      <c r="H7" s="93"/>
      <c r="I7" s="93"/>
      <c r="J7" s="93"/>
      <c r="K7" s="93"/>
      <c r="L7" s="12"/>
      <c r="M7" s="8" t="str">
        <f>CONCATENATE("np.array([",ROUND(D7,3),",",ROUND(F7,3),"])")</f>
        <v>np.array([13807103,13807103])</v>
      </c>
      <c r="N7" s="12"/>
      <c r="O7" s="12"/>
      <c r="P7" s="12"/>
      <c r="R7" s="28" t="str">
        <f>CONCATENATE("np.array([",ROUND(D7,3),",",ROUND(F7,3),",",ROUND(D23,3),",",ROUND(F23,3),",",ROUND(H23,3),",",ROUND(J23,3),",",ROUND(D39,3),",",ROUND(F39,3),",",ROUND(H39,3),",",ROUND(J39,3),"])")</f>
        <v>np.array([13807103,13807103,13807103,13807103,13807103,13807103,13807103,13807103,13807103,13807103])</v>
      </c>
      <c r="S7"/>
      <c r="T7"/>
      <c r="U7"/>
      <c r="V7"/>
      <c r="W7"/>
    </row>
    <row r="8" spans="1:24" s="2" customFormat="1" x14ac:dyDescent="0.35">
      <c r="A8" s="1"/>
      <c r="B8" s="1"/>
      <c r="D8" s="3" t="s">
        <v>13</v>
      </c>
      <c r="E8" s="3" t="s">
        <v>15</v>
      </c>
      <c r="F8" s="3" t="s">
        <v>13</v>
      </c>
      <c r="G8" s="3" t="s">
        <v>15</v>
      </c>
      <c r="H8" s="3"/>
      <c r="I8" s="3"/>
      <c r="J8" s="3"/>
      <c r="K8" s="3"/>
      <c r="L8" s="3"/>
      <c r="N8" s="3"/>
      <c r="O8" s="3"/>
      <c r="P8" s="3"/>
      <c r="R8"/>
      <c r="S8"/>
      <c r="T8"/>
      <c r="U8"/>
      <c r="V8"/>
      <c r="W8"/>
    </row>
    <row r="9" spans="1:24" s="2" customFormat="1" x14ac:dyDescent="0.35">
      <c r="A9" s="1"/>
      <c r="B9" s="1"/>
      <c r="C9" s="2">
        <v>1</v>
      </c>
      <c r="D9" s="4">
        <v>0.16103000000000001</v>
      </c>
      <c r="E9" s="4">
        <v>0.21648000000000001</v>
      </c>
      <c r="F9" s="4">
        <v>0.23995</v>
      </c>
      <c r="G9" s="4">
        <v>0.32593</v>
      </c>
      <c r="H9" s="4"/>
      <c r="I9" s="4"/>
      <c r="J9" s="4"/>
      <c r="K9" s="4"/>
      <c r="L9" s="3"/>
      <c r="N9" s="3"/>
      <c r="O9" s="3"/>
      <c r="P9" s="3"/>
      <c r="R9"/>
      <c r="S9"/>
      <c r="T9"/>
      <c r="U9"/>
      <c r="V9"/>
      <c r="W9"/>
    </row>
    <row r="10" spans="1:24" s="2" customFormat="1" x14ac:dyDescent="0.35">
      <c r="A10" s="1"/>
      <c r="B10" s="1"/>
      <c r="C10" s="2">
        <v>2</v>
      </c>
      <c r="D10" s="4">
        <v>0.16528999999999999</v>
      </c>
      <c r="E10" s="4">
        <v>0.22054000000000001</v>
      </c>
      <c r="F10" s="4">
        <v>0.23169999999999999</v>
      </c>
      <c r="G10" s="4">
        <v>0.31474000000000002</v>
      </c>
      <c r="H10" s="4"/>
      <c r="I10" s="4"/>
      <c r="J10" s="4"/>
      <c r="K10" s="4"/>
      <c r="L10" s="3"/>
      <c r="N10" s="3"/>
      <c r="O10" s="3"/>
      <c r="P10" s="3"/>
      <c r="R10"/>
      <c r="S10"/>
      <c r="T10"/>
      <c r="U10"/>
      <c r="V10"/>
      <c r="W10"/>
    </row>
    <row r="11" spans="1:24" s="2" customFormat="1" x14ac:dyDescent="0.35">
      <c r="A11" s="1"/>
      <c r="B11" s="1"/>
      <c r="C11" s="2">
        <v>3</v>
      </c>
      <c r="D11" s="4">
        <v>0.17032</v>
      </c>
      <c r="E11" s="4">
        <v>0.22595000000000001</v>
      </c>
      <c r="F11" s="4">
        <v>0.24032000000000001</v>
      </c>
      <c r="G11" s="4">
        <v>0.32723999999999998</v>
      </c>
      <c r="H11" s="4"/>
      <c r="I11" s="4"/>
      <c r="J11" s="4"/>
      <c r="K11" s="4"/>
      <c r="L11" s="3"/>
      <c r="N11" s="3"/>
      <c r="O11" s="3"/>
      <c r="P11" s="3"/>
      <c r="R11"/>
      <c r="S11"/>
      <c r="T11"/>
      <c r="U11"/>
      <c r="V11"/>
      <c r="W11"/>
    </row>
    <row r="12" spans="1:24" s="2" customFormat="1" x14ac:dyDescent="0.35">
      <c r="A12" s="1"/>
      <c r="B12" s="1"/>
      <c r="C12" s="2">
        <v>4</v>
      </c>
      <c r="D12" s="4">
        <v>0.16925999999999999</v>
      </c>
      <c r="E12" s="4">
        <v>0.22603000000000001</v>
      </c>
      <c r="F12" s="4">
        <v>0.22919</v>
      </c>
      <c r="G12" s="4">
        <v>0.31142999999999998</v>
      </c>
      <c r="H12" s="4"/>
      <c r="I12" s="4"/>
      <c r="J12" s="4"/>
      <c r="K12" s="4"/>
      <c r="L12" s="3"/>
      <c r="N12" s="3"/>
      <c r="O12" s="3"/>
      <c r="P12" s="3"/>
      <c r="R12"/>
      <c r="S12"/>
      <c r="T12"/>
      <c r="U12"/>
      <c r="V12"/>
      <c r="W12"/>
    </row>
    <row r="13" spans="1:24" s="2" customFormat="1" x14ac:dyDescent="0.35">
      <c r="A13" s="1"/>
      <c r="B13" s="1"/>
      <c r="C13" s="2">
        <v>5</v>
      </c>
      <c r="D13" s="4">
        <v>0.17216999999999999</v>
      </c>
      <c r="E13" s="4">
        <v>0.22534000000000001</v>
      </c>
      <c r="F13" s="4">
        <v>0.24074999999999999</v>
      </c>
      <c r="G13" s="4">
        <v>0.32696999999999998</v>
      </c>
      <c r="H13" s="4"/>
      <c r="I13" s="4"/>
      <c r="J13" s="4"/>
      <c r="K13" s="4"/>
      <c r="L13" s="3"/>
      <c r="N13" s="3"/>
      <c r="O13" s="3"/>
      <c r="P13" s="3"/>
      <c r="R13"/>
      <c r="S13"/>
      <c r="T13"/>
      <c r="U13"/>
      <c r="V13"/>
      <c r="W13"/>
    </row>
    <row r="14" spans="1:24" s="2" customFormat="1" x14ac:dyDescent="0.35">
      <c r="A14" s="1"/>
      <c r="B14" s="1"/>
      <c r="D14" s="3"/>
      <c r="E14" s="3"/>
      <c r="F14" s="3"/>
      <c r="G14" s="3"/>
      <c r="H14" s="3"/>
      <c r="I14" s="3"/>
      <c r="J14" s="3"/>
      <c r="K14" s="3"/>
      <c r="L14" s="3"/>
      <c r="N14" s="3"/>
      <c r="O14" s="3"/>
      <c r="P14" s="3"/>
      <c r="R14"/>
      <c r="S14"/>
      <c r="T14"/>
      <c r="U14"/>
      <c r="V14"/>
      <c r="W14"/>
      <c r="X14" s="5"/>
    </row>
    <row r="15" spans="1:24" s="2" customFormat="1" x14ac:dyDescent="0.35">
      <c r="A15" s="1"/>
      <c r="B15" s="1"/>
      <c r="D15" s="6">
        <f t="shared" ref="D15:G15" si="0">AVERAGE(D9:D13)</f>
        <v>0.16761399999999999</v>
      </c>
      <c r="E15" s="7">
        <f t="shared" si="0"/>
        <v>0.22286800000000001</v>
      </c>
      <c r="F15" s="6">
        <f t="shared" si="0"/>
        <v>0.23638200000000001</v>
      </c>
      <c r="G15" s="7">
        <f>AVERAGE(G9:G13)</f>
        <v>0.32126199999999999</v>
      </c>
      <c r="H15" s="3"/>
      <c r="I15" s="3"/>
      <c r="J15" s="3"/>
      <c r="K15" s="3"/>
      <c r="L15" s="3"/>
      <c r="M15" s="8" t="str">
        <f>CONCATENATE("np.array([",ROUND(E15,3),",",ROUND(G15,3),"])")</f>
        <v>np.array([0.223,0.321])</v>
      </c>
      <c r="O15" s="3"/>
      <c r="P15" s="3"/>
      <c r="R15" s="28" t="str">
        <f>CONCATENATE("np.array([",ROUND(E15,3),",",ROUND(G15,3),",",ROUND(E31,3),",",ROUND(G31,3),",",ROUND(I31,3),",",ROUND(K31,3),",",ROUND(E47,3),",",ROUND(G47,3),",",ROUND(I47,3),",",ROUND(K47,3),"])")</f>
        <v>np.array([0.223,0.321,0.375,0.415,0.439,0.463,0.48,0.492,0.495,0.498])</v>
      </c>
      <c r="T15"/>
      <c r="U15"/>
      <c r="V15"/>
      <c r="W15"/>
      <c r="X15" s="5"/>
    </row>
    <row r="16" spans="1:24" s="2" customFormat="1" x14ac:dyDescent="0.35">
      <c r="A16" s="1"/>
      <c r="B16" s="1"/>
      <c r="D16" s="4">
        <f t="shared" ref="D16:G16" si="1">_xlfn.STDEV.P(D9:D13)</f>
        <v>3.9884563429978728E-3</v>
      </c>
      <c r="E16" s="4">
        <f t="shared" si="1"/>
        <v>3.7903530178599477E-3</v>
      </c>
      <c r="F16" s="4">
        <f t="shared" si="1"/>
        <v>4.9186152522839189E-3</v>
      </c>
      <c r="G16" s="4">
        <f t="shared" si="1"/>
        <v>6.7721884202966405E-3</v>
      </c>
      <c r="H16" s="4"/>
      <c r="I16" s="4"/>
      <c r="J16" s="4"/>
      <c r="K16" s="4"/>
      <c r="L16" s="3"/>
      <c r="M16" s="8" t="str">
        <f>CONCATENATE("np.array([",ROUND(E16,3),",",ROUND(G16,3),"])")</f>
        <v>np.array([0.004,0.007])</v>
      </c>
      <c r="O16" s="3"/>
      <c r="P16" s="3"/>
      <c r="R16" s="28" t="str">
        <f>CONCATENATE("np.array([",ROUND(E16,3),",",ROUND(G16,3),",",ROUND(E32,3),",",ROUND(G32,3),",",ROUND(I32,3),",",ROUND(K32,3),",",ROUND(E48,3),",",ROUND(G48,3),",",ROUND(I48,3),",",ROUND(K48,3),"])")</f>
        <v>np.array([0.004,0.007,0.003,0.002,0.01,0.002,0.005,0.01,0.008,0.007])</v>
      </c>
      <c r="T16"/>
      <c r="U16"/>
      <c r="V16"/>
      <c r="W16"/>
      <c r="X16" s="5"/>
    </row>
    <row r="17" spans="1:24" s="2" customFormat="1" ht="13" x14ac:dyDescent="0.3">
      <c r="A17" s="1"/>
      <c r="B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20" spans="1:24" s="2" customFormat="1" x14ac:dyDescent="0.35">
      <c r="A20" s="101" t="s">
        <v>0</v>
      </c>
      <c r="B20" s="101"/>
      <c r="D20" s="96" t="s">
        <v>46</v>
      </c>
      <c r="E20" s="96"/>
      <c r="F20" s="96" t="s">
        <v>33</v>
      </c>
      <c r="G20" s="96"/>
      <c r="H20" s="96" t="s">
        <v>34</v>
      </c>
      <c r="I20" s="96"/>
      <c r="J20" s="96" t="s">
        <v>35</v>
      </c>
      <c r="K20" s="96"/>
      <c r="L20" s="3"/>
      <c r="M20" s="3"/>
      <c r="N20" s="3"/>
      <c r="O20" s="3"/>
      <c r="P20" s="3"/>
      <c r="Q20"/>
      <c r="R20"/>
      <c r="S20"/>
      <c r="T20"/>
      <c r="U20"/>
      <c r="V20"/>
      <c r="W20"/>
    </row>
    <row r="21" spans="1:24" s="2" customFormat="1" x14ac:dyDescent="0.35">
      <c r="A21" s="1"/>
      <c r="B21" s="1"/>
      <c r="C21" s="1" t="s">
        <v>47</v>
      </c>
      <c r="D21" s="92">
        <v>1.34</v>
      </c>
      <c r="E21" s="92"/>
      <c r="F21" s="92">
        <v>2.2000000000000002</v>
      </c>
      <c r="G21" s="92"/>
      <c r="H21" s="92">
        <v>3.37</v>
      </c>
      <c r="I21" s="92"/>
      <c r="J21" s="92">
        <v>5.23</v>
      </c>
      <c r="K21" s="92"/>
      <c r="L21" s="3"/>
      <c r="M21" s="8" t="str">
        <f>CONCATENATE("np.array([",ROUND(D21,3),",",ROUND(F21,3),",",ROUND(H21,3),",",ROUND(J21,3),"])")</f>
        <v>np.array([1.34,2.2,3.37,5.23])</v>
      </c>
      <c r="N21" s="3"/>
      <c r="O21" s="3"/>
      <c r="P21" s="3"/>
      <c r="R21"/>
      <c r="S21"/>
      <c r="T21"/>
      <c r="U21"/>
      <c r="V21"/>
      <c r="W21"/>
    </row>
    <row r="22" spans="1:24" s="2" customFormat="1" x14ac:dyDescent="0.35">
      <c r="A22" s="1"/>
      <c r="B22" s="1"/>
      <c r="C22" s="1" t="s">
        <v>48</v>
      </c>
      <c r="D22" s="92">
        <v>52.89</v>
      </c>
      <c r="E22" s="92"/>
      <c r="F22" s="92">
        <v>52.89</v>
      </c>
      <c r="G22" s="92"/>
      <c r="H22" s="92">
        <v>52.89</v>
      </c>
      <c r="I22" s="92"/>
      <c r="J22" s="92">
        <v>52.89</v>
      </c>
      <c r="K22" s="92"/>
      <c r="L22" s="3"/>
      <c r="M22" s="8" t="str">
        <f>CONCATENATE("np.array([",ROUND(D22,3),",",ROUND(F22,3),",",ROUND(H22,3),",",ROUND(J22,3),"])")</f>
        <v>np.array([52.89,52.89,52.89,52.89])</v>
      </c>
      <c r="N22" s="3"/>
      <c r="O22" s="3"/>
      <c r="P22" s="3"/>
      <c r="R22"/>
      <c r="S22"/>
      <c r="T22"/>
      <c r="U22"/>
      <c r="V22"/>
      <c r="W22"/>
    </row>
    <row r="23" spans="1:24" s="13" customFormat="1" x14ac:dyDescent="0.35">
      <c r="A23" s="11"/>
      <c r="B23" s="11"/>
      <c r="C23" s="12"/>
      <c r="D23" s="93">
        <v>13807103</v>
      </c>
      <c r="E23" s="93"/>
      <c r="F23" s="93">
        <v>13807103</v>
      </c>
      <c r="G23" s="93"/>
      <c r="H23" s="93">
        <v>13807103</v>
      </c>
      <c r="I23" s="93"/>
      <c r="J23" s="93">
        <v>13807103</v>
      </c>
      <c r="K23" s="93"/>
      <c r="L23" s="12"/>
      <c r="M23" s="8" t="str">
        <f>CONCATENATE("np.array([",ROUND(D23,3),",",ROUND(F23,3),",",ROUND(H23,3),",",ROUND(J23,3),"])")</f>
        <v>np.array([13807103,13807103,13807103,13807103])</v>
      </c>
      <c r="N23" s="12"/>
      <c r="O23" s="12"/>
      <c r="P23" s="12"/>
      <c r="R23"/>
      <c r="S23"/>
      <c r="T23"/>
      <c r="U23"/>
      <c r="V23"/>
      <c r="W23"/>
    </row>
    <row r="24" spans="1:24" s="2" customFormat="1" x14ac:dyDescent="0.35">
      <c r="A24" s="1"/>
      <c r="B24" s="1"/>
      <c r="D24" s="3" t="s">
        <v>13</v>
      </c>
      <c r="E24" s="3" t="s">
        <v>15</v>
      </c>
      <c r="F24" s="3" t="s">
        <v>13</v>
      </c>
      <c r="G24" s="3" t="s">
        <v>15</v>
      </c>
      <c r="H24" s="3" t="s">
        <v>13</v>
      </c>
      <c r="I24" s="3" t="s">
        <v>15</v>
      </c>
      <c r="J24" s="3" t="s">
        <v>13</v>
      </c>
      <c r="K24" s="3" t="s">
        <v>15</v>
      </c>
      <c r="L24" s="3"/>
      <c r="N24" s="3"/>
      <c r="O24" s="3"/>
      <c r="P24" s="3"/>
      <c r="R24"/>
      <c r="S24"/>
      <c r="T24"/>
      <c r="U24"/>
      <c r="V24"/>
      <c r="W24"/>
    </row>
    <row r="25" spans="1:24" s="2" customFormat="1" x14ac:dyDescent="0.35">
      <c r="A25" s="1"/>
      <c r="B25" s="1"/>
      <c r="C25" s="2">
        <v>1</v>
      </c>
      <c r="D25" s="4">
        <v>0.27706599999999998</v>
      </c>
      <c r="E25" s="4">
        <v>0.37589800000000001</v>
      </c>
      <c r="F25" s="4">
        <v>0.31249199999999999</v>
      </c>
      <c r="G25" s="4">
        <v>0.414574</v>
      </c>
      <c r="H25" s="4">
        <v>0.33110200000000001</v>
      </c>
      <c r="I25" s="4">
        <v>0.43419000000000002</v>
      </c>
      <c r="J25" s="4">
        <v>0.35964000000000002</v>
      </c>
      <c r="K25" s="4">
        <v>0.46676200000000001</v>
      </c>
      <c r="L25" s="3"/>
      <c r="N25" s="3"/>
      <c r="O25" s="3"/>
      <c r="P25" s="3"/>
      <c r="R25"/>
      <c r="S25"/>
      <c r="T25"/>
      <c r="U25"/>
      <c r="V25"/>
      <c r="W25"/>
    </row>
    <row r="26" spans="1:24" s="2" customFormat="1" x14ac:dyDescent="0.35">
      <c r="A26" s="1"/>
      <c r="B26" s="1"/>
      <c r="C26" s="2">
        <v>2</v>
      </c>
      <c r="D26" s="4">
        <v>0.27365800000000001</v>
      </c>
      <c r="E26" s="4">
        <v>0.370114</v>
      </c>
      <c r="F26" s="4">
        <v>0.31258599999999997</v>
      </c>
      <c r="G26" s="4">
        <v>0.41615999999999997</v>
      </c>
      <c r="H26" s="4">
        <v>0.32468799999999998</v>
      </c>
      <c r="I26" s="4">
        <v>0.42837599999999998</v>
      </c>
      <c r="J26" s="4">
        <v>0.35628199999999999</v>
      </c>
      <c r="K26" s="4">
        <v>0.463862</v>
      </c>
      <c r="L26" s="3"/>
      <c r="N26" s="3"/>
      <c r="O26" s="3"/>
      <c r="P26" s="3"/>
      <c r="R26"/>
      <c r="S26"/>
      <c r="T26"/>
      <c r="U26"/>
      <c r="V26"/>
      <c r="W26"/>
    </row>
    <row r="27" spans="1:24" s="2" customFormat="1" x14ac:dyDescent="0.35">
      <c r="A27" s="1"/>
      <c r="B27" s="1"/>
      <c r="C27" s="2">
        <v>3</v>
      </c>
      <c r="D27" s="4">
        <v>0.27689599999999998</v>
      </c>
      <c r="E27" s="4">
        <v>0.37357600000000002</v>
      </c>
      <c r="F27" s="4">
        <v>0.31290200000000001</v>
      </c>
      <c r="G27" s="4">
        <v>0.41626200000000002</v>
      </c>
      <c r="H27" s="4">
        <v>0.32918599999999998</v>
      </c>
      <c r="I27" s="4">
        <v>0.43293799999999999</v>
      </c>
      <c r="J27" s="4">
        <v>0.35349799999999998</v>
      </c>
      <c r="K27" s="4">
        <v>0.46035799999999999</v>
      </c>
      <c r="L27" s="3"/>
      <c r="N27" s="3"/>
      <c r="O27" s="3"/>
      <c r="P27" s="3"/>
      <c r="R27"/>
      <c r="S27"/>
      <c r="T27"/>
      <c r="U27"/>
      <c r="V27"/>
      <c r="W27"/>
    </row>
    <row r="28" spans="1:24" s="2" customFormat="1" x14ac:dyDescent="0.35">
      <c r="A28" s="1"/>
      <c r="B28" s="1"/>
      <c r="C28" s="2">
        <v>4</v>
      </c>
      <c r="D28" s="4">
        <v>0.27880199999999999</v>
      </c>
      <c r="E28" s="4">
        <v>0.37851400000000002</v>
      </c>
      <c r="F28" s="4">
        <v>0.31570399999999998</v>
      </c>
      <c r="G28" s="4">
        <v>0.41839999999999999</v>
      </c>
      <c r="H28" s="4">
        <v>0.33951199999999998</v>
      </c>
      <c r="I28" s="4">
        <v>0.44581199999999999</v>
      </c>
      <c r="J28" s="4">
        <v>0.355298</v>
      </c>
      <c r="K28" s="4">
        <v>0.46139599999999997</v>
      </c>
      <c r="L28" s="3"/>
      <c r="N28" s="3"/>
      <c r="O28" s="3"/>
      <c r="P28" s="3"/>
      <c r="R28"/>
      <c r="S28"/>
      <c r="T28"/>
      <c r="U28"/>
      <c r="V28"/>
      <c r="W28"/>
    </row>
    <row r="29" spans="1:24" s="2" customFormat="1" x14ac:dyDescent="0.35">
      <c r="A29" s="1"/>
      <c r="B29" s="1"/>
      <c r="C29" s="2">
        <v>5</v>
      </c>
      <c r="D29" s="4">
        <v>0.27925</v>
      </c>
      <c r="E29" s="4">
        <v>0.37574600000000002</v>
      </c>
      <c r="F29" s="4">
        <v>0.30956</v>
      </c>
      <c r="G29" s="4">
        <v>0.41114400000000001</v>
      </c>
      <c r="H29" s="4">
        <v>0.34834399999999999</v>
      </c>
      <c r="I29" s="4">
        <v>0.45501799999999998</v>
      </c>
      <c r="J29" s="4">
        <v>0.35705799999999999</v>
      </c>
      <c r="K29" s="4">
        <v>0.464196</v>
      </c>
      <c r="L29" s="3"/>
      <c r="N29" s="3"/>
      <c r="O29" s="3"/>
      <c r="P29" s="3"/>
      <c r="R29"/>
      <c r="S29"/>
      <c r="T29"/>
      <c r="U29"/>
      <c r="V29"/>
      <c r="W29"/>
    </row>
    <row r="30" spans="1:24" s="2" customFormat="1" x14ac:dyDescent="0.35">
      <c r="A30" s="1"/>
      <c r="B30" s="1"/>
      <c r="D30" s="3"/>
      <c r="E30" s="3"/>
      <c r="F30" s="3"/>
      <c r="G30" s="3"/>
      <c r="H30" s="3"/>
      <c r="I30" s="3"/>
      <c r="J30" s="3"/>
      <c r="K30" s="3"/>
      <c r="L30" s="3"/>
      <c r="N30" s="3"/>
      <c r="O30" s="3"/>
      <c r="P30" s="3"/>
      <c r="R30"/>
      <c r="S30"/>
      <c r="T30"/>
      <c r="U30"/>
      <c r="V30"/>
      <c r="W30"/>
      <c r="X30" s="5"/>
    </row>
    <row r="31" spans="1:24" s="2" customFormat="1" x14ac:dyDescent="0.35">
      <c r="A31" s="1"/>
      <c r="B31" s="1"/>
      <c r="D31" s="6">
        <f t="shared" ref="D31:K31" si="2">AVERAGE(D25:D29)</f>
        <v>0.2771344</v>
      </c>
      <c r="E31" s="7">
        <f t="shared" si="2"/>
        <v>0.37476960000000004</v>
      </c>
      <c r="F31" s="6">
        <f t="shared" si="2"/>
        <v>0.3126488</v>
      </c>
      <c r="G31" s="7">
        <f t="shared" si="2"/>
        <v>0.41530800000000001</v>
      </c>
      <c r="H31" s="6">
        <f t="shared" si="2"/>
        <v>0.33456639999999999</v>
      </c>
      <c r="I31" s="7">
        <f t="shared" si="2"/>
        <v>0.43926679999999996</v>
      </c>
      <c r="J31" s="6">
        <f t="shared" si="2"/>
        <v>0.35635519999999998</v>
      </c>
      <c r="K31" s="7">
        <f t="shared" si="2"/>
        <v>0.46331479999999992</v>
      </c>
      <c r="L31" s="3"/>
      <c r="M31" s="8" t="str">
        <f>CONCATENATE("np.array([",ROUND(E31,3),",",ROUND(G31,3),",",ROUND(I31,3),",",ROUND(K31,3),"])  # mean values")</f>
        <v>np.array([0.375,0.415,0.439,0.463])  # mean values</v>
      </c>
      <c r="N31" s="3"/>
      <c r="O31" s="3"/>
      <c r="P31" s="3"/>
      <c r="R31"/>
      <c r="S31"/>
      <c r="T31"/>
      <c r="U31"/>
      <c r="V31"/>
      <c r="W31"/>
      <c r="X31" s="5"/>
    </row>
    <row r="32" spans="1:24" s="2" customFormat="1" x14ac:dyDescent="0.35">
      <c r="A32" s="1"/>
      <c r="B32" s="1"/>
      <c r="D32" s="4">
        <f t="shared" ref="D32:K32" si="3">_xlfn.STDEV.P(D25:D29)</f>
        <v>1.9699504156196371E-3</v>
      </c>
      <c r="E32" s="4">
        <f t="shared" si="3"/>
        <v>2.8052260942747617E-3</v>
      </c>
      <c r="F32" s="4">
        <f t="shared" si="3"/>
        <v>1.9476946783312781E-3</v>
      </c>
      <c r="G32" s="4">
        <f t="shared" si="3"/>
        <v>2.4113952807451491E-3</v>
      </c>
      <c r="H32" s="4">
        <f t="shared" si="3"/>
        <v>8.4001759410145711E-3</v>
      </c>
      <c r="I32" s="4">
        <f t="shared" si="3"/>
        <v>9.7506623036591675E-3</v>
      </c>
      <c r="J32" s="4">
        <f t="shared" si="3"/>
        <v>2.0283224990124324E-3</v>
      </c>
      <c r="K32" s="4">
        <f t="shared" si="3"/>
        <v>2.2531572870086204E-3</v>
      </c>
      <c r="L32" s="3"/>
      <c r="M32" s="8" t="str">
        <f>CONCATENATE("np.array([",ROUND(E32,3),",",ROUND(G32,3),",",ROUND(I32,3),",",ROUND(K32,3),"])  # standard deviations")</f>
        <v>np.array([0.003,0.002,0.01,0.002])  # standard deviations</v>
      </c>
      <c r="N32" s="3"/>
      <c r="O32" s="3"/>
      <c r="P32" s="3"/>
      <c r="R32"/>
      <c r="S32"/>
      <c r="T32"/>
      <c r="U32"/>
      <c r="V32"/>
      <c r="W32"/>
      <c r="X32" s="5"/>
    </row>
    <row r="33" spans="1:24" s="2" customFormat="1" ht="13" x14ac:dyDescent="0.3">
      <c r="A33" s="1"/>
      <c r="B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5" spans="1:24" ht="15" thickBot="1" x14ac:dyDescent="0.4"/>
    <row r="36" spans="1:24" s="2" customFormat="1" ht="15" thickTop="1" x14ac:dyDescent="0.35">
      <c r="A36" s="101" t="s">
        <v>0</v>
      </c>
      <c r="B36" s="101"/>
      <c r="D36" s="97" t="s">
        <v>22</v>
      </c>
      <c r="E36" s="98"/>
      <c r="F36" s="96" t="s">
        <v>30</v>
      </c>
      <c r="G36" s="96"/>
      <c r="H36" s="96" t="s">
        <v>31</v>
      </c>
      <c r="I36" s="96"/>
      <c r="J36" s="96" t="s">
        <v>32</v>
      </c>
      <c r="K36" s="96"/>
      <c r="L36" s="3"/>
      <c r="M36" s="3"/>
      <c r="N36" s="3"/>
      <c r="O36" s="3"/>
      <c r="P36" s="3"/>
      <c r="Q36"/>
      <c r="R36"/>
      <c r="S36"/>
      <c r="T36"/>
      <c r="U36"/>
      <c r="V36"/>
      <c r="W36"/>
    </row>
    <row r="37" spans="1:24" s="2" customFormat="1" x14ac:dyDescent="0.35">
      <c r="A37" s="1"/>
      <c r="B37" s="1"/>
      <c r="C37" s="1" t="s">
        <v>47</v>
      </c>
      <c r="D37" s="99">
        <v>8.0500000000000007</v>
      </c>
      <c r="E37" s="100"/>
      <c r="F37" s="102">
        <v>11.76</v>
      </c>
      <c r="G37" s="102"/>
      <c r="H37" s="102">
        <v>16.87</v>
      </c>
      <c r="I37" s="102"/>
      <c r="J37" s="102">
        <v>23.19</v>
      </c>
      <c r="K37" s="102"/>
      <c r="L37" s="3"/>
      <c r="M37" s="8" t="str">
        <f>CONCATENATE("np.array([",ROUND(D37,3),",",ROUND(F37,3),",",ROUND(H37,3),",",ROUND(J37,3),"])")</f>
        <v>np.array([8.05,11.76,16.87,23.19])</v>
      </c>
      <c r="N37" s="3"/>
      <c r="O37" s="3"/>
      <c r="P37" s="3"/>
      <c r="Q37"/>
      <c r="R37"/>
      <c r="S37"/>
      <c r="T37"/>
      <c r="U37"/>
      <c r="V37"/>
      <c r="W37"/>
    </row>
    <row r="38" spans="1:24" s="2" customFormat="1" x14ac:dyDescent="0.35">
      <c r="A38" s="1"/>
      <c r="B38" s="1"/>
      <c r="C38" s="1" t="s">
        <v>48</v>
      </c>
      <c r="D38" s="99">
        <v>52.89</v>
      </c>
      <c r="E38" s="100"/>
      <c r="F38" s="92">
        <v>52.89</v>
      </c>
      <c r="G38" s="92"/>
      <c r="H38" s="92">
        <v>52.89</v>
      </c>
      <c r="I38" s="92"/>
      <c r="J38" s="92">
        <v>52.89</v>
      </c>
      <c r="K38" s="92"/>
      <c r="L38" s="3"/>
      <c r="M38" s="8" t="str">
        <f>CONCATENATE("np.array([",ROUND(D38,3),",",ROUND(F38,3),",",ROUND(H38,3),",",ROUND(J38,3),"])")</f>
        <v>np.array([52.89,52.89,52.89,52.89])</v>
      </c>
      <c r="N38" s="3"/>
      <c r="O38" s="3"/>
      <c r="P38" s="3"/>
      <c r="Q38"/>
      <c r="R38"/>
      <c r="S38"/>
      <c r="T38"/>
      <c r="U38"/>
      <c r="V38"/>
      <c r="W38"/>
    </row>
    <row r="39" spans="1:24" s="13" customFormat="1" x14ac:dyDescent="0.35">
      <c r="A39" s="11"/>
      <c r="B39" s="11"/>
      <c r="C39" s="12"/>
      <c r="D39" s="94">
        <v>13807103</v>
      </c>
      <c r="E39" s="95"/>
      <c r="F39" s="93">
        <v>13807103</v>
      </c>
      <c r="G39" s="93"/>
      <c r="H39" s="93">
        <v>13807103</v>
      </c>
      <c r="I39" s="93"/>
      <c r="J39" s="93">
        <v>13807103</v>
      </c>
      <c r="K39" s="93"/>
      <c r="L39" s="12"/>
      <c r="M39" s="8" t="str">
        <f>CONCATENATE("np.array([",ROUND(D39,3),",",ROUND(F39,3),",",ROUND(H39,3),",",ROUND(J39,3),"])")</f>
        <v>np.array([13807103,13807103,13807103,13807103])</v>
      </c>
      <c r="N39" s="12"/>
      <c r="O39" s="12"/>
      <c r="P39" s="12"/>
      <c r="Q39"/>
      <c r="R39"/>
      <c r="S39"/>
      <c r="T39"/>
      <c r="U39"/>
      <c r="V39"/>
      <c r="W39"/>
    </row>
    <row r="40" spans="1:24" s="2" customFormat="1" x14ac:dyDescent="0.35">
      <c r="A40" s="1"/>
      <c r="B40" s="1"/>
      <c r="D40" s="46" t="s">
        <v>13</v>
      </c>
      <c r="E40" s="47" t="s">
        <v>15</v>
      </c>
      <c r="F40" s="3" t="s">
        <v>13</v>
      </c>
      <c r="G40" s="3" t="s">
        <v>15</v>
      </c>
      <c r="H40" s="3" t="s">
        <v>13</v>
      </c>
      <c r="I40" s="3" t="s">
        <v>15</v>
      </c>
      <c r="J40" s="3" t="s">
        <v>13</v>
      </c>
      <c r="K40" s="3" t="s">
        <v>15</v>
      </c>
      <c r="L40" s="3"/>
      <c r="N40" s="3"/>
      <c r="O40" s="3"/>
      <c r="P40" s="3"/>
      <c r="Q40"/>
      <c r="R40"/>
      <c r="S40"/>
      <c r="T40"/>
      <c r="U40"/>
      <c r="V40"/>
      <c r="W40"/>
    </row>
    <row r="41" spans="1:24" s="2" customFormat="1" x14ac:dyDescent="0.35">
      <c r="A41" s="1"/>
      <c r="B41" s="1"/>
      <c r="C41" s="2">
        <v>1</v>
      </c>
      <c r="D41" s="50">
        <v>0.37243799999999999</v>
      </c>
      <c r="E41" s="51">
        <v>0.48195199999999999</v>
      </c>
      <c r="F41" s="4">
        <v>0.36681200000000003</v>
      </c>
      <c r="G41" s="4">
        <v>0.47250799999999998</v>
      </c>
      <c r="H41" s="4">
        <v>0.37931999999999999</v>
      </c>
      <c r="I41" s="4">
        <v>0.48888999999999999</v>
      </c>
      <c r="J41" s="4">
        <v>0.38202799999999998</v>
      </c>
      <c r="K41" s="4">
        <v>0.492786</v>
      </c>
      <c r="L41" s="3"/>
      <c r="N41" s="3"/>
      <c r="O41" s="3"/>
      <c r="P41" s="3"/>
      <c r="Q41"/>
      <c r="R41"/>
      <c r="S41"/>
      <c r="T41"/>
      <c r="U41"/>
      <c r="V41"/>
      <c r="W41"/>
    </row>
    <row r="42" spans="1:24" s="2" customFormat="1" x14ac:dyDescent="0.35">
      <c r="A42" s="1"/>
      <c r="B42" s="1"/>
      <c r="C42" s="2">
        <v>2</v>
      </c>
      <c r="D42" s="50">
        <v>0.36466599999999999</v>
      </c>
      <c r="E42" s="51">
        <v>0.472028</v>
      </c>
      <c r="F42" s="4">
        <v>0.38527800000000001</v>
      </c>
      <c r="G42" s="4">
        <v>0.494452</v>
      </c>
      <c r="H42" s="4">
        <v>0.39011600000000002</v>
      </c>
      <c r="I42" s="4">
        <v>0.502444</v>
      </c>
      <c r="J42" s="4">
        <v>0.39430799999999999</v>
      </c>
      <c r="K42" s="4">
        <v>0.50589799999999996</v>
      </c>
      <c r="L42" s="3"/>
      <c r="N42" s="3"/>
      <c r="O42" s="3"/>
      <c r="P42" s="3"/>
      <c r="Q42"/>
      <c r="R42"/>
      <c r="S42"/>
      <c r="T42"/>
      <c r="U42"/>
      <c r="V42"/>
      <c r="W42"/>
    </row>
    <row r="43" spans="1:24" s="2" customFormat="1" x14ac:dyDescent="0.35">
      <c r="A43" s="1"/>
      <c r="B43" s="1"/>
      <c r="C43" s="2">
        <v>3</v>
      </c>
      <c r="D43" s="50">
        <v>0.37362400000000001</v>
      </c>
      <c r="E43" s="51">
        <v>0.48192000000000002</v>
      </c>
      <c r="F43" s="4">
        <v>0.38753599999999999</v>
      </c>
      <c r="G43" s="4">
        <v>0.49789600000000001</v>
      </c>
      <c r="H43" s="4">
        <v>0.38029000000000002</v>
      </c>
      <c r="I43" s="4">
        <v>0.48860399999999998</v>
      </c>
      <c r="J43" s="4">
        <v>0.39690199999999998</v>
      </c>
      <c r="K43" s="4">
        <v>0.50804800000000006</v>
      </c>
      <c r="L43" s="3"/>
      <c r="N43" s="3"/>
      <c r="O43" s="43"/>
      <c r="P43" s="57"/>
      <c r="Q43" s="56"/>
      <c r="R43" s="59"/>
      <c r="S43"/>
      <c r="T43"/>
      <c r="U43"/>
      <c r="V43"/>
      <c r="W43"/>
    </row>
    <row r="44" spans="1:24" s="2" customFormat="1" x14ac:dyDescent="0.35">
      <c r="A44" s="1"/>
      <c r="B44" s="1"/>
      <c r="C44" s="2">
        <v>4</v>
      </c>
      <c r="D44" s="50">
        <v>0.36829200000000001</v>
      </c>
      <c r="E44" s="51">
        <v>0.47590399999999999</v>
      </c>
      <c r="F44" s="4">
        <v>0.382552</v>
      </c>
      <c r="G44" s="4">
        <v>0.49131599999999997</v>
      </c>
      <c r="H44" s="4">
        <v>0.381386</v>
      </c>
      <c r="I44" s="4">
        <v>0.48920599999999997</v>
      </c>
      <c r="J44" s="4">
        <v>0.38359799999999999</v>
      </c>
      <c r="K44" s="4">
        <v>0.49352200000000002</v>
      </c>
      <c r="L44" s="3"/>
      <c r="N44" s="3"/>
      <c r="O44" s="43"/>
      <c r="P44" s="57"/>
      <c r="Q44" s="56"/>
      <c r="R44" s="59"/>
      <c r="S44"/>
      <c r="T44"/>
      <c r="U44"/>
      <c r="V44"/>
      <c r="W44"/>
    </row>
    <row r="45" spans="1:24" s="2" customFormat="1" x14ac:dyDescent="0.35">
      <c r="A45" s="1"/>
      <c r="B45" s="1"/>
      <c r="C45" s="2">
        <v>5</v>
      </c>
      <c r="D45" s="50">
        <v>0.37720599999999999</v>
      </c>
      <c r="E45" s="51">
        <v>0.48663600000000001</v>
      </c>
      <c r="F45" s="4">
        <v>0.39011000000000001</v>
      </c>
      <c r="G45" s="4">
        <v>0.50199000000000005</v>
      </c>
      <c r="H45" s="4">
        <v>0.39639600000000003</v>
      </c>
      <c r="I45" s="4">
        <v>0.50743400000000005</v>
      </c>
      <c r="J45" s="4">
        <v>0.38150600000000001</v>
      </c>
      <c r="K45" s="4">
        <v>0.49123800000000001</v>
      </c>
      <c r="L45" s="3"/>
      <c r="N45" s="3"/>
      <c r="O45" s="43"/>
      <c r="P45" s="57"/>
      <c r="Q45" s="56"/>
      <c r="R45" s="59"/>
      <c r="S45"/>
      <c r="T45"/>
      <c r="U45"/>
      <c r="V45"/>
      <c r="W45"/>
    </row>
    <row r="46" spans="1:24" s="2" customFormat="1" x14ac:dyDescent="0.35">
      <c r="A46" s="1"/>
      <c r="B46" s="1"/>
      <c r="D46" s="48"/>
      <c r="E46" s="49"/>
      <c r="F46" s="3"/>
      <c r="G46" s="3"/>
      <c r="H46" s="3"/>
      <c r="I46" s="3"/>
      <c r="J46" s="3"/>
      <c r="K46" s="3"/>
      <c r="L46" s="3"/>
      <c r="N46" s="3"/>
      <c r="O46" s="43"/>
      <c r="P46" s="57"/>
      <c r="Q46" s="56"/>
      <c r="R46" s="59"/>
      <c r="S46"/>
      <c r="T46"/>
      <c r="U46"/>
      <c r="V46"/>
      <c r="W46"/>
      <c r="X46" s="5"/>
    </row>
    <row r="47" spans="1:24" s="2" customFormat="1" x14ac:dyDescent="0.35">
      <c r="A47" s="1"/>
      <c r="B47" s="1"/>
      <c r="D47" s="52">
        <f t="shared" ref="D47:E47" si="4">AVERAGE(D41:D45)</f>
        <v>0.3712452</v>
      </c>
      <c r="E47" s="53">
        <f t="shared" si="4"/>
        <v>0.479688</v>
      </c>
      <c r="F47" s="6">
        <f t="shared" ref="F47:K47" si="5">AVERAGE(F41:F45)</f>
        <v>0.38245760000000001</v>
      </c>
      <c r="G47" s="7">
        <f t="shared" si="5"/>
        <v>0.49163240000000002</v>
      </c>
      <c r="H47" s="6">
        <f t="shared" si="5"/>
        <v>0.3855016</v>
      </c>
      <c r="I47" s="7">
        <f t="shared" si="5"/>
        <v>0.49531559999999997</v>
      </c>
      <c r="J47" s="6">
        <f t="shared" si="5"/>
        <v>0.38766840000000002</v>
      </c>
      <c r="K47" s="7">
        <f t="shared" si="5"/>
        <v>0.49829840000000003</v>
      </c>
      <c r="L47" s="3"/>
      <c r="M47" s="8" t="str">
        <f>CONCATENATE("np.array([",ROUND(E47,3),",",ROUND(G47,3),",",ROUND(I47,3),",",ROUND(K47,3),"])  # mean values")</f>
        <v>np.array([0.48,0.492,0.495,0.498])  # mean values</v>
      </c>
      <c r="N47" s="3"/>
      <c r="O47" s="43"/>
      <c r="P47" s="57"/>
      <c r="Q47" s="56"/>
      <c r="R47" s="59"/>
      <c r="S47"/>
      <c r="T47"/>
      <c r="U47"/>
      <c r="V47"/>
      <c r="W47"/>
      <c r="X47" s="5"/>
    </row>
    <row r="48" spans="1:24" s="2" customFormat="1" ht="15" thickBot="1" x14ac:dyDescent="0.4">
      <c r="A48" s="1"/>
      <c r="B48" s="1"/>
      <c r="D48" s="54">
        <f t="shared" ref="D48:E48" si="6">_xlfn.STDEV.P(D41:D45)</f>
        <v>4.3501692105020456E-3</v>
      </c>
      <c r="E48" s="55">
        <f t="shared" si="6"/>
        <v>5.125943425360842E-3</v>
      </c>
      <c r="F48" s="4">
        <f t="shared" ref="F48:K48" si="7">_xlfn.STDEV.P(F41:F45)</f>
        <v>8.2109407402562503E-3</v>
      </c>
      <c r="G48" s="4">
        <f t="shared" si="7"/>
        <v>1.0201034175023644E-2</v>
      </c>
      <c r="H48" s="4">
        <f t="shared" si="7"/>
        <v>6.6677095797582639E-3</v>
      </c>
      <c r="I48" s="4">
        <f t="shared" si="7"/>
        <v>8.016618079963669E-3</v>
      </c>
      <c r="J48" s="4">
        <f t="shared" si="7"/>
        <v>6.5681214848691645E-3</v>
      </c>
      <c r="K48" s="4">
        <f t="shared" si="7"/>
        <v>7.1534386025183735E-3</v>
      </c>
      <c r="L48" s="3"/>
      <c r="M48" s="8" t="str">
        <f>CONCATENATE("np.array([",ROUND(E48,3),",",ROUND(G48,3),",",ROUND(I48,3),",",ROUND(K48,3),"])  # standard deviations")</f>
        <v>np.array([0.005,0.01,0.008,0.007])  # standard deviations</v>
      </c>
      <c r="N48" s="3"/>
      <c r="O48" s="43"/>
      <c r="P48" s="57"/>
      <c r="Q48" s="56"/>
      <c r="R48" s="59"/>
      <c r="S48"/>
      <c r="T48"/>
      <c r="U48"/>
      <c r="V48"/>
      <c r="W48"/>
      <c r="X48" s="5"/>
    </row>
    <row r="49" spans="1:18" s="2" customFormat="1" ht="15" thickTop="1" x14ac:dyDescent="0.35">
      <c r="A49" s="1"/>
      <c r="B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3"/>
      <c r="P49" s="57"/>
      <c r="Q49" s="56"/>
      <c r="R49" s="59"/>
    </row>
    <row r="50" spans="1:18" s="2" customFormat="1" x14ac:dyDescent="0.35">
      <c r="A50" s="1"/>
      <c r="B50" s="1"/>
      <c r="D50" s="4"/>
      <c r="E50" s="4"/>
      <c r="F50" s="4"/>
      <c r="G50" s="4"/>
      <c r="H50" s="4"/>
      <c r="I50" s="4"/>
      <c r="J50" s="4"/>
      <c r="K50" s="4"/>
      <c r="L50" s="3"/>
      <c r="M50" s="3"/>
      <c r="N50" s="3"/>
      <c r="O50" s="43"/>
      <c r="P50" s="58"/>
      <c r="Q50" s="56"/>
      <c r="R50" s="59"/>
    </row>
    <row r="51" spans="1:18" s="2" customFormat="1" ht="13" x14ac:dyDescent="0.3">
      <c r="A51" s="1"/>
      <c r="B51" s="1"/>
      <c r="D51" s="4"/>
      <c r="E51" s="4"/>
      <c r="F51" s="4"/>
      <c r="G51" s="4"/>
      <c r="H51" s="4"/>
      <c r="I51" s="4"/>
      <c r="J51" s="4"/>
      <c r="K51" s="4"/>
      <c r="L51" s="3"/>
      <c r="M51" s="3"/>
      <c r="N51" s="3"/>
      <c r="O51" s="3"/>
      <c r="P51" s="3"/>
      <c r="Q51" s="3"/>
    </row>
    <row r="53" spans="1:18" s="14" customFormat="1" ht="29" x14ac:dyDescent="0.35">
      <c r="D53" s="15" t="s">
        <v>23</v>
      </c>
      <c r="E53" s="16" t="s">
        <v>28</v>
      </c>
      <c r="F53" s="16" t="s">
        <v>26</v>
      </c>
      <c r="G53" s="16" t="s">
        <v>27</v>
      </c>
      <c r="H53" s="16" t="s">
        <v>25</v>
      </c>
      <c r="I53" s="15" t="s">
        <v>24</v>
      </c>
    </row>
    <row r="54" spans="1:18" x14ac:dyDescent="0.35">
      <c r="D54" s="18">
        <f>D55-32</f>
        <v>32</v>
      </c>
      <c r="E54" s="18">
        <f t="shared" ref="E54" si="8">D54/4</f>
        <v>8</v>
      </c>
      <c r="F54" s="18">
        <f t="shared" ref="F54:H54" si="9">E54/2</f>
        <v>4</v>
      </c>
      <c r="G54" s="18">
        <f t="shared" si="9"/>
        <v>2</v>
      </c>
      <c r="H54" s="18">
        <f t="shared" si="9"/>
        <v>1</v>
      </c>
      <c r="I54" s="18">
        <f t="shared" ref="I54" si="10">E54</f>
        <v>8</v>
      </c>
    </row>
    <row r="55" spans="1:18" x14ac:dyDescent="0.35">
      <c r="D55" s="18">
        <f>D56-32</f>
        <v>64</v>
      </c>
      <c r="E55" s="18">
        <f t="shared" ref="E55:E64" si="11">D55/4</f>
        <v>16</v>
      </c>
      <c r="F55" s="18">
        <f t="shared" ref="F55:F64" si="12">E55/2</f>
        <v>8</v>
      </c>
      <c r="G55" s="18">
        <f t="shared" ref="G55:G64" si="13">F55/2</f>
        <v>4</v>
      </c>
      <c r="H55" s="18">
        <f t="shared" ref="H55:H64" si="14">G55/2</f>
        <v>2</v>
      </c>
      <c r="I55" s="18">
        <f t="shared" ref="I55:I64" si="15">E55</f>
        <v>16</v>
      </c>
    </row>
    <row r="56" spans="1:18" x14ac:dyDescent="0.35">
      <c r="D56" s="18">
        <f>D57-32</f>
        <v>96</v>
      </c>
      <c r="E56" s="18">
        <f t="shared" si="11"/>
        <v>24</v>
      </c>
      <c r="F56" s="18">
        <f t="shared" si="12"/>
        <v>12</v>
      </c>
      <c r="G56" s="18">
        <f t="shared" si="13"/>
        <v>6</v>
      </c>
      <c r="H56" s="18">
        <f t="shared" si="14"/>
        <v>3</v>
      </c>
      <c r="I56" s="18">
        <f t="shared" si="15"/>
        <v>24</v>
      </c>
    </row>
    <row r="57" spans="1:18" x14ac:dyDescent="0.35">
      <c r="D57" s="18">
        <f>D58-32</f>
        <v>128</v>
      </c>
      <c r="E57" s="18">
        <f t="shared" si="11"/>
        <v>32</v>
      </c>
      <c r="F57" s="18">
        <f t="shared" si="12"/>
        <v>16</v>
      </c>
      <c r="G57" s="18">
        <f t="shared" si="13"/>
        <v>8</v>
      </c>
      <c r="H57" s="18">
        <f t="shared" si="14"/>
        <v>4</v>
      </c>
      <c r="I57" s="18">
        <f t="shared" si="15"/>
        <v>32</v>
      </c>
    </row>
    <row r="58" spans="1:18" x14ac:dyDescent="0.35">
      <c r="B58" s="17" t="s">
        <v>49</v>
      </c>
      <c r="D58" s="18">
        <f>D59-32</f>
        <v>160</v>
      </c>
      <c r="E58" s="18">
        <f t="shared" si="11"/>
        <v>40</v>
      </c>
      <c r="F58" s="18">
        <f t="shared" si="12"/>
        <v>20</v>
      </c>
      <c r="G58" s="18">
        <f t="shared" si="13"/>
        <v>10</v>
      </c>
      <c r="H58" s="18">
        <f t="shared" si="14"/>
        <v>5</v>
      </c>
      <c r="I58" s="18">
        <f t="shared" si="15"/>
        <v>40</v>
      </c>
    </row>
    <row r="59" spans="1:18" x14ac:dyDescent="0.35">
      <c r="B59" s="17">
        <f>(D59-D$57)/D$57</f>
        <v>0.5</v>
      </c>
      <c r="D59" s="18">
        <v>192</v>
      </c>
      <c r="E59" s="18">
        <f t="shared" si="11"/>
        <v>48</v>
      </c>
      <c r="F59" s="18">
        <f t="shared" si="12"/>
        <v>24</v>
      </c>
      <c r="G59" s="18">
        <f t="shared" si="13"/>
        <v>12</v>
      </c>
      <c r="H59" s="18">
        <f t="shared" si="14"/>
        <v>6</v>
      </c>
      <c r="I59" s="18">
        <f t="shared" si="15"/>
        <v>48</v>
      </c>
    </row>
    <row r="60" spans="1:18" x14ac:dyDescent="0.35">
      <c r="B60" s="17">
        <f>(D60-D$57)/D$57</f>
        <v>0.75</v>
      </c>
      <c r="D60" s="18">
        <v>224</v>
      </c>
      <c r="E60" s="18">
        <f t="shared" si="11"/>
        <v>56</v>
      </c>
      <c r="F60" s="18">
        <f t="shared" si="12"/>
        <v>28</v>
      </c>
      <c r="G60" s="18">
        <f t="shared" si="13"/>
        <v>14</v>
      </c>
      <c r="H60" s="18">
        <f t="shared" si="14"/>
        <v>7</v>
      </c>
      <c r="I60" s="18">
        <f t="shared" si="15"/>
        <v>56</v>
      </c>
    </row>
    <row r="61" spans="1:18" x14ac:dyDescent="0.35">
      <c r="D61" s="18">
        <v>256</v>
      </c>
      <c r="E61" s="18">
        <f t="shared" si="11"/>
        <v>64</v>
      </c>
      <c r="F61" s="18">
        <f t="shared" si="12"/>
        <v>32</v>
      </c>
      <c r="G61" s="18">
        <f t="shared" si="13"/>
        <v>16</v>
      </c>
      <c r="H61" s="18">
        <f t="shared" si="14"/>
        <v>8</v>
      </c>
      <c r="I61" s="18">
        <f t="shared" si="15"/>
        <v>64</v>
      </c>
    </row>
    <row r="62" spans="1:18" x14ac:dyDescent="0.35">
      <c r="D62" s="18">
        <v>288</v>
      </c>
      <c r="E62" s="18">
        <f t="shared" si="11"/>
        <v>72</v>
      </c>
      <c r="F62" s="18">
        <f t="shared" si="12"/>
        <v>36</v>
      </c>
      <c r="G62" s="18">
        <f t="shared" si="13"/>
        <v>18</v>
      </c>
      <c r="H62" s="18">
        <f t="shared" si="14"/>
        <v>9</v>
      </c>
      <c r="I62" s="18">
        <f t="shared" si="15"/>
        <v>72</v>
      </c>
    </row>
    <row r="63" spans="1:18" x14ac:dyDescent="0.35">
      <c r="D63" s="19">
        <v>320</v>
      </c>
      <c r="E63" s="19">
        <f t="shared" si="11"/>
        <v>80</v>
      </c>
      <c r="F63" s="19">
        <f t="shared" si="12"/>
        <v>40</v>
      </c>
      <c r="G63" s="19">
        <f t="shared" si="13"/>
        <v>20</v>
      </c>
      <c r="H63" s="19">
        <f t="shared" si="14"/>
        <v>10</v>
      </c>
      <c r="I63" s="19">
        <f t="shared" si="15"/>
        <v>80</v>
      </c>
    </row>
    <row r="64" spans="1:18" x14ac:dyDescent="0.35">
      <c r="D64" s="20">
        <v>352</v>
      </c>
      <c r="E64" s="20">
        <f t="shared" si="11"/>
        <v>88</v>
      </c>
      <c r="F64" s="20">
        <f t="shared" si="12"/>
        <v>44</v>
      </c>
      <c r="G64" s="20">
        <f t="shared" si="13"/>
        <v>22</v>
      </c>
      <c r="H64" s="20">
        <f t="shared" si="14"/>
        <v>11</v>
      </c>
      <c r="I64" s="20">
        <f t="shared" si="15"/>
        <v>88</v>
      </c>
    </row>
    <row r="65" spans="6:10" x14ac:dyDescent="0.35">
      <c r="F65" s="21"/>
      <c r="H65" s="21"/>
      <c r="J65" s="21"/>
    </row>
    <row r="66" spans="6:10" x14ac:dyDescent="0.35">
      <c r="F66" s="21"/>
      <c r="H66" s="21"/>
      <c r="J66" s="21"/>
    </row>
    <row r="67" spans="6:10" x14ac:dyDescent="0.35">
      <c r="F67" s="21"/>
      <c r="H67" s="21"/>
      <c r="J67" s="21"/>
    </row>
    <row r="68" spans="6:10" x14ac:dyDescent="0.35">
      <c r="F68" s="21"/>
      <c r="H68" s="21"/>
      <c r="J68" s="21"/>
    </row>
    <row r="69" spans="6:10" x14ac:dyDescent="0.35">
      <c r="F69" s="21"/>
      <c r="H69" s="21"/>
      <c r="J69" s="21"/>
    </row>
    <row r="70" spans="6:10" x14ac:dyDescent="0.35">
      <c r="F70" s="21"/>
      <c r="H70" s="21"/>
      <c r="J70" s="21"/>
    </row>
    <row r="71" spans="6:10" x14ac:dyDescent="0.35">
      <c r="F71" s="21"/>
      <c r="H71" s="21"/>
      <c r="J71" s="21"/>
    </row>
    <row r="72" spans="6:10" x14ac:dyDescent="0.35">
      <c r="F72" s="21"/>
      <c r="H72" s="21"/>
      <c r="J72" s="21"/>
    </row>
    <row r="73" spans="6:10" x14ac:dyDescent="0.35">
      <c r="F73" s="21"/>
      <c r="H73" s="21"/>
      <c r="J73" s="21"/>
    </row>
  </sheetData>
  <mergeCells count="55">
    <mergeCell ref="D23:E23"/>
    <mergeCell ref="F23:G23"/>
    <mergeCell ref="H23:I23"/>
    <mergeCell ref="J23:K23"/>
    <mergeCell ref="D21:E21"/>
    <mergeCell ref="F21:G21"/>
    <mergeCell ref="H21:I21"/>
    <mergeCell ref="J21:K21"/>
    <mergeCell ref="D22:E22"/>
    <mergeCell ref="F22:G22"/>
    <mergeCell ref="H22:I22"/>
    <mergeCell ref="J22:K22"/>
    <mergeCell ref="A20:B20"/>
    <mergeCell ref="D20:E20"/>
    <mergeCell ref="F20:G20"/>
    <mergeCell ref="H20:I20"/>
    <mergeCell ref="J20:K20"/>
    <mergeCell ref="D39:E39"/>
    <mergeCell ref="F39:G39"/>
    <mergeCell ref="H39:I39"/>
    <mergeCell ref="J39:K39"/>
    <mergeCell ref="A36:B36"/>
    <mergeCell ref="D36:E36"/>
    <mergeCell ref="F36:G36"/>
    <mergeCell ref="H36:I36"/>
    <mergeCell ref="J36:K36"/>
    <mergeCell ref="D37:E37"/>
    <mergeCell ref="F37:G37"/>
    <mergeCell ref="H37:I37"/>
    <mergeCell ref="J37:K37"/>
    <mergeCell ref="D38:E38"/>
    <mergeCell ref="F38:G38"/>
    <mergeCell ref="H38:I38"/>
    <mergeCell ref="H7:I7"/>
    <mergeCell ref="J7:K7"/>
    <mergeCell ref="D6:E6"/>
    <mergeCell ref="F6:G6"/>
    <mergeCell ref="H6:I6"/>
    <mergeCell ref="J6:K6"/>
    <mergeCell ref="J38:K38"/>
    <mergeCell ref="J4:K4"/>
    <mergeCell ref="D2:E2"/>
    <mergeCell ref="A4:B4"/>
    <mergeCell ref="D4:E4"/>
    <mergeCell ref="F4:G4"/>
    <mergeCell ref="H4:I4"/>
    <mergeCell ref="F2:G2"/>
    <mergeCell ref="H2:I2"/>
    <mergeCell ref="J2:K2"/>
    <mergeCell ref="D5:E5"/>
    <mergeCell ref="F5:G5"/>
    <mergeCell ref="H5:I5"/>
    <mergeCell ref="J5:K5"/>
    <mergeCell ref="D7:E7"/>
    <mergeCell ref="F7:G7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C459-8682-490F-864B-3BD2B48BFA32}">
  <sheetPr>
    <tabColor theme="9"/>
  </sheetPr>
  <dimension ref="B4:Q63"/>
  <sheetViews>
    <sheetView topLeftCell="B7" zoomScale="115" zoomScaleNormal="115" workbookViewId="0">
      <selection activeCell="N24" sqref="N24"/>
    </sheetView>
  </sheetViews>
  <sheetFormatPr baseColWidth="10" defaultRowHeight="14.5" x14ac:dyDescent="0.35"/>
  <cols>
    <col min="1" max="1" width="6.1796875" customWidth="1"/>
    <col min="2" max="2" width="8.36328125" style="10" customWidth="1"/>
    <col min="3" max="3" width="8.36328125" style="28" customWidth="1"/>
    <col min="4" max="6" width="8.36328125" customWidth="1"/>
    <col min="7" max="7" width="8.36328125" style="28" customWidth="1"/>
    <col min="8" max="8" width="8.36328125" customWidth="1"/>
    <col min="10" max="10" width="3.6328125" customWidth="1"/>
    <col min="11" max="12" width="12.6328125" customWidth="1"/>
  </cols>
  <sheetData>
    <row r="4" spans="2:17" s="36" customFormat="1" ht="43.5" x14ac:dyDescent="0.35">
      <c r="B4" s="35" t="s">
        <v>36</v>
      </c>
      <c r="C4" s="34" t="s">
        <v>23</v>
      </c>
      <c r="D4" s="35" t="s">
        <v>28</v>
      </c>
      <c r="E4" s="35" t="s">
        <v>26</v>
      </c>
      <c r="F4" s="35" t="s">
        <v>27</v>
      </c>
      <c r="G4" s="35" t="s">
        <v>25</v>
      </c>
      <c r="H4" s="34" t="s">
        <v>24</v>
      </c>
      <c r="J4"/>
    </row>
    <row r="5" spans="2:17" x14ac:dyDescent="0.35">
      <c r="B5" s="10">
        <v>1</v>
      </c>
      <c r="C5" s="30">
        <v>16</v>
      </c>
      <c r="D5" s="31">
        <f t="shared" ref="D5:D6" si="0">C5/(2^B5)</f>
        <v>8</v>
      </c>
      <c r="E5" s="31">
        <f t="shared" ref="E5:G6" si="1">D5/2</f>
        <v>4</v>
      </c>
      <c r="F5" s="31">
        <f t="shared" si="1"/>
        <v>2</v>
      </c>
      <c r="G5" s="30">
        <f t="shared" si="1"/>
        <v>1</v>
      </c>
      <c r="H5" s="31">
        <f t="shared" ref="H5:H6" si="2">D5</f>
        <v>8</v>
      </c>
      <c r="J5" s="2"/>
      <c r="K5" s="96" t="s">
        <v>37</v>
      </c>
      <c r="L5" s="96"/>
    </row>
    <row r="6" spans="2:17" x14ac:dyDescent="0.35">
      <c r="B6" s="10">
        <v>1</v>
      </c>
      <c r="C6" s="30">
        <f>C5+16</f>
        <v>32</v>
      </c>
      <c r="D6" s="31">
        <f t="shared" si="0"/>
        <v>16</v>
      </c>
      <c r="E6" s="31">
        <f t="shared" si="1"/>
        <v>8</v>
      </c>
      <c r="F6" s="31">
        <f t="shared" si="1"/>
        <v>4</v>
      </c>
      <c r="G6" s="30">
        <f t="shared" si="1"/>
        <v>2</v>
      </c>
      <c r="H6" s="31">
        <f t="shared" si="2"/>
        <v>16</v>
      </c>
      <c r="J6" s="3" t="s">
        <v>47</v>
      </c>
      <c r="K6" s="96">
        <v>7.62</v>
      </c>
      <c r="L6" s="96"/>
    </row>
    <row r="7" spans="2:17" x14ac:dyDescent="0.35">
      <c r="B7" s="10">
        <v>1</v>
      </c>
      <c r="C7" s="30">
        <f>C6+16</f>
        <v>48</v>
      </c>
      <c r="D7" s="31">
        <f>C7/(2^B7)</f>
        <v>24</v>
      </c>
      <c r="E7" s="31">
        <f t="shared" ref="E7:G8" si="3">D7/2</f>
        <v>12</v>
      </c>
      <c r="F7" s="31">
        <f t="shared" si="3"/>
        <v>6</v>
      </c>
      <c r="G7" s="30">
        <f t="shared" si="3"/>
        <v>3</v>
      </c>
      <c r="H7" s="31">
        <f>D7</f>
        <v>24</v>
      </c>
      <c r="J7" s="3" t="s">
        <v>48</v>
      </c>
      <c r="K7" s="96">
        <v>52.06</v>
      </c>
      <c r="L7" s="96"/>
    </row>
    <row r="8" spans="2:17" x14ac:dyDescent="0.35">
      <c r="B8" s="10">
        <v>1</v>
      </c>
      <c r="C8" s="30">
        <f>C7+16</f>
        <v>64</v>
      </c>
      <c r="D8" s="31">
        <f>C8/(2^B8)</f>
        <v>32</v>
      </c>
      <c r="E8" s="31">
        <f t="shared" si="3"/>
        <v>16</v>
      </c>
      <c r="F8" s="31">
        <f t="shared" si="3"/>
        <v>8</v>
      </c>
      <c r="G8" s="30">
        <f t="shared" si="3"/>
        <v>4</v>
      </c>
      <c r="H8" s="31">
        <f>D8</f>
        <v>32</v>
      </c>
      <c r="J8" s="12"/>
      <c r="K8" s="93">
        <v>13587519</v>
      </c>
      <c r="L8" s="93"/>
    </row>
    <row r="9" spans="2:17" x14ac:dyDescent="0.35">
      <c r="B9" s="10">
        <v>1</v>
      </c>
      <c r="C9" s="30">
        <f>C8+16</f>
        <v>80</v>
      </c>
      <c r="D9" s="31">
        <f>C9/(2^B9)</f>
        <v>40</v>
      </c>
      <c r="E9" s="31">
        <f t="shared" ref="E9:G9" si="4">D9/2</f>
        <v>20</v>
      </c>
      <c r="F9" s="31">
        <f t="shared" si="4"/>
        <v>10</v>
      </c>
      <c r="G9" s="30">
        <f t="shared" si="4"/>
        <v>5</v>
      </c>
      <c r="H9" s="31">
        <f t="shared" ref="H9:H10" si="5">D9</f>
        <v>40</v>
      </c>
      <c r="J9" s="2"/>
      <c r="K9" s="3" t="s">
        <v>13</v>
      </c>
      <c r="L9" s="3" t="s">
        <v>15</v>
      </c>
    </row>
    <row r="10" spans="2:17" x14ac:dyDescent="0.35">
      <c r="B10" s="10">
        <v>1</v>
      </c>
      <c r="C10" s="30">
        <f>C9+16</f>
        <v>96</v>
      </c>
      <c r="D10" s="31">
        <f>C10/(2^B10)</f>
        <v>48</v>
      </c>
      <c r="E10" s="31">
        <f t="shared" ref="E10:G10" si="6">D10/2</f>
        <v>24</v>
      </c>
      <c r="F10" s="31">
        <f t="shared" si="6"/>
        <v>12</v>
      </c>
      <c r="G10" s="30">
        <f t="shared" si="6"/>
        <v>6</v>
      </c>
      <c r="H10" s="31">
        <f t="shared" si="5"/>
        <v>48</v>
      </c>
      <c r="J10" s="2">
        <v>1</v>
      </c>
      <c r="K10" s="4">
        <v>0.31169000000000002</v>
      </c>
      <c r="L10" s="4">
        <v>0.41061799999999998</v>
      </c>
      <c r="M10" s="21"/>
      <c r="N10" s="21"/>
      <c r="O10" s="21"/>
    </row>
    <row r="11" spans="2:17" x14ac:dyDescent="0.35">
      <c r="B11" s="37">
        <v>1</v>
      </c>
      <c r="C11" s="32">
        <f t="shared" ref="C11:C13" si="7">C10+16</f>
        <v>112</v>
      </c>
      <c r="D11" s="33">
        <f t="shared" ref="D11:D13" si="8">C11/(2^B11)</f>
        <v>56</v>
      </c>
      <c r="E11" s="33">
        <f t="shared" ref="E11:G11" si="9">D11/2</f>
        <v>28</v>
      </c>
      <c r="F11" s="33">
        <f t="shared" si="9"/>
        <v>14</v>
      </c>
      <c r="G11" s="32">
        <f t="shared" si="9"/>
        <v>7</v>
      </c>
      <c r="H11" s="33">
        <f t="shared" ref="H11:H13" si="10">D11</f>
        <v>56</v>
      </c>
      <c r="J11" s="2">
        <v>2</v>
      </c>
      <c r="K11" s="4">
        <v>0.33095400000000003</v>
      </c>
      <c r="L11" s="4">
        <v>0.43197999999999998</v>
      </c>
      <c r="M11" s="21"/>
      <c r="N11" s="21"/>
      <c r="O11" s="21"/>
    </row>
    <row r="12" spans="2:17" s="29" customFormat="1" x14ac:dyDescent="0.35">
      <c r="B12" s="37">
        <v>1</v>
      </c>
      <c r="C12" s="32">
        <f t="shared" si="7"/>
        <v>128</v>
      </c>
      <c r="D12" s="33">
        <f t="shared" si="8"/>
        <v>64</v>
      </c>
      <c r="E12" s="33">
        <f t="shared" ref="E12:G12" si="11">D12/2</f>
        <v>32</v>
      </c>
      <c r="F12" s="33">
        <f t="shared" si="11"/>
        <v>16</v>
      </c>
      <c r="G12" s="32">
        <f t="shared" si="11"/>
        <v>8</v>
      </c>
      <c r="H12" s="33">
        <f t="shared" si="10"/>
        <v>64</v>
      </c>
      <c r="J12" s="2">
        <v>3</v>
      </c>
      <c r="K12" s="4">
        <v>0.311502</v>
      </c>
      <c r="L12" s="4">
        <v>0.41021400000000002</v>
      </c>
      <c r="M12" s="21"/>
      <c r="N12" s="21"/>
    </row>
    <row r="13" spans="2:17" s="29" customFormat="1" x14ac:dyDescent="0.35">
      <c r="B13" s="10">
        <v>1</v>
      </c>
      <c r="C13" s="30">
        <f t="shared" si="7"/>
        <v>144</v>
      </c>
      <c r="D13" s="31">
        <f t="shared" si="8"/>
        <v>72</v>
      </c>
      <c r="E13" s="31">
        <f t="shared" ref="E13:G13" si="12">D13/2</f>
        <v>36</v>
      </c>
      <c r="F13" s="31">
        <f t="shared" si="12"/>
        <v>18</v>
      </c>
      <c r="G13" s="30">
        <f t="shared" si="12"/>
        <v>9</v>
      </c>
      <c r="H13" s="31">
        <f t="shared" si="10"/>
        <v>72</v>
      </c>
      <c r="J13" s="2">
        <v>4</v>
      </c>
      <c r="K13" s="4">
        <v>0.31080400000000002</v>
      </c>
      <c r="L13" s="4">
        <v>0.40848000000000001</v>
      </c>
      <c r="M13" s="21"/>
      <c r="N13" s="21"/>
      <c r="Q13" s="61"/>
    </row>
    <row r="14" spans="2:17" x14ac:dyDescent="0.35">
      <c r="J14" s="2">
        <v>5</v>
      </c>
      <c r="K14" s="4">
        <v>0.31019400000000003</v>
      </c>
      <c r="L14" s="4">
        <v>0.4093</v>
      </c>
      <c r="M14" s="21"/>
      <c r="N14" s="21"/>
    </row>
    <row r="15" spans="2:17" x14ac:dyDescent="0.35">
      <c r="J15" s="2"/>
      <c r="K15" s="3"/>
      <c r="L15" s="3"/>
      <c r="M15" s="21"/>
      <c r="N15" s="21"/>
    </row>
    <row r="16" spans="2:17" x14ac:dyDescent="0.35">
      <c r="J16" s="2"/>
      <c r="K16" s="6">
        <f t="shared" ref="K16:L16" si="13">AVERAGE(K10:K14)</f>
        <v>0.3150288</v>
      </c>
      <c r="L16" s="7">
        <f t="shared" si="13"/>
        <v>0.4141184</v>
      </c>
      <c r="M16" s="21"/>
      <c r="N16" s="21"/>
    </row>
    <row r="17" spans="2:14" x14ac:dyDescent="0.35">
      <c r="J17" s="2"/>
      <c r="K17" s="4">
        <f t="shared" ref="K17:L17" si="14">_xlfn.STDEV.P(K10:K14)</f>
        <v>7.9802521864913538E-3</v>
      </c>
      <c r="L17" s="4">
        <f t="shared" si="14"/>
        <v>8.9615001779835834E-3</v>
      </c>
      <c r="M17" s="21"/>
      <c r="N17" s="21"/>
    </row>
    <row r="18" spans="2:14" x14ac:dyDescent="0.35">
      <c r="J18" s="2"/>
      <c r="K18" s="3"/>
      <c r="L18" s="3"/>
      <c r="M18" s="21"/>
      <c r="N18" s="21"/>
    </row>
    <row r="19" spans="2:14" ht="15" thickBot="1" x14ac:dyDescent="0.4"/>
    <row r="20" spans="2:14" ht="15" thickTop="1" x14ac:dyDescent="0.35">
      <c r="B20" s="10">
        <v>2</v>
      </c>
      <c r="C20" s="30">
        <v>32</v>
      </c>
      <c r="D20" s="31">
        <f t="shared" ref="D20:D21" si="15">C20/(2^B20)</f>
        <v>8</v>
      </c>
      <c r="E20" s="31">
        <f t="shared" ref="E20:G21" si="16">D20/2</f>
        <v>4</v>
      </c>
      <c r="F20" s="31">
        <f t="shared" si="16"/>
        <v>2</v>
      </c>
      <c r="G20" s="30">
        <f t="shared" si="16"/>
        <v>1</v>
      </c>
      <c r="H20" s="31">
        <f t="shared" ref="H20:H21" si="17">D20</f>
        <v>8</v>
      </c>
      <c r="J20" s="2"/>
      <c r="K20" s="97" t="s">
        <v>39</v>
      </c>
      <c r="L20" s="98"/>
      <c r="N20" s="8"/>
    </row>
    <row r="21" spans="2:14" x14ac:dyDescent="0.35">
      <c r="B21" s="10">
        <v>2</v>
      </c>
      <c r="C21" s="30">
        <f>C20+32</f>
        <v>64</v>
      </c>
      <c r="D21" s="31">
        <f t="shared" si="15"/>
        <v>16</v>
      </c>
      <c r="E21" s="31">
        <f t="shared" si="16"/>
        <v>8</v>
      </c>
      <c r="F21" s="31">
        <f t="shared" si="16"/>
        <v>4</v>
      </c>
      <c r="G21" s="30">
        <f t="shared" si="16"/>
        <v>2</v>
      </c>
      <c r="H21" s="31">
        <f t="shared" si="17"/>
        <v>16</v>
      </c>
      <c r="J21" s="3" t="s">
        <v>47</v>
      </c>
      <c r="K21" s="99">
        <v>8.0500000000000007</v>
      </c>
      <c r="L21" s="100"/>
      <c r="N21" s="8" t="str">
        <f>CONCATENATE("np.array([",ROUND(K6,3),",",ROUND(K21,3),",",ROUND(K36,3),"])")</f>
        <v>np.array([7.62,8.05,13.07])</v>
      </c>
    </row>
    <row r="22" spans="2:14" x14ac:dyDescent="0.35">
      <c r="B22" s="10">
        <v>2</v>
      </c>
      <c r="C22" s="30">
        <f>C21+32</f>
        <v>96</v>
      </c>
      <c r="D22" s="31">
        <f t="shared" ref="D22:D28" si="18">C22/(2^B22)</f>
        <v>24</v>
      </c>
      <c r="E22" s="31">
        <f t="shared" ref="E22:G23" si="19">D22/2</f>
        <v>12</v>
      </c>
      <c r="F22" s="31">
        <f t="shared" si="19"/>
        <v>6</v>
      </c>
      <c r="G22" s="30">
        <f t="shared" si="19"/>
        <v>3</v>
      </c>
      <c r="H22" s="31">
        <f>D22</f>
        <v>24</v>
      </c>
      <c r="J22" s="3" t="s">
        <v>48</v>
      </c>
      <c r="K22" s="99">
        <v>52.89</v>
      </c>
      <c r="L22" s="100"/>
      <c r="N22" s="8" t="str">
        <f>CONCATENATE("np.array([",ROUND(K7,3),",",ROUND(K22,3),",",ROUND(K37,3),"])")</f>
        <v>np.array([52.06,52.89,53.1])</v>
      </c>
    </row>
    <row r="23" spans="2:14" x14ac:dyDescent="0.35">
      <c r="B23" s="10">
        <v>2</v>
      </c>
      <c r="C23" s="30">
        <f t="shared" ref="C23:C25" si="20">C22+32</f>
        <v>128</v>
      </c>
      <c r="D23" s="31">
        <f t="shared" si="18"/>
        <v>32</v>
      </c>
      <c r="E23" s="31">
        <f t="shared" si="19"/>
        <v>16</v>
      </c>
      <c r="F23" s="31">
        <f t="shared" si="19"/>
        <v>8</v>
      </c>
      <c r="G23" s="30">
        <f t="shared" si="19"/>
        <v>4</v>
      </c>
      <c r="H23" s="31">
        <f>D23</f>
        <v>32</v>
      </c>
      <c r="J23" s="12"/>
      <c r="K23" s="94">
        <v>13807103</v>
      </c>
      <c r="L23" s="95"/>
      <c r="N23" s="8" t="str">
        <f>CONCATENATE("np.array([",ROUND(K8,3),",",ROUND(K23,3),",",ROUND(K38,3),"])")</f>
        <v>np.array([13587519,13807103,13861599])</v>
      </c>
    </row>
    <row r="24" spans="2:14" x14ac:dyDescent="0.35">
      <c r="B24" s="10">
        <v>2</v>
      </c>
      <c r="C24" s="30">
        <f t="shared" si="20"/>
        <v>160</v>
      </c>
      <c r="D24" s="31">
        <f t="shared" si="18"/>
        <v>40</v>
      </c>
      <c r="E24" s="31">
        <f t="shared" ref="E24:G24" si="21">D24/2</f>
        <v>20</v>
      </c>
      <c r="F24" s="31">
        <f t="shared" si="21"/>
        <v>10</v>
      </c>
      <c r="G24" s="30">
        <f t="shared" si="21"/>
        <v>5</v>
      </c>
      <c r="H24" s="31">
        <f>D24</f>
        <v>40</v>
      </c>
      <c r="J24" s="2"/>
      <c r="K24" s="46" t="s">
        <v>13</v>
      </c>
      <c r="L24" s="47" t="s">
        <v>15</v>
      </c>
      <c r="M24" s="21"/>
      <c r="N24" s="2"/>
    </row>
    <row r="25" spans="2:14" x14ac:dyDescent="0.35">
      <c r="B25" s="10">
        <v>2</v>
      </c>
      <c r="C25" s="30">
        <f t="shared" si="20"/>
        <v>192</v>
      </c>
      <c r="D25" s="31">
        <f t="shared" si="18"/>
        <v>48</v>
      </c>
      <c r="E25" s="31">
        <f t="shared" ref="E25:G28" si="22">D25/2</f>
        <v>24</v>
      </c>
      <c r="F25" s="31">
        <f t="shared" si="22"/>
        <v>12</v>
      </c>
      <c r="G25" s="30">
        <f t="shared" si="22"/>
        <v>6</v>
      </c>
      <c r="H25" s="31">
        <f>D25</f>
        <v>48</v>
      </c>
      <c r="J25" s="2">
        <v>1</v>
      </c>
      <c r="K25" s="50">
        <v>0.37243799999999999</v>
      </c>
      <c r="L25" s="51">
        <v>0.48195199999999999</v>
      </c>
      <c r="M25" s="21"/>
      <c r="N25" s="2"/>
    </row>
    <row r="26" spans="2:14" x14ac:dyDescent="0.35">
      <c r="B26" s="37">
        <v>2</v>
      </c>
      <c r="C26" s="32">
        <f t="shared" ref="C26" si="23">C25+32</f>
        <v>224</v>
      </c>
      <c r="D26" s="33">
        <f t="shared" si="18"/>
        <v>56</v>
      </c>
      <c r="E26" s="33">
        <f t="shared" si="22"/>
        <v>28</v>
      </c>
      <c r="F26" s="33">
        <f t="shared" si="22"/>
        <v>14</v>
      </c>
      <c r="G26" s="32">
        <f t="shared" si="22"/>
        <v>7</v>
      </c>
      <c r="H26" s="33">
        <f t="shared" ref="H26" si="24">D26</f>
        <v>56</v>
      </c>
      <c r="J26" s="2">
        <v>2</v>
      </c>
      <c r="K26" s="50">
        <v>0.36466599999999999</v>
      </c>
      <c r="L26" s="51">
        <v>0.472028</v>
      </c>
      <c r="M26" s="21"/>
      <c r="N26" s="2"/>
    </row>
    <row r="27" spans="2:14" x14ac:dyDescent="0.35">
      <c r="B27" s="37">
        <v>2</v>
      </c>
      <c r="C27" s="32">
        <f t="shared" ref="C27:C28" si="25">C26+32</f>
        <v>256</v>
      </c>
      <c r="D27" s="33">
        <f t="shared" si="18"/>
        <v>64</v>
      </c>
      <c r="E27" s="33">
        <f t="shared" si="22"/>
        <v>32</v>
      </c>
      <c r="F27" s="33">
        <f t="shared" si="22"/>
        <v>16</v>
      </c>
      <c r="G27" s="32">
        <f t="shared" si="22"/>
        <v>8</v>
      </c>
      <c r="H27" s="33">
        <f t="shared" ref="H27:H28" si="26">D27</f>
        <v>64</v>
      </c>
      <c r="J27" s="2">
        <v>3</v>
      </c>
      <c r="K27" s="50">
        <v>0.37362400000000001</v>
      </c>
      <c r="L27" s="51">
        <v>0.48192000000000002</v>
      </c>
      <c r="M27" s="21"/>
      <c r="N27" s="2"/>
    </row>
    <row r="28" spans="2:14" x14ac:dyDescent="0.35">
      <c r="B28" s="10">
        <v>2</v>
      </c>
      <c r="C28" s="30">
        <f t="shared" si="25"/>
        <v>288</v>
      </c>
      <c r="D28" s="31">
        <f t="shared" si="18"/>
        <v>72</v>
      </c>
      <c r="E28" s="31">
        <f t="shared" si="22"/>
        <v>36</v>
      </c>
      <c r="F28" s="31">
        <f t="shared" si="22"/>
        <v>18</v>
      </c>
      <c r="G28" s="30">
        <f t="shared" si="22"/>
        <v>9</v>
      </c>
      <c r="H28" s="31">
        <f t="shared" si="26"/>
        <v>72</v>
      </c>
      <c r="J28" s="2">
        <v>4</v>
      </c>
      <c r="K28" s="50">
        <v>0.36829200000000001</v>
      </c>
      <c r="L28" s="51">
        <v>0.47590399999999999</v>
      </c>
      <c r="M28" s="21"/>
      <c r="N28" s="2"/>
    </row>
    <row r="29" spans="2:14" x14ac:dyDescent="0.35">
      <c r="J29" s="2">
        <v>5</v>
      </c>
      <c r="K29" s="50">
        <v>0.37720599999999999</v>
      </c>
      <c r="L29" s="51">
        <v>0.48663600000000001</v>
      </c>
      <c r="M29" s="21"/>
      <c r="N29" s="2"/>
    </row>
    <row r="30" spans="2:14" x14ac:dyDescent="0.35">
      <c r="J30" s="2"/>
      <c r="K30" s="48"/>
      <c r="L30" s="49"/>
      <c r="M30" s="21"/>
      <c r="N30" s="2"/>
    </row>
    <row r="31" spans="2:14" x14ac:dyDescent="0.35">
      <c r="J31" s="2"/>
      <c r="K31" s="52">
        <f t="shared" ref="K31:L31" si="27">AVERAGE(K25:K29)</f>
        <v>0.3712452</v>
      </c>
      <c r="L31" s="53">
        <f t="shared" si="27"/>
        <v>0.479688</v>
      </c>
      <c r="M31" s="21"/>
      <c r="N31" s="8" t="str">
        <f>CONCATENATE("np.array([",ROUND(L16,3),",",ROUND(L31,3),",",ROUND(L46,3),"])")</f>
        <v>np.array([0.414,0.48,0.463])</v>
      </c>
    </row>
    <row r="32" spans="2:14" ht="15" thickBot="1" x14ac:dyDescent="0.4">
      <c r="J32" s="2"/>
      <c r="K32" s="54">
        <f t="shared" ref="K32:L32" si="28">_xlfn.STDEV.P(K25:K29)</f>
        <v>4.3501692105020456E-3</v>
      </c>
      <c r="L32" s="55">
        <f t="shared" si="28"/>
        <v>5.125943425360842E-3</v>
      </c>
      <c r="M32" s="21"/>
      <c r="N32" s="8" t="str">
        <f>CONCATENATE("np.array([",ROUND(L17,3),",",ROUND(L32,3),",",ROUND(L47,3),"])")</f>
        <v>np.array([0.009,0.005,0.011])</v>
      </c>
    </row>
    <row r="33" spans="2:17" ht="15" thickTop="1" x14ac:dyDescent="0.35">
      <c r="J33" s="2"/>
      <c r="K33" s="3"/>
      <c r="L33" s="3"/>
      <c r="N33" s="21"/>
    </row>
    <row r="34" spans="2:17" x14ac:dyDescent="0.35">
      <c r="K34" s="21"/>
      <c r="N34" s="21"/>
    </row>
    <row r="35" spans="2:17" x14ac:dyDescent="0.35">
      <c r="B35" s="10">
        <v>3</v>
      </c>
      <c r="C35" s="30">
        <v>64</v>
      </c>
      <c r="D35" s="31">
        <f t="shared" ref="D35:D36" si="29">C35/(2^B35)</f>
        <v>8</v>
      </c>
      <c r="E35" s="31">
        <f t="shared" ref="E35:G36" si="30">D35/2</f>
        <v>4</v>
      </c>
      <c r="F35" s="31">
        <f t="shared" si="30"/>
        <v>2</v>
      </c>
      <c r="G35" s="30">
        <f t="shared" si="30"/>
        <v>1</v>
      </c>
      <c r="H35" s="31">
        <f t="shared" ref="H35:H36" si="31">D35</f>
        <v>8</v>
      </c>
      <c r="J35" s="2"/>
      <c r="K35" s="96" t="s">
        <v>38</v>
      </c>
      <c r="L35" s="96"/>
    </row>
    <row r="36" spans="2:17" x14ac:dyDescent="0.35">
      <c r="B36" s="10">
        <v>3</v>
      </c>
      <c r="C36" s="30">
        <f t="shared" ref="C36" si="32">C35+64</f>
        <v>128</v>
      </c>
      <c r="D36" s="31">
        <f t="shared" si="29"/>
        <v>16</v>
      </c>
      <c r="E36" s="31">
        <f t="shared" si="30"/>
        <v>8</v>
      </c>
      <c r="F36" s="31">
        <f t="shared" si="30"/>
        <v>4</v>
      </c>
      <c r="G36" s="30">
        <f t="shared" si="30"/>
        <v>2</v>
      </c>
      <c r="H36" s="31">
        <f t="shared" si="31"/>
        <v>16</v>
      </c>
      <c r="J36" s="3" t="s">
        <v>47</v>
      </c>
      <c r="K36" s="102">
        <v>13.07</v>
      </c>
      <c r="L36" s="102"/>
    </row>
    <row r="37" spans="2:17" x14ac:dyDescent="0.35">
      <c r="B37" s="10">
        <v>3</v>
      </c>
      <c r="C37" s="30">
        <f>C36+64</f>
        <v>192</v>
      </c>
      <c r="D37" s="31">
        <f>C37/(2^B37)</f>
        <v>24</v>
      </c>
      <c r="E37" s="31">
        <f t="shared" ref="E37:G38" si="33">D37/2</f>
        <v>12</v>
      </c>
      <c r="F37" s="31">
        <f t="shared" si="33"/>
        <v>6</v>
      </c>
      <c r="G37" s="30">
        <f t="shared" si="33"/>
        <v>3</v>
      </c>
      <c r="H37" s="31">
        <f>D37</f>
        <v>24</v>
      </c>
      <c r="J37" s="3" t="s">
        <v>48</v>
      </c>
      <c r="K37" s="102">
        <v>53.1</v>
      </c>
      <c r="L37" s="102"/>
    </row>
    <row r="38" spans="2:17" x14ac:dyDescent="0.35">
      <c r="B38" s="10">
        <v>3</v>
      </c>
      <c r="C38" s="30">
        <f>C37+64</f>
        <v>256</v>
      </c>
      <c r="D38" s="31">
        <f>C38/(2^B38)</f>
        <v>32</v>
      </c>
      <c r="E38" s="31">
        <f t="shared" si="33"/>
        <v>16</v>
      </c>
      <c r="F38" s="31">
        <f t="shared" si="33"/>
        <v>8</v>
      </c>
      <c r="G38" s="30">
        <f t="shared" si="33"/>
        <v>4</v>
      </c>
      <c r="H38" s="31">
        <f>D38</f>
        <v>32</v>
      </c>
      <c r="J38" s="12"/>
      <c r="K38" s="93">
        <v>13861599</v>
      </c>
      <c r="L38" s="93"/>
    </row>
    <row r="39" spans="2:17" x14ac:dyDescent="0.35">
      <c r="B39" s="10">
        <v>3</v>
      </c>
      <c r="C39" s="30">
        <f>C38+64</f>
        <v>320</v>
      </c>
      <c r="D39" s="31">
        <f>C39/(2^B39)</f>
        <v>40</v>
      </c>
      <c r="E39" s="31">
        <f t="shared" ref="E39:G39" si="34">D39/2</f>
        <v>20</v>
      </c>
      <c r="F39" s="31">
        <f t="shared" si="34"/>
        <v>10</v>
      </c>
      <c r="G39" s="30">
        <f t="shared" si="34"/>
        <v>5</v>
      </c>
      <c r="H39" s="31">
        <f>D39</f>
        <v>40</v>
      </c>
      <c r="J39" s="2"/>
      <c r="K39" s="3" t="s">
        <v>13</v>
      </c>
      <c r="L39" s="3" t="s">
        <v>15</v>
      </c>
      <c r="O39" s="59">
        <v>2800</v>
      </c>
      <c r="P39" s="59"/>
      <c r="Q39" s="59"/>
    </row>
    <row r="40" spans="2:17" x14ac:dyDescent="0.35">
      <c r="B40" s="10">
        <v>3</v>
      </c>
      <c r="C40" s="30">
        <f>C39+64</f>
        <v>384</v>
      </c>
      <c r="D40" s="31">
        <f>C40/(2^B40)</f>
        <v>48</v>
      </c>
      <c r="E40" s="31">
        <f t="shared" ref="E40:G40" si="35">D40/2</f>
        <v>24</v>
      </c>
      <c r="F40" s="31">
        <f t="shared" si="35"/>
        <v>12</v>
      </c>
      <c r="G40" s="30">
        <f t="shared" si="35"/>
        <v>6</v>
      </c>
      <c r="H40" s="31">
        <f>D40</f>
        <v>48</v>
      </c>
      <c r="J40" s="2">
        <v>1</v>
      </c>
      <c r="K40" s="4">
        <v>0.36197200000000002</v>
      </c>
      <c r="L40" s="4">
        <v>0.46894599999999997</v>
      </c>
      <c r="M40" s="21"/>
      <c r="N40" s="21">
        <v>546</v>
      </c>
      <c r="O40" s="59">
        <f>SUM(N40:N45)</f>
        <v>2291</v>
      </c>
      <c r="P40" s="59"/>
      <c r="Q40" s="59"/>
    </row>
    <row r="41" spans="2:17" x14ac:dyDescent="0.35">
      <c r="B41" s="37">
        <v>3</v>
      </c>
      <c r="C41" s="32">
        <f>C40+64</f>
        <v>448</v>
      </c>
      <c r="D41" s="33">
        <f>C41/(2^B41)</f>
        <v>56</v>
      </c>
      <c r="E41" s="33">
        <f t="shared" ref="E41:G41" si="36">D41/2</f>
        <v>28</v>
      </c>
      <c r="F41" s="33">
        <f t="shared" si="36"/>
        <v>14</v>
      </c>
      <c r="G41" s="32">
        <f t="shared" si="36"/>
        <v>7</v>
      </c>
      <c r="H41" s="33">
        <f>D41</f>
        <v>56</v>
      </c>
      <c r="J41" s="2">
        <v>2</v>
      </c>
      <c r="K41" s="4">
        <v>0.357076</v>
      </c>
      <c r="L41" s="4">
        <v>0.46518399999999999</v>
      </c>
      <c r="M41" s="21"/>
      <c r="N41" s="21">
        <v>606</v>
      </c>
      <c r="O41" s="59">
        <f>O39-O40</f>
        <v>509</v>
      </c>
      <c r="P41" s="59"/>
      <c r="Q41" s="59"/>
    </row>
    <row r="42" spans="2:17" x14ac:dyDescent="0.35">
      <c r="B42" s="37">
        <v>3</v>
      </c>
      <c r="C42" s="32">
        <f t="shared" ref="C42:C44" si="37">C41+64</f>
        <v>512</v>
      </c>
      <c r="D42" s="33">
        <f t="shared" ref="D42:D44" si="38">C42/(2^B42)</f>
        <v>64</v>
      </c>
      <c r="E42" s="33">
        <f t="shared" ref="E42:G42" si="39">D42/2</f>
        <v>32</v>
      </c>
      <c r="F42" s="33">
        <f t="shared" si="39"/>
        <v>16</v>
      </c>
      <c r="G42" s="32">
        <f t="shared" si="39"/>
        <v>8</v>
      </c>
      <c r="H42" s="33">
        <f t="shared" ref="H42:H44" si="40">D42</f>
        <v>64</v>
      </c>
      <c r="J42" s="2">
        <v>3</v>
      </c>
      <c r="K42" s="4">
        <v>0.34155000000000002</v>
      </c>
      <c r="L42" s="4">
        <v>0.44431199999999998</v>
      </c>
      <c r="M42" s="21"/>
      <c r="N42" s="21">
        <v>614</v>
      </c>
      <c r="O42" s="61"/>
      <c r="P42" s="61"/>
      <c r="Q42" s="61"/>
    </row>
    <row r="43" spans="2:17" x14ac:dyDescent="0.35">
      <c r="B43" s="10">
        <v>3</v>
      </c>
      <c r="C43" s="30">
        <f t="shared" si="37"/>
        <v>576</v>
      </c>
      <c r="D43" s="31">
        <f t="shared" si="38"/>
        <v>72</v>
      </c>
      <c r="E43" s="31">
        <f t="shared" ref="E43:G43" si="41">D43/2</f>
        <v>36</v>
      </c>
      <c r="F43" s="31">
        <f t="shared" si="41"/>
        <v>18</v>
      </c>
      <c r="G43" s="30">
        <f t="shared" si="41"/>
        <v>9</v>
      </c>
      <c r="H43" s="31">
        <f t="shared" si="40"/>
        <v>72</v>
      </c>
      <c r="J43" s="2">
        <v>4</v>
      </c>
      <c r="K43" s="4">
        <v>0.35119400000000001</v>
      </c>
      <c r="L43" s="4">
        <v>0.45657399999999998</v>
      </c>
      <c r="M43" s="21"/>
      <c r="N43" s="21">
        <v>525</v>
      </c>
      <c r="O43" s="61">
        <f>AVERAGE(N38:N46)</f>
        <v>572.75</v>
      </c>
      <c r="P43" s="61">
        <f>O43*5</f>
        <v>2863.75</v>
      </c>
      <c r="Q43" s="61">
        <f>P43/60</f>
        <v>47.729166666666664</v>
      </c>
    </row>
    <row r="44" spans="2:17" x14ac:dyDescent="0.35">
      <c r="B44" s="10">
        <v>3</v>
      </c>
      <c r="C44" s="30">
        <f t="shared" si="37"/>
        <v>640</v>
      </c>
      <c r="D44" s="31">
        <f t="shared" si="38"/>
        <v>80</v>
      </c>
      <c r="E44" s="31">
        <f t="shared" ref="E44:G44" si="42">D44/2</f>
        <v>40</v>
      </c>
      <c r="F44" s="31">
        <f t="shared" si="42"/>
        <v>20</v>
      </c>
      <c r="G44" s="30">
        <f t="shared" si="42"/>
        <v>10</v>
      </c>
      <c r="H44" s="31">
        <f t="shared" si="40"/>
        <v>80</v>
      </c>
      <c r="J44" s="2">
        <v>5</v>
      </c>
      <c r="K44" s="4">
        <v>0.36964399999999997</v>
      </c>
      <c r="L44" s="4">
        <v>0.478074</v>
      </c>
      <c r="M44" s="21"/>
      <c r="N44" s="21"/>
    </row>
    <row r="45" spans="2:17" x14ac:dyDescent="0.35">
      <c r="J45" s="2"/>
      <c r="K45" s="3"/>
      <c r="L45" s="3"/>
      <c r="M45" s="21"/>
      <c r="N45" s="21"/>
    </row>
    <row r="46" spans="2:17" x14ac:dyDescent="0.35">
      <c r="J46" s="2"/>
      <c r="K46" s="6">
        <f t="shared" ref="K46:L46" si="43">AVERAGE(K40:K44)</f>
        <v>0.35628720000000003</v>
      </c>
      <c r="L46" s="7">
        <f t="shared" si="43"/>
        <v>0.46261799999999997</v>
      </c>
      <c r="M46" s="21"/>
      <c r="N46" s="21"/>
    </row>
    <row r="47" spans="2:17" x14ac:dyDescent="0.35">
      <c r="J47" s="2"/>
      <c r="K47" s="4">
        <f t="shared" ref="K47:L47" si="44">_xlfn.STDEV.P(K40:K44)</f>
        <v>9.5338241309560444E-3</v>
      </c>
      <c r="L47" s="4">
        <f t="shared" si="44"/>
        <v>1.1464339911220362E-2</v>
      </c>
      <c r="M47" s="21"/>
      <c r="N47" s="21"/>
    </row>
    <row r="48" spans="2:17" x14ac:dyDescent="0.35">
      <c r="J48" s="2"/>
      <c r="K48" s="3"/>
      <c r="L48" s="3"/>
      <c r="M48" s="21"/>
      <c r="N48" s="21"/>
    </row>
    <row r="50" spans="2:12" x14ac:dyDescent="0.35">
      <c r="B50" s="10">
        <v>4</v>
      </c>
      <c r="C50" s="30">
        <v>128</v>
      </c>
      <c r="D50" s="31">
        <f t="shared" ref="D50:D55" si="45">C50/(2^B50)</f>
        <v>8</v>
      </c>
      <c r="E50" s="31">
        <f t="shared" ref="E50:G53" si="46">D50/2</f>
        <v>4</v>
      </c>
      <c r="F50" s="31">
        <f t="shared" si="46"/>
        <v>2</v>
      </c>
      <c r="G50" s="30">
        <f t="shared" si="46"/>
        <v>1</v>
      </c>
      <c r="H50" s="31">
        <f t="shared" ref="H50:H55" si="47">D50</f>
        <v>8</v>
      </c>
      <c r="J50" s="60"/>
      <c r="K50" s="103" t="s">
        <v>40</v>
      </c>
      <c r="L50" s="103"/>
    </row>
    <row r="51" spans="2:12" x14ac:dyDescent="0.35">
      <c r="B51" s="10">
        <v>4</v>
      </c>
      <c r="C51" s="30">
        <f>C50+128</f>
        <v>256</v>
      </c>
      <c r="D51" s="31">
        <f t="shared" si="45"/>
        <v>16</v>
      </c>
      <c r="E51" s="31">
        <f t="shared" si="46"/>
        <v>8</v>
      </c>
      <c r="F51" s="31">
        <f t="shared" si="46"/>
        <v>4</v>
      </c>
      <c r="G51" s="30">
        <f t="shared" si="46"/>
        <v>2</v>
      </c>
      <c r="H51" s="31">
        <f t="shared" si="47"/>
        <v>16</v>
      </c>
      <c r="J51" s="22" t="s">
        <v>47</v>
      </c>
      <c r="K51" s="103"/>
      <c r="L51" s="103"/>
    </row>
    <row r="52" spans="2:12" x14ac:dyDescent="0.35">
      <c r="B52" s="10">
        <v>4</v>
      </c>
      <c r="C52" s="30">
        <f>C51+128</f>
        <v>384</v>
      </c>
      <c r="D52" s="31">
        <f t="shared" si="45"/>
        <v>24</v>
      </c>
      <c r="E52" s="31">
        <f t="shared" si="46"/>
        <v>12</v>
      </c>
      <c r="F52" s="31">
        <f t="shared" si="46"/>
        <v>6</v>
      </c>
      <c r="G52" s="30">
        <f t="shared" si="46"/>
        <v>3</v>
      </c>
      <c r="H52" s="31">
        <f t="shared" si="47"/>
        <v>24</v>
      </c>
      <c r="J52" s="22" t="s">
        <v>48</v>
      </c>
      <c r="K52" s="103"/>
      <c r="L52" s="103"/>
    </row>
    <row r="53" spans="2:12" x14ac:dyDescent="0.35">
      <c r="B53" s="10">
        <v>4</v>
      </c>
      <c r="C53" s="30">
        <f>C52+128</f>
        <v>512</v>
      </c>
      <c r="D53" s="31">
        <f t="shared" si="45"/>
        <v>32</v>
      </c>
      <c r="E53" s="31">
        <f t="shared" si="46"/>
        <v>16</v>
      </c>
      <c r="F53" s="31">
        <f t="shared" si="46"/>
        <v>8</v>
      </c>
      <c r="G53" s="30">
        <f t="shared" si="46"/>
        <v>4</v>
      </c>
      <c r="H53" s="31">
        <f t="shared" si="47"/>
        <v>32</v>
      </c>
      <c r="J53" s="44"/>
      <c r="K53" s="103">
        <v>13875023</v>
      </c>
      <c r="L53" s="103"/>
    </row>
    <row r="54" spans="2:12" x14ac:dyDescent="0.35">
      <c r="B54" s="10">
        <v>4</v>
      </c>
      <c r="C54" s="30">
        <f>C53+128</f>
        <v>640</v>
      </c>
      <c r="D54" s="31">
        <f t="shared" si="45"/>
        <v>40</v>
      </c>
      <c r="E54" s="31">
        <f t="shared" ref="E54:G54" si="48">D54/2</f>
        <v>20</v>
      </c>
      <c r="F54" s="31">
        <f t="shared" si="48"/>
        <v>10</v>
      </c>
      <c r="G54" s="30">
        <f t="shared" si="48"/>
        <v>5</v>
      </c>
      <c r="H54" s="31">
        <f t="shared" si="47"/>
        <v>40</v>
      </c>
      <c r="J54" s="60"/>
      <c r="K54" s="22" t="s">
        <v>13</v>
      </c>
      <c r="L54" s="22" t="s">
        <v>15</v>
      </c>
    </row>
    <row r="55" spans="2:12" x14ac:dyDescent="0.35">
      <c r="B55" s="10">
        <v>4</v>
      </c>
      <c r="C55" s="30">
        <f>C54+128</f>
        <v>768</v>
      </c>
      <c r="D55" s="31">
        <f t="shared" si="45"/>
        <v>48</v>
      </c>
      <c r="E55" s="31">
        <f t="shared" ref="E55:G55" si="49">D55/2</f>
        <v>24</v>
      </c>
      <c r="F55" s="31">
        <f t="shared" si="49"/>
        <v>12</v>
      </c>
      <c r="G55" s="30">
        <f t="shared" si="49"/>
        <v>6</v>
      </c>
      <c r="H55" s="31">
        <f t="shared" si="47"/>
        <v>48</v>
      </c>
      <c r="J55" s="60">
        <v>1</v>
      </c>
      <c r="K55" s="23"/>
      <c r="L55" s="23"/>
    </row>
    <row r="56" spans="2:12" x14ac:dyDescent="0.35">
      <c r="B56" s="37">
        <v>4</v>
      </c>
      <c r="C56" s="32">
        <f t="shared" ref="C56" si="50">C55+128</f>
        <v>896</v>
      </c>
      <c r="D56" s="33">
        <f t="shared" ref="D56" si="51">C56/(2^B56)</f>
        <v>56</v>
      </c>
      <c r="E56" s="33">
        <f t="shared" ref="E56:G58" si="52">D56/2</f>
        <v>28</v>
      </c>
      <c r="F56" s="33">
        <f t="shared" si="52"/>
        <v>14</v>
      </c>
      <c r="G56" s="32">
        <f t="shared" si="52"/>
        <v>7</v>
      </c>
      <c r="H56" s="33">
        <f t="shared" ref="H56" si="53">D56</f>
        <v>56</v>
      </c>
      <c r="J56" s="60">
        <v>2</v>
      </c>
      <c r="K56" s="23"/>
      <c r="L56" s="23"/>
    </row>
    <row r="57" spans="2:12" x14ac:dyDescent="0.35">
      <c r="B57" s="37">
        <v>4</v>
      </c>
      <c r="C57" s="32">
        <f t="shared" ref="C57:C58" si="54">C56+128</f>
        <v>1024</v>
      </c>
      <c r="D57" s="33">
        <f t="shared" ref="D57:D58" si="55">C57/(2^B57)</f>
        <v>64</v>
      </c>
      <c r="E57" s="33">
        <f t="shared" si="52"/>
        <v>32</v>
      </c>
      <c r="F57" s="33">
        <f t="shared" si="52"/>
        <v>16</v>
      </c>
      <c r="G57" s="32">
        <f t="shared" si="52"/>
        <v>8</v>
      </c>
      <c r="H57" s="33">
        <f t="shared" ref="H57:H58" si="56">D57</f>
        <v>64</v>
      </c>
      <c r="J57" s="60">
        <v>3</v>
      </c>
      <c r="K57" s="23"/>
      <c r="L57" s="23"/>
    </row>
    <row r="58" spans="2:12" x14ac:dyDescent="0.35">
      <c r="B58" s="10">
        <v>4</v>
      </c>
      <c r="C58" s="30">
        <f t="shared" si="54"/>
        <v>1152</v>
      </c>
      <c r="D58" s="31">
        <f t="shared" si="55"/>
        <v>72</v>
      </c>
      <c r="E58" s="31">
        <f t="shared" si="52"/>
        <v>36</v>
      </c>
      <c r="F58" s="31">
        <f t="shared" si="52"/>
        <v>18</v>
      </c>
      <c r="G58" s="30">
        <f t="shared" si="52"/>
        <v>9</v>
      </c>
      <c r="H58" s="31">
        <f t="shared" si="56"/>
        <v>72</v>
      </c>
      <c r="J58" s="60">
        <v>4</v>
      </c>
      <c r="K58" s="23"/>
      <c r="L58" s="23"/>
    </row>
    <row r="59" spans="2:12" x14ac:dyDescent="0.35">
      <c r="J59" s="60">
        <v>5</v>
      </c>
      <c r="K59" s="23"/>
      <c r="L59" s="23"/>
    </row>
    <row r="60" spans="2:12" x14ac:dyDescent="0.35">
      <c r="J60" s="60"/>
      <c r="K60" s="22"/>
      <c r="L60" s="22"/>
    </row>
    <row r="61" spans="2:12" x14ac:dyDescent="0.35">
      <c r="J61" s="60"/>
      <c r="K61" s="24" t="e">
        <f t="shared" ref="K61:L61" si="57">AVERAGE(K55:K59)</f>
        <v>#DIV/0!</v>
      </c>
      <c r="L61" s="25" t="e">
        <f t="shared" si="57"/>
        <v>#DIV/0!</v>
      </c>
    </row>
    <row r="62" spans="2:12" x14ac:dyDescent="0.35">
      <c r="J62" s="60"/>
      <c r="K62" s="23" t="e">
        <f t="shared" ref="K62:L62" si="58">_xlfn.STDEV.P(K55:K59)</f>
        <v>#DIV/0!</v>
      </c>
      <c r="L62" s="23" t="e">
        <f t="shared" si="58"/>
        <v>#DIV/0!</v>
      </c>
    </row>
    <row r="63" spans="2:12" x14ac:dyDescent="0.35">
      <c r="J63" s="60"/>
      <c r="K63" s="22"/>
      <c r="L63" s="22"/>
    </row>
  </sheetData>
  <mergeCells count="16">
    <mergeCell ref="K23:L23"/>
    <mergeCell ref="K35:L35"/>
    <mergeCell ref="K36:L36"/>
    <mergeCell ref="K53:L53"/>
    <mergeCell ref="K38:L38"/>
    <mergeCell ref="K50:L50"/>
    <mergeCell ref="K51:L51"/>
    <mergeCell ref="K52:L52"/>
    <mergeCell ref="K37:L37"/>
    <mergeCell ref="K22:L22"/>
    <mergeCell ref="K5:L5"/>
    <mergeCell ref="K20:L20"/>
    <mergeCell ref="K21:L21"/>
    <mergeCell ref="K8:L8"/>
    <mergeCell ref="K6:L6"/>
    <mergeCell ref="K7:L7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A0B-6BBF-45F8-93E2-0F8603E62CB6}">
  <sheetPr>
    <tabColor theme="9"/>
  </sheetPr>
  <dimension ref="A5:W39"/>
  <sheetViews>
    <sheetView topLeftCell="A4" zoomScale="115" zoomScaleNormal="115" workbookViewId="0">
      <selection activeCell="F27" sqref="F27"/>
    </sheetView>
  </sheetViews>
  <sheetFormatPr baseColWidth="10" defaultRowHeight="14.5" x14ac:dyDescent="0.35"/>
  <cols>
    <col min="3" max="3" width="3.6328125" customWidth="1"/>
    <col min="4" max="11" width="7.6328125" customWidth="1"/>
  </cols>
  <sheetData>
    <row r="5" spans="1:23" ht="15" thickBot="1" x14ac:dyDescent="0.4"/>
    <row r="6" spans="1:23" s="2" customFormat="1" ht="13.5" thickTop="1" x14ac:dyDescent="0.3">
      <c r="A6" s="101" t="s">
        <v>0</v>
      </c>
      <c r="B6" s="101"/>
      <c r="D6" s="96" t="s">
        <v>50</v>
      </c>
      <c r="E6" s="96"/>
      <c r="F6" s="97" t="s">
        <v>51</v>
      </c>
      <c r="G6" s="98"/>
      <c r="H6" s="96" t="s">
        <v>52</v>
      </c>
      <c r="I6" s="96"/>
      <c r="J6" s="96" t="s">
        <v>53</v>
      </c>
      <c r="K6" s="96"/>
      <c r="L6" s="3"/>
      <c r="M6" s="3"/>
      <c r="N6" s="3"/>
      <c r="O6" s="3"/>
      <c r="P6" s="3"/>
      <c r="Q6" s="3"/>
      <c r="R6" s="3"/>
    </row>
    <row r="7" spans="1:23" s="2" customFormat="1" ht="13" x14ac:dyDescent="0.3">
      <c r="A7" s="1"/>
      <c r="B7" s="1"/>
      <c r="C7" s="3" t="s">
        <v>47</v>
      </c>
      <c r="D7" s="92">
        <v>7.44</v>
      </c>
      <c r="E7" s="92"/>
      <c r="F7" s="99">
        <v>8.0500000000000007</v>
      </c>
      <c r="G7" s="100"/>
      <c r="H7" s="92">
        <v>10.74</v>
      </c>
      <c r="I7" s="92"/>
      <c r="J7" s="92">
        <v>20.7</v>
      </c>
      <c r="K7" s="92"/>
      <c r="L7" s="3"/>
      <c r="M7" s="8" t="str">
        <f>CONCATENATE("np.array([",ROUND(D7,3),",",ROUND(F7,3),",",ROUND(H7,3),",",ROUND(J7,3),"])")</f>
        <v>np.array([7.44,8.05,10.74,20.7])</v>
      </c>
      <c r="N7" s="3"/>
      <c r="O7" s="3"/>
      <c r="P7" s="3"/>
      <c r="Q7" s="3"/>
      <c r="R7" s="3"/>
    </row>
    <row r="8" spans="1:23" s="2" customFormat="1" ht="13" x14ac:dyDescent="0.3">
      <c r="A8" s="1"/>
      <c r="B8" s="1"/>
      <c r="C8" s="3" t="s">
        <v>48</v>
      </c>
      <c r="D8" s="92">
        <v>52.89</v>
      </c>
      <c r="E8" s="92"/>
      <c r="F8" s="99">
        <v>52.89</v>
      </c>
      <c r="G8" s="100"/>
      <c r="H8" s="92">
        <v>52.89</v>
      </c>
      <c r="I8" s="92"/>
      <c r="J8" s="92">
        <v>52.89</v>
      </c>
      <c r="K8" s="92"/>
      <c r="L8" s="3"/>
      <c r="M8" s="8" t="str">
        <f>CONCATENATE("np.array([",ROUND(D8,3),",",ROUND(F8,3),",",ROUND(H8,3),",",ROUND(J8,3),"])")</f>
        <v>np.array([52.89,52.89,52.89,52.89])</v>
      </c>
      <c r="N8" s="3"/>
      <c r="O8" s="3"/>
      <c r="P8" s="3"/>
      <c r="Q8" s="3"/>
      <c r="R8" s="3"/>
    </row>
    <row r="9" spans="1:23" s="13" customFormat="1" ht="13" x14ac:dyDescent="0.3">
      <c r="A9" s="11"/>
      <c r="B9" s="11"/>
      <c r="C9" s="12"/>
      <c r="D9" s="93">
        <v>13807103</v>
      </c>
      <c r="E9" s="93"/>
      <c r="F9" s="94">
        <v>13807103</v>
      </c>
      <c r="G9" s="95"/>
      <c r="H9" s="93">
        <v>13807103</v>
      </c>
      <c r="I9" s="93"/>
      <c r="J9" s="93">
        <v>13807103</v>
      </c>
      <c r="K9" s="93"/>
      <c r="L9" s="12"/>
      <c r="M9" s="8" t="str">
        <f>CONCATENATE("np.array([",ROUND(D9,3),",",ROUND(F9,3),",",ROUND(H9,3),",",ROUND(J9,3),"])")</f>
        <v>np.array([13807103,13807103,13807103,13807103])</v>
      </c>
      <c r="N9" s="12"/>
      <c r="O9" s="12"/>
      <c r="P9" s="12"/>
      <c r="Q9" s="12"/>
      <c r="R9" s="12"/>
    </row>
    <row r="10" spans="1:23" s="2" customFormat="1" ht="13" x14ac:dyDescent="0.3">
      <c r="A10" s="1"/>
      <c r="B10" s="1"/>
      <c r="D10" s="3" t="s">
        <v>13</v>
      </c>
      <c r="E10" s="3" t="s">
        <v>15</v>
      </c>
      <c r="F10" s="46" t="s">
        <v>13</v>
      </c>
      <c r="G10" s="47" t="s">
        <v>15</v>
      </c>
      <c r="H10" s="3" t="s">
        <v>13</v>
      </c>
      <c r="I10" s="3" t="s">
        <v>15</v>
      </c>
      <c r="J10" s="38" t="s">
        <v>13</v>
      </c>
      <c r="K10" s="38" t="s">
        <v>15</v>
      </c>
      <c r="L10" s="3"/>
      <c r="N10" s="3"/>
      <c r="O10" s="3"/>
      <c r="P10" s="3"/>
      <c r="Q10" s="3"/>
      <c r="R10" s="3"/>
    </row>
    <row r="11" spans="1:23" s="2" customFormat="1" ht="13" x14ac:dyDescent="0.3">
      <c r="A11" s="1"/>
      <c r="B11" s="1"/>
      <c r="C11" s="2">
        <v>1</v>
      </c>
      <c r="D11" s="4">
        <v>0.37854599999999999</v>
      </c>
      <c r="E11" s="4">
        <v>0.48653200000000002</v>
      </c>
      <c r="F11" s="50">
        <v>0.37243799999999999</v>
      </c>
      <c r="G11" s="51">
        <v>0.48195199999999999</v>
      </c>
      <c r="H11" s="4">
        <v>0.375002</v>
      </c>
      <c r="I11" s="4">
        <v>0.48356399999999999</v>
      </c>
      <c r="J11" s="4">
        <v>0.38043399999999999</v>
      </c>
      <c r="K11" s="4">
        <v>0.48964600000000003</v>
      </c>
      <c r="L11" s="4"/>
      <c r="N11" s="3"/>
      <c r="O11" s="3"/>
      <c r="P11" s="3"/>
      <c r="Q11" s="3"/>
      <c r="R11" s="3"/>
    </row>
    <row r="12" spans="1:23" s="2" customFormat="1" ht="13" x14ac:dyDescent="0.3">
      <c r="A12" s="1"/>
      <c r="B12" s="1"/>
      <c r="C12" s="2">
        <v>2</v>
      </c>
      <c r="D12" s="4">
        <v>0.36772199999999999</v>
      </c>
      <c r="E12" s="4">
        <v>0.478246</v>
      </c>
      <c r="F12" s="50">
        <v>0.36466599999999999</v>
      </c>
      <c r="G12" s="51">
        <v>0.472028</v>
      </c>
      <c r="H12" s="4">
        <v>0.360846</v>
      </c>
      <c r="I12" s="4">
        <v>0.46687200000000001</v>
      </c>
      <c r="J12" s="4">
        <v>0.350302</v>
      </c>
      <c r="K12" s="4">
        <v>0.45456200000000002</v>
      </c>
      <c r="L12" s="4"/>
      <c r="N12" s="3"/>
      <c r="O12" s="3"/>
      <c r="P12" s="3"/>
      <c r="Q12" s="3"/>
      <c r="R12" s="3"/>
    </row>
    <row r="13" spans="1:23" s="2" customFormat="1" ht="13" x14ac:dyDescent="0.3">
      <c r="A13" s="1"/>
      <c r="B13" s="1"/>
      <c r="C13" s="2">
        <v>3</v>
      </c>
      <c r="D13" s="4">
        <v>0.36840200000000001</v>
      </c>
      <c r="E13" s="4">
        <v>0.47711799999999999</v>
      </c>
      <c r="F13" s="50">
        <v>0.37362400000000001</v>
      </c>
      <c r="G13" s="51">
        <v>0.48192000000000002</v>
      </c>
      <c r="H13" s="4">
        <v>0.376944</v>
      </c>
      <c r="I13" s="4">
        <v>0.48665399999999998</v>
      </c>
      <c r="J13" s="4">
        <v>0.37264199999999997</v>
      </c>
      <c r="K13" s="4">
        <v>0.48141800000000001</v>
      </c>
      <c r="L13" s="4"/>
      <c r="N13" s="3"/>
      <c r="O13" s="3"/>
      <c r="P13" s="3"/>
      <c r="Q13" s="3"/>
      <c r="R13" s="3"/>
    </row>
    <row r="14" spans="1:23" s="2" customFormat="1" ht="13" x14ac:dyDescent="0.3">
      <c r="A14" s="1"/>
      <c r="B14" s="1"/>
      <c r="C14" s="2">
        <v>4</v>
      </c>
      <c r="D14" s="4">
        <v>0.36791400000000002</v>
      </c>
      <c r="E14" s="4">
        <v>0.47566799999999998</v>
      </c>
      <c r="F14" s="50">
        <v>0.36829200000000001</v>
      </c>
      <c r="G14" s="51">
        <v>0.47590399999999999</v>
      </c>
      <c r="H14" s="4">
        <v>0.37131599999999998</v>
      </c>
      <c r="I14" s="4">
        <v>0.48065400000000003</v>
      </c>
      <c r="J14" s="4">
        <v>0.36792000000000002</v>
      </c>
      <c r="K14" s="4">
        <v>0.47659600000000002</v>
      </c>
      <c r="L14" s="4"/>
      <c r="N14" s="3"/>
      <c r="O14" s="3"/>
      <c r="P14" s="3"/>
      <c r="Q14" s="3"/>
      <c r="R14" s="3"/>
    </row>
    <row r="15" spans="1:23" s="2" customFormat="1" ht="13" x14ac:dyDescent="0.3">
      <c r="A15" s="1"/>
      <c r="B15" s="1"/>
      <c r="C15" s="2">
        <v>5</v>
      </c>
      <c r="D15" s="4">
        <v>0.37654199999999999</v>
      </c>
      <c r="E15" s="4">
        <v>0.485288</v>
      </c>
      <c r="F15" s="50">
        <v>0.37720599999999999</v>
      </c>
      <c r="G15" s="51">
        <v>0.48663600000000001</v>
      </c>
      <c r="H15" s="4">
        <v>0.37081199999999997</v>
      </c>
      <c r="I15" s="4">
        <v>0.47754799999999997</v>
      </c>
      <c r="J15" s="4">
        <v>0.36860399999999999</v>
      </c>
      <c r="K15" s="4">
        <v>0.47695599999999999</v>
      </c>
      <c r="L15" s="4"/>
      <c r="N15" s="3"/>
      <c r="O15" s="3"/>
      <c r="P15" s="3"/>
      <c r="Q15" s="3"/>
      <c r="R15" s="3"/>
    </row>
    <row r="16" spans="1:23" s="2" customFormat="1" ht="13" x14ac:dyDescent="0.3">
      <c r="A16" s="1"/>
      <c r="B16" s="1"/>
      <c r="D16" s="3"/>
      <c r="E16" s="3"/>
      <c r="F16" s="48"/>
      <c r="G16" s="49"/>
      <c r="H16" s="3"/>
      <c r="I16" s="3"/>
      <c r="J16" s="38"/>
      <c r="K16" s="38"/>
      <c r="L16" s="3"/>
      <c r="N16" s="3"/>
      <c r="O16" s="3"/>
      <c r="P16" s="3"/>
      <c r="Q16" s="3"/>
      <c r="R16" s="3"/>
      <c r="T16" s="5"/>
      <c r="U16" s="5"/>
      <c r="V16" s="5"/>
      <c r="W16" s="5"/>
    </row>
    <row r="17" spans="1:23" s="2" customFormat="1" ht="13" x14ac:dyDescent="0.3">
      <c r="A17" s="1"/>
      <c r="B17" s="1"/>
      <c r="D17" s="6">
        <f>AVERAGE(D11:D15)</f>
        <v>0.37182519999999997</v>
      </c>
      <c r="E17" s="7">
        <f>AVERAGE(E11:E15)</f>
        <v>0.48057040000000006</v>
      </c>
      <c r="F17" s="52">
        <f t="shared" ref="F17:G17" si="0">AVERAGE(F11:F15)</f>
        <v>0.3712452</v>
      </c>
      <c r="G17" s="53">
        <f t="shared" si="0"/>
        <v>0.479688</v>
      </c>
      <c r="H17" s="6">
        <f>AVERAGE(H11:H15)</f>
        <v>0.37098399999999998</v>
      </c>
      <c r="I17" s="7">
        <f>AVERAGE(I11:I15)</f>
        <v>0.4790584</v>
      </c>
      <c r="J17" s="40">
        <f>AVERAGE(J11:J15)</f>
        <v>0.36798039999999999</v>
      </c>
      <c r="K17" s="41">
        <f>AVERAGE(K11:K15)</f>
        <v>0.47583560000000003</v>
      </c>
      <c r="L17" s="3"/>
      <c r="M17" s="8" t="str">
        <f>CONCATENATE("np.array([",ROUND(E17,3),",",ROUND(G17,3),",",ROUND(I17,3),",",ROUND(K17,3),"])  # mean values")</f>
        <v>np.array([0.481,0.48,0.479,0.476])  # mean values</v>
      </c>
      <c r="N17" s="3"/>
      <c r="O17" s="3"/>
      <c r="P17" s="3"/>
      <c r="Q17" s="3"/>
      <c r="R17" s="3"/>
      <c r="T17" s="5"/>
      <c r="U17" s="5"/>
      <c r="V17" s="5"/>
      <c r="W17" s="5"/>
    </row>
    <row r="18" spans="1:23" s="2" customFormat="1" ht="13.5" thickBot="1" x14ac:dyDescent="0.35">
      <c r="A18" s="1"/>
      <c r="B18" s="1"/>
      <c r="D18" s="4">
        <f>_xlfn.STDEV.P(D11:D15)</f>
        <v>4.7174015898585452E-3</v>
      </c>
      <c r="E18" s="4">
        <f>_xlfn.STDEV.P(E11:E15)</f>
        <v>4.453130386593244E-3</v>
      </c>
      <c r="F18" s="54">
        <f t="shared" ref="F18:G18" si="1">_xlfn.STDEV.P(F11:F15)</f>
        <v>4.3501692105020456E-3</v>
      </c>
      <c r="G18" s="55">
        <f t="shared" si="1"/>
        <v>5.125943425360842E-3</v>
      </c>
      <c r="H18" s="4">
        <f>_xlfn.STDEV.P(H11:H15)</f>
        <v>5.5603017184321932E-3</v>
      </c>
      <c r="I18" s="4">
        <f>_xlfn.STDEV.P(I11:I15)</f>
        <v>6.8018991936076136E-3</v>
      </c>
      <c r="J18" s="39">
        <f>_xlfn.STDEV.P(J11:J15)</f>
        <v>9.8968784897057269E-3</v>
      </c>
      <c r="K18" s="39">
        <f>_xlfn.STDEV.P(K11:K15)</f>
        <v>1.1630046424670882E-2</v>
      </c>
      <c r="L18" s="3"/>
      <c r="M18" s="8" t="str">
        <f>CONCATENATE("np.array([",ROUND(E18,3),",",ROUND(G18,3),",",ROUND(I18,3),",",ROUND(K18,3),"])  # standard deviations")</f>
        <v>np.array([0.004,0.005,0.007,0.012])  # standard deviations</v>
      </c>
      <c r="N18" s="3"/>
      <c r="O18" s="3"/>
      <c r="P18" s="3"/>
      <c r="Q18" s="3"/>
      <c r="R18" s="3"/>
      <c r="T18" s="5"/>
      <c r="U18" s="5"/>
      <c r="V18" s="5"/>
      <c r="W18" s="5"/>
    </row>
    <row r="19" spans="1:23" s="2" customFormat="1" ht="13.5" thickTop="1" x14ac:dyDescent="0.3">
      <c r="A19" s="1"/>
      <c r="B19" s="1"/>
      <c r="D19" s="3"/>
      <c r="E19" s="3"/>
      <c r="F19" s="3"/>
      <c r="G19" s="3"/>
      <c r="H19" s="3"/>
      <c r="I19" s="3"/>
      <c r="J19" s="22"/>
      <c r="K19" s="22"/>
      <c r="L19" s="3"/>
      <c r="M19" s="3"/>
      <c r="N19" s="3"/>
      <c r="O19" s="3"/>
      <c r="P19" s="3"/>
      <c r="Q19" s="3"/>
      <c r="R19" s="3"/>
    </row>
    <row r="20" spans="1:23" s="2" customFormat="1" ht="13" x14ac:dyDescent="0.3">
      <c r="A20" s="1"/>
      <c r="B20" s="1"/>
      <c r="D20" s="3"/>
      <c r="E20" s="3"/>
      <c r="F20" s="3"/>
      <c r="G20" s="3"/>
      <c r="H20" s="3"/>
      <c r="I20" s="3"/>
      <c r="J20" s="22"/>
      <c r="K20" s="22"/>
      <c r="L20" s="3"/>
      <c r="M20" s="3"/>
      <c r="N20" s="3"/>
      <c r="O20" s="3"/>
      <c r="P20" s="3"/>
      <c r="Q20" s="3"/>
      <c r="R20" s="3"/>
    </row>
    <row r="21" spans="1:23" s="2" customFormat="1" ht="13" x14ac:dyDescent="0.3">
      <c r="A21" s="1"/>
      <c r="B21" s="1"/>
      <c r="D21" s="3"/>
      <c r="E21" s="3"/>
      <c r="F21" s="3"/>
      <c r="G21" s="3"/>
      <c r="H21" s="3"/>
      <c r="I21" s="3"/>
      <c r="J21" s="22"/>
      <c r="K21" s="22"/>
      <c r="L21" s="3"/>
      <c r="M21" s="3"/>
      <c r="N21" s="3"/>
      <c r="O21" s="3"/>
      <c r="P21" s="3"/>
      <c r="Q21" s="3"/>
      <c r="R21" s="3"/>
    </row>
    <row r="22" spans="1:23" x14ac:dyDescent="0.35">
      <c r="J22" s="26"/>
      <c r="K22" s="26"/>
      <c r="N22" s="59"/>
    </row>
    <row r="23" spans="1:23" x14ac:dyDescent="0.35">
      <c r="J23" s="26"/>
      <c r="K23" s="26"/>
    </row>
    <row r="24" spans="1:23" x14ac:dyDescent="0.35">
      <c r="J24" s="26"/>
      <c r="K24" s="26"/>
    </row>
    <row r="25" spans="1:23" x14ac:dyDescent="0.35">
      <c r="D25" s="21">
        <v>52.53</v>
      </c>
      <c r="F25" s="21">
        <v>79.319999999999993</v>
      </c>
      <c r="G25" s="21"/>
      <c r="H25" s="21">
        <v>128.56</v>
      </c>
      <c r="I25" s="21"/>
      <c r="J25" s="21">
        <v>1363.49</v>
      </c>
      <c r="K25" s="26"/>
    </row>
    <row r="26" spans="1:23" x14ac:dyDescent="0.35">
      <c r="D26" s="21">
        <v>84.08</v>
      </c>
      <c r="F26" s="21">
        <v>67.400000000000006</v>
      </c>
      <c r="G26" s="21"/>
      <c r="H26" s="21">
        <v>219.77</v>
      </c>
      <c r="I26" s="21"/>
      <c r="J26" s="21">
        <v>1377.81</v>
      </c>
      <c r="K26" s="26"/>
    </row>
    <row r="27" spans="1:23" x14ac:dyDescent="0.35">
      <c r="D27" s="21">
        <v>49.34</v>
      </c>
      <c r="F27" s="21">
        <v>96.53</v>
      </c>
      <c r="G27" s="21"/>
      <c r="H27" s="21">
        <v>230.37</v>
      </c>
      <c r="I27" s="21"/>
      <c r="J27" s="21"/>
      <c r="K27" s="26"/>
    </row>
    <row r="28" spans="1:23" x14ac:dyDescent="0.35">
      <c r="D28" s="21">
        <v>64.58</v>
      </c>
      <c r="F28" s="21">
        <v>67.25</v>
      </c>
      <c r="G28" s="21"/>
      <c r="H28" s="21">
        <v>112.43</v>
      </c>
      <c r="I28" s="21"/>
      <c r="J28" s="21"/>
      <c r="K28" s="26"/>
    </row>
    <row r="29" spans="1:23" x14ac:dyDescent="0.35">
      <c r="D29" s="21">
        <v>57.98</v>
      </c>
      <c r="F29" s="21">
        <v>47.96</v>
      </c>
      <c r="G29" s="21"/>
      <c r="H29" s="21">
        <v>177.46</v>
      </c>
      <c r="I29" s="21"/>
      <c r="J29" s="21"/>
      <c r="K29" s="26"/>
    </row>
    <row r="30" spans="1:23" x14ac:dyDescent="0.35">
      <c r="D30" s="21">
        <v>53.84</v>
      </c>
      <c r="F30" s="21">
        <v>66.94</v>
      </c>
      <c r="G30" s="21"/>
      <c r="H30" s="21">
        <v>185.29</v>
      </c>
      <c r="I30" s="21"/>
      <c r="J30" s="21"/>
      <c r="K30" s="26"/>
    </row>
    <row r="31" spans="1:23" x14ac:dyDescent="0.35">
      <c r="D31" s="21"/>
      <c r="F31" s="21"/>
      <c r="H31" s="21"/>
      <c r="J31" s="21"/>
      <c r="K31" s="26"/>
    </row>
    <row r="32" spans="1:23" x14ac:dyDescent="0.35">
      <c r="D32" s="21"/>
      <c r="F32" s="21"/>
      <c r="H32" s="21"/>
      <c r="J32" s="21"/>
      <c r="K32" s="26"/>
    </row>
    <row r="33" spans="4:11" x14ac:dyDescent="0.35">
      <c r="D33" s="21"/>
      <c r="F33" s="21"/>
      <c r="H33" s="21"/>
      <c r="J33" s="21"/>
      <c r="K33" s="26"/>
    </row>
    <row r="34" spans="4:11" x14ac:dyDescent="0.35">
      <c r="D34" s="21"/>
      <c r="F34" s="21"/>
      <c r="H34" s="21"/>
      <c r="J34" s="21"/>
      <c r="K34" s="26"/>
    </row>
    <row r="35" spans="4:11" x14ac:dyDescent="0.35">
      <c r="D35" s="21"/>
      <c r="F35" s="21"/>
      <c r="H35" s="21"/>
      <c r="J35" s="21"/>
      <c r="K35" s="26"/>
    </row>
    <row r="36" spans="4:11" x14ac:dyDescent="0.35">
      <c r="D36" s="21"/>
      <c r="F36" s="21"/>
      <c r="H36" s="21"/>
      <c r="J36" s="21"/>
      <c r="K36" s="26"/>
    </row>
    <row r="37" spans="4:11" x14ac:dyDescent="0.35">
      <c r="D37" s="21"/>
      <c r="F37" s="21"/>
      <c r="H37" s="21"/>
      <c r="J37" s="27"/>
      <c r="K37" s="26"/>
    </row>
    <row r="38" spans="4:11" x14ac:dyDescent="0.35">
      <c r="D38" s="21"/>
      <c r="E38" t="s">
        <v>29</v>
      </c>
      <c r="F38" s="21"/>
      <c r="G38" t="s">
        <v>29</v>
      </c>
      <c r="H38" s="21"/>
      <c r="I38" t="s">
        <v>29</v>
      </c>
      <c r="J38" s="21">
        <f>SUM(J25:J33)</f>
        <v>2741.3</v>
      </c>
      <c r="K38" s="21" t="s">
        <v>29</v>
      </c>
    </row>
    <row r="39" spans="4:11" x14ac:dyDescent="0.35">
      <c r="D39" s="21"/>
      <c r="E39" t="s">
        <v>29</v>
      </c>
      <c r="F39" s="21"/>
      <c r="G39" t="s">
        <v>29</v>
      </c>
      <c r="H39" s="21"/>
      <c r="I39" t="s">
        <v>29</v>
      </c>
      <c r="J39" s="21"/>
      <c r="K39" s="21" t="s">
        <v>29</v>
      </c>
    </row>
  </sheetData>
  <mergeCells count="17">
    <mergeCell ref="H6:I6"/>
    <mergeCell ref="J6:K6"/>
    <mergeCell ref="F7:G7"/>
    <mergeCell ref="H7:I7"/>
    <mergeCell ref="J7:K7"/>
    <mergeCell ref="A6:B6"/>
    <mergeCell ref="D6:E6"/>
    <mergeCell ref="D7:E7"/>
    <mergeCell ref="D9:E9"/>
    <mergeCell ref="F6:G6"/>
    <mergeCell ref="F9:G9"/>
    <mergeCell ref="H9:I9"/>
    <mergeCell ref="J9:K9"/>
    <mergeCell ref="D8:E8"/>
    <mergeCell ref="F8:G8"/>
    <mergeCell ref="H8:I8"/>
    <mergeCell ref="J8:K8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2292-FE88-43D1-B8A1-7DA44198F490}">
  <sheetPr>
    <tabColor theme="9"/>
  </sheetPr>
  <dimension ref="A2:X33"/>
  <sheetViews>
    <sheetView zoomScale="85" zoomScaleNormal="85" workbookViewId="0">
      <selection activeCell="D49" sqref="D49"/>
    </sheetView>
  </sheetViews>
  <sheetFormatPr baseColWidth="10" defaultRowHeight="14.5" x14ac:dyDescent="0.35"/>
  <cols>
    <col min="1" max="1" width="10.90625" style="91"/>
  </cols>
  <sheetData>
    <row r="2" spans="1:24" s="84" customFormat="1" ht="15.5" x14ac:dyDescent="0.35">
      <c r="A2" s="90"/>
      <c r="B2" s="106" t="s">
        <v>58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4" ht="15" thickBot="1" x14ac:dyDescent="0.4"/>
    <row r="4" spans="1:24" s="28" customFormat="1" ht="15" thickTop="1" x14ac:dyDescent="0.35">
      <c r="A4" s="85"/>
      <c r="B4" s="113" t="s">
        <v>54</v>
      </c>
      <c r="C4" s="114"/>
      <c r="D4" s="114"/>
      <c r="E4" s="114"/>
      <c r="F4" s="115"/>
      <c r="G4" s="113" t="s">
        <v>55</v>
      </c>
      <c r="H4" s="114"/>
      <c r="I4" s="114"/>
      <c r="J4" s="115"/>
      <c r="K4" s="113" t="s">
        <v>56</v>
      </c>
      <c r="L4" s="114"/>
      <c r="M4" s="114"/>
      <c r="N4" s="114"/>
      <c r="O4" s="114"/>
      <c r="P4" s="115"/>
      <c r="Q4" s="86"/>
      <c r="R4" s="86"/>
      <c r="S4" s="86"/>
      <c r="T4" s="87"/>
      <c r="U4" s="87"/>
      <c r="V4" s="87"/>
      <c r="W4" s="87"/>
      <c r="X4" s="87"/>
    </row>
    <row r="5" spans="1:24" x14ac:dyDescent="0.35">
      <c r="A5" s="1" t="s">
        <v>47</v>
      </c>
      <c r="B5" s="104">
        <v>11.75</v>
      </c>
      <c r="C5" s="92"/>
      <c r="D5" s="92"/>
      <c r="E5" s="92"/>
      <c r="F5" s="105"/>
      <c r="G5" s="104">
        <v>11.76</v>
      </c>
      <c r="H5" s="92"/>
      <c r="I5" s="92"/>
      <c r="J5" s="105"/>
      <c r="K5" s="104">
        <v>11.77</v>
      </c>
      <c r="L5" s="92"/>
      <c r="M5" s="92"/>
      <c r="N5" s="92"/>
      <c r="O5" s="92"/>
      <c r="P5" s="105"/>
      <c r="Q5" s="9"/>
      <c r="R5" s="8"/>
      <c r="S5" s="9"/>
      <c r="T5" s="9"/>
      <c r="U5" s="2"/>
      <c r="W5" s="2"/>
      <c r="X5" s="2"/>
    </row>
    <row r="6" spans="1:24" x14ac:dyDescent="0.35">
      <c r="A6" s="1" t="s">
        <v>48</v>
      </c>
      <c r="B6" s="104">
        <v>52.88</v>
      </c>
      <c r="C6" s="92"/>
      <c r="D6" s="92"/>
      <c r="E6" s="92"/>
      <c r="F6" s="105"/>
      <c r="G6" s="104">
        <v>52.88</v>
      </c>
      <c r="H6" s="92"/>
      <c r="I6" s="92"/>
      <c r="J6" s="105"/>
      <c r="K6" s="104">
        <v>52.89</v>
      </c>
      <c r="L6" s="92"/>
      <c r="M6" s="92"/>
      <c r="N6" s="92"/>
      <c r="O6" s="92"/>
      <c r="P6" s="105"/>
      <c r="Q6" s="3"/>
      <c r="R6" s="8"/>
      <c r="S6" s="3"/>
      <c r="T6" s="3"/>
      <c r="U6" s="2"/>
      <c r="W6" s="2"/>
      <c r="X6" s="2"/>
    </row>
    <row r="7" spans="1:24" x14ac:dyDescent="0.35">
      <c r="A7" s="11"/>
      <c r="B7" s="119">
        <v>13804027</v>
      </c>
      <c r="C7" s="93"/>
      <c r="D7" s="93"/>
      <c r="E7" s="93"/>
      <c r="F7" s="120"/>
      <c r="G7" s="119">
        <v>13803258</v>
      </c>
      <c r="H7" s="93"/>
      <c r="I7" s="93"/>
      <c r="J7" s="120"/>
      <c r="K7" s="119">
        <v>13804796</v>
      </c>
      <c r="L7" s="93"/>
      <c r="M7" s="93"/>
      <c r="N7" s="93"/>
      <c r="O7" s="93"/>
      <c r="P7" s="120"/>
      <c r="Q7" s="12"/>
      <c r="R7" s="8"/>
      <c r="S7" s="12"/>
      <c r="T7" s="12"/>
      <c r="U7" s="13"/>
      <c r="W7" s="13"/>
      <c r="X7" s="13"/>
    </row>
    <row r="8" spans="1:24" x14ac:dyDescent="0.35">
      <c r="A8" s="1"/>
      <c r="B8" s="62" t="s">
        <v>13</v>
      </c>
      <c r="C8" s="3" t="s">
        <v>15</v>
      </c>
      <c r="D8" s="3" t="s">
        <v>59</v>
      </c>
      <c r="E8" s="3" t="s">
        <v>60</v>
      </c>
      <c r="F8" s="63" t="s">
        <v>61</v>
      </c>
      <c r="G8" s="62" t="s">
        <v>13</v>
      </c>
      <c r="H8" s="3" t="s">
        <v>15</v>
      </c>
      <c r="I8" s="3" t="s">
        <v>59</v>
      </c>
      <c r="J8" s="63" t="s">
        <v>62</v>
      </c>
      <c r="K8" s="62" t="s">
        <v>13</v>
      </c>
      <c r="L8" s="3" t="s">
        <v>15</v>
      </c>
      <c r="M8" s="3" t="s">
        <v>59</v>
      </c>
      <c r="N8" s="3" t="s">
        <v>64</v>
      </c>
      <c r="O8" s="3" t="s">
        <v>65</v>
      </c>
      <c r="P8" s="63" t="s">
        <v>63</v>
      </c>
      <c r="Q8" s="3"/>
      <c r="R8" s="8"/>
      <c r="S8" s="3"/>
      <c r="T8" s="3"/>
      <c r="U8" s="2"/>
      <c r="W8" s="2"/>
      <c r="X8" s="2"/>
    </row>
    <row r="9" spans="1:24" x14ac:dyDescent="0.35">
      <c r="A9" s="1">
        <v>1</v>
      </c>
      <c r="B9" s="64">
        <v>0.61643999999999999</v>
      </c>
      <c r="C9" s="4">
        <v>0.72343999999999997</v>
      </c>
      <c r="D9" s="4">
        <v>0.95989000000000002</v>
      </c>
      <c r="E9" s="4">
        <v>0.45279000000000003</v>
      </c>
      <c r="F9" s="65">
        <v>0.75763000000000003</v>
      </c>
      <c r="G9" s="64">
        <v>0.75283999999999995</v>
      </c>
      <c r="H9" s="4">
        <v>0.83067999999999997</v>
      </c>
      <c r="I9" s="4">
        <v>0.97763999999999995</v>
      </c>
      <c r="J9" s="65">
        <v>0.68372999999999995</v>
      </c>
      <c r="K9" s="64">
        <v>0.58109999999999995</v>
      </c>
      <c r="L9" s="4">
        <v>0.69879999999999998</v>
      </c>
      <c r="M9" s="4">
        <v>0.98416999999999999</v>
      </c>
      <c r="N9" s="4">
        <v>0.77300999999999997</v>
      </c>
      <c r="O9" s="4">
        <v>0.46561000000000002</v>
      </c>
      <c r="P9" s="65">
        <v>0.57240999999999997</v>
      </c>
      <c r="Q9" s="3"/>
      <c r="R9" s="2"/>
      <c r="S9" s="3"/>
      <c r="T9" s="3"/>
      <c r="U9" s="2"/>
      <c r="W9" s="2"/>
      <c r="X9" s="2"/>
    </row>
    <row r="10" spans="1:24" x14ac:dyDescent="0.35">
      <c r="A10" s="1">
        <v>2</v>
      </c>
      <c r="B10" s="64">
        <v>0.60938999999999999</v>
      </c>
      <c r="C10" s="4">
        <v>0.71645000000000003</v>
      </c>
      <c r="D10" s="4">
        <v>0.96018000000000003</v>
      </c>
      <c r="E10" s="4">
        <v>0.44800000000000001</v>
      </c>
      <c r="F10" s="65">
        <v>0.74117999999999995</v>
      </c>
      <c r="G10" s="64">
        <v>0.76380999999999999</v>
      </c>
      <c r="H10" s="4">
        <v>0.84389999999999998</v>
      </c>
      <c r="I10" s="4">
        <v>0.98055999999999999</v>
      </c>
      <c r="J10" s="65">
        <v>0.70723999999999998</v>
      </c>
      <c r="K10" s="64">
        <v>0.58375999999999995</v>
      </c>
      <c r="L10" s="4">
        <v>0.69801999999999997</v>
      </c>
      <c r="M10" s="4">
        <v>0.9839</v>
      </c>
      <c r="N10" s="4">
        <v>0.77381</v>
      </c>
      <c r="O10" s="4">
        <v>0.44756000000000001</v>
      </c>
      <c r="P10" s="65">
        <v>0.58682000000000001</v>
      </c>
      <c r="Q10" s="3"/>
      <c r="R10" s="2"/>
      <c r="S10" s="3"/>
      <c r="T10" s="3"/>
      <c r="U10" s="2"/>
      <c r="W10" s="2"/>
      <c r="X10" s="2"/>
    </row>
    <row r="11" spans="1:24" x14ac:dyDescent="0.35">
      <c r="A11" s="1">
        <v>3</v>
      </c>
      <c r="B11" s="64">
        <v>0.61156999999999995</v>
      </c>
      <c r="C11" s="4">
        <v>0.71933999999999998</v>
      </c>
      <c r="D11" s="4">
        <v>0.95874999999999999</v>
      </c>
      <c r="E11" s="4">
        <v>0.45163999999999999</v>
      </c>
      <c r="F11" s="65">
        <v>0.74761</v>
      </c>
      <c r="G11" s="64">
        <v>0.74817999999999996</v>
      </c>
      <c r="H11" s="4">
        <v>0.82669000000000004</v>
      </c>
      <c r="I11" s="4">
        <v>0.97855999999999999</v>
      </c>
      <c r="J11" s="65">
        <v>0.67481999999999998</v>
      </c>
      <c r="K11" s="64">
        <v>0.58830000000000005</v>
      </c>
      <c r="L11" s="4">
        <v>0.70511000000000001</v>
      </c>
      <c r="M11" s="4">
        <v>0.98411000000000004</v>
      </c>
      <c r="N11" s="4">
        <v>0.77475000000000005</v>
      </c>
      <c r="O11" s="4">
        <v>0.47760000000000002</v>
      </c>
      <c r="P11" s="65">
        <v>0.58399999999999996</v>
      </c>
      <c r="Q11" s="3"/>
      <c r="R11" s="2"/>
      <c r="S11" s="3"/>
      <c r="T11" s="3"/>
      <c r="U11" s="2"/>
      <c r="W11" s="2"/>
      <c r="X11" s="2"/>
    </row>
    <row r="12" spans="1:24" x14ac:dyDescent="0.35">
      <c r="A12" s="1">
        <v>4</v>
      </c>
      <c r="B12" s="64">
        <v>0.60072000000000003</v>
      </c>
      <c r="C12" s="4">
        <v>0.70962999999999998</v>
      </c>
      <c r="D12" s="4">
        <v>0.95523000000000002</v>
      </c>
      <c r="E12" s="4">
        <v>0.43811</v>
      </c>
      <c r="F12" s="65">
        <v>0.73555999999999999</v>
      </c>
      <c r="G12" s="64">
        <v>0.76124000000000003</v>
      </c>
      <c r="H12" s="4">
        <v>0.84053999999999995</v>
      </c>
      <c r="I12" s="4">
        <v>0.98067000000000004</v>
      </c>
      <c r="J12" s="65">
        <v>0.70040000000000002</v>
      </c>
      <c r="K12" s="64">
        <v>0.59192</v>
      </c>
      <c r="L12" s="4">
        <v>0.70630999999999999</v>
      </c>
      <c r="M12" s="4">
        <v>0.98497000000000001</v>
      </c>
      <c r="N12" s="4">
        <v>0.78791</v>
      </c>
      <c r="O12" s="4">
        <v>0.46128000000000002</v>
      </c>
      <c r="P12" s="65">
        <v>0.59109999999999996</v>
      </c>
      <c r="Q12" s="3"/>
      <c r="R12" s="2"/>
      <c r="S12" s="3"/>
      <c r="T12" s="3"/>
      <c r="U12" s="2"/>
      <c r="W12" s="2"/>
      <c r="X12" s="2"/>
    </row>
    <row r="13" spans="1:24" x14ac:dyDescent="0.35">
      <c r="A13" s="1">
        <v>5</v>
      </c>
      <c r="B13" s="64">
        <v>0.61143999999999998</v>
      </c>
      <c r="C13" s="4">
        <v>0.71728999999999998</v>
      </c>
      <c r="D13" s="4">
        <v>0.95762000000000003</v>
      </c>
      <c r="E13" s="4">
        <v>0.43583</v>
      </c>
      <c r="F13" s="65">
        <v>0.75841000000000003</v>
      </c>
      <c r="G13" s="64">
        <v>0.78818999999999995</v>
      </c>
      <c r="H13" s="4">
        <v>0.86180999999999996</v>
      </c>
      <c r="I13" s="4">
        <v>0.98282000000000003</v>
      </c>
      <c r="J13" s="65">
        <v>0.74080000000000001</v>
      </c>
      <c r="K13" s="64">
        <v>0.58518999999999999</v>
      </c>
      <c r="L13" s="4">
        <v>0.70057000000000003</v>
      </c>
      <c r="M13" s="4">
        <v>0.98392000000000002</v>
      </c>
      <c r="N13" s="4">
        <v>0.77529999999999999</v>
      </c>
      <c r="O13" s="4">
        <v>0.44536999999999999</v>
      </c>
      <c r="P13" s="65">
        <v>0.59767999999999999</v>
      </c>
      <c r="Q13" s="3"/>
      <c r="R13" s="2"/>
      <c r="S13" s="3"/>
      <c r="T13" s="3"/>
      <c r="U13" s="2"/>
      <c r="W13" s="2"/>
      <c r="X13" s="2"/>
    </row>
    <row r="14" spans="1:24" x14ac:dyDescent="0.35">
      <c r="A14" s="1"/>
      <c r="B14" s="62"/>
      <c r="C14" s="3"/>
      <c r="D14" s="3"/>
      <c r="E14" s="3"/>
      <c r="F14" s="63"/>
      <c r="G14" s="62"/>
      <c r="H14" s="3"/>
      <c r="I14" s="3"/>
      <c r="J14" s="63"/>
      <c r="K14" s="62"/>
      <c r="L14" s="3"/>
      <c r="M14" s="3"/>
      <c r="N14" s="3"/>
      <c r="O14" s="3"/>
      <c r="P14" s="63"/>
      <c r="Q14" s="3"/>
      <c r="R14" s="5"/>
      <c r="S14" s="3"/>
      <c r="T14" s="3"/>
      <c r="U14" s="5"/>
      <c r="W14" s="5"/>
      <c r="X14" s="5"/>
    </row>
    <row r="15" spans="1:24" x14ac:dyDescent="0.35">
      <c r="A15" s="1"/>
      <c r="B15" s="66">
        <f t="shared" ref="B15:J15" si="0">AVERAGE(B9:B13)</f>
        <v>0.60991200000000001</v>
      </c>
      <c r="C15" s="7">
        <f>AVERAGE(C9:C13)</f>
        <v>0.71723000000000003</v>
      </c>
      <c r="D15" s="7">
        <f t="shared" ref="D15:F15" si="1">AVERAGE(D9:D13)</f>
        <v>0.95833400000000013</v>
      </c>
      <c r="E15" s="7">
        <f t="shared" si="1"/>
        <v>0.44527400000000006</v>
      </c>
      <c r="F15" s="67">
        <f t="shared" si="1"/>
        <v>0.74807800000000002</v>
      </c>
      <c r="G15" s="66">
        <f t="shared" si="0"/>
        <v>0.76285199999999997</v>
      </c>
      <c r="H15" s="7">
        <f t="shared" ref="H15:I15" si="2">AVERAGE(H9:H13)</f>
        <v>0.84072400000000003</v>
      </c>
      <c r="I15" s="7">
        <f t="shared" si="2"/>
        <v>0.98004999999999998</v>
      </c>
      <c r="J15" s="67">
        <f t="shared" si="0"/>
        <v>0.70139799999999997</v>
      </c>
      <c r="K15" s="66">
        <f>AVERAGE(K9:K13)</f>
        <v>0.58605400000000007</v>
      </c>
      <c r="L15" s="7">
        <f t="shared" ref="L15:O15" si="3">AVERAGE(L9:L13)</f>
        <v>0.70176199999999989</v>
      </c>
      <c r="M15" s="7">
        <f t="shared" si="3"/>
        <v>0.98421400000000003</v>
      </c>
      <c r="N15" s="7">
        <f t="shared" si="3"/>
        <v>0.77695599999999998</v>
      </c>
      <c r="O15" s="7">
        <f t="shared" si="3"/>
        <v>0.45948400000000006</v>
      </c>
      <c r="P15" s="67">
        <f>AVERAGE(P9:P13)</f>
        <v>0.58640199999999998</v>
      </c>
      <c r="Q15" s="3"/>
      <c r="R15" s="8"/>
      <c r="S15" s="3"/>
      <c r="T15" s="3"/>
      <c r="U15" s="5"/>
      <c r="W15" s="5"/>
      <c r="X15" s="5"/>
    </row>
    <row r="16" spans="1:24" ht="15" thickBot="1" x14ac:dyDescent="0.4">
      <c r="A16" s="1"/>
      <c r="B16" s="68">
        <f t="shared" ref="B16:J16" si="4">_xlfn.STDEV.P(B9:B13)</f>
        <v>5.147113365761416E-3</v>
      </c>
      <c r="C16" s="69">
        <f>_xlfn.STDEV.P(F9:F13)</f>
        <v>8.9720976365619421E-3</v>
      </c>
      <c r="D16" s="69">
        <f t="shared" ref="D16:F16" si="5">_xlfn.STDEV.P(D9:D13)</f>
        <v>1.7970264327493903E-3</v>
      </c>
      <c r="E16" s="69">
        <f t="shared" si="5"/>
        <v>6.9994188330175008E-3</v>
      </c>
      <c r="F16" s="70">
        <f t="shared" si="5"/>
        <v>8.9720976365619421E-3</v>
      </c>
      <c r="G16" s="68">
        <f t="shared" si="4"/>
        <v>1.3863897576078664E-2</v>
      </c>
      <c r="H16" s="69">
        <f t="shared" ref="H16:I16" si="6">_xlfn.STDEV.P(H9:H13)</f>
        <v>1.2268458093827423E-2</v>
      </c>
      <c r="I16" s="69">
        <f t="shared" si="6"/>
        <v>1.808070795074156E-3</v>
      </c>
      <c r="J16" s="70">
        <f t="shared" si="4"/>
        <v>2.2830641164890676E-2</v>
      </c>
      <c r="K16" s="68">
        <f>_xlfn.STDEV.P(K9:K13)</f>
        <v>3.7418049120712051E-3</v>
      </c>
      <c r="L16" s="69">
        <f t="shared" ref="L16:O16" si="7">_xlfn.STDEV.P(L9:L13)</f>
        <v>3.3493366507414664E-3</v>
      </c>
      <c r="M16" s="69">
        <f t="shared" si="7"/>
        <v>3.9225501908834851E-4</v>
      </c>
      <c r="N16" s="69">
        <f t="shared" si="7"/>
        <v>5.5329399056920905E-3</v>
      </c>
      <c r="O16" s="69">
        <f t="shared" si="7"/>
        <v>1.1919141915423285E-2</v>
      </c>
      <c r="P16" s="70">
        <f>_xlfn.STDEV.P(P9:P13)</f>
        <v>8.3783635633696424E-3</v>
      </c>
      <c r="Q16" s="3"/>
      <c r="R16" s="8"/>
      <c r="S16" s="3"/>
      <c r="T16" s="3"/>
      <c r="U16" s="5"/>
      <c r="W16" s="5"/>
      <c r="X16" s="5"/>
    </row>
    <row r="17" spans="1:15" ht="15" thickTop="1" x14ac:dyDescent="0.35">
      <c r="D17" s="89"/>
    </row>
    <row r="19" spans="1:15" ht="15" thickBot="1" x14ac:dyDescent="0.4"/>
    <row r="20" spans="1:15" ht="15" thickTop="1" x14ac:dyDescent="0.35">
      <c r="B20" s="107" t="s">
        <v>57</v>
      </c>
      <c r="C20" s="108"/>
      <c r="D20" s="108"/>
      <c r="E20" s="108"/>
      <c r="F20" s="108"/>
      <c r="G20" s="108"/>
      <c r="H20" s="108"/>
      <c r="I20" s="108"/>
      <c r="J20" s="109"/>
    </row>
    <row r="21" spans="1:15" x14ac:dyDescent="0.35">
      <c r="A21" s="91" t="s">
        <v>47</v>
      </c>
      <c r="B21" s="110">
        <v>11.76</v>
      </c>
      <c r="C21" s="111"/>
      <c r="D21" s="111"/>
      <c r="E21" s="111"/>
      <c r="F21" s="111"/>
      <c r="G21" s="111"/>
      <c r="H21" s="111"/>
      <c r="I21" s="111"/>
      <c r="J21" s="112"/>
    </row>
    <row r="22" spans="1:15" x14ac:dyDescent="0.35">
      <c r="A22" s="91" t="s">
        <v>48</v>
      </c>
      <c r="B22" s="110">
        <v>52.89</v>
      </c>
      <c r="C22" s="111"/>
      <c r="D22" s="111"/>
      <c r="E22" s="111"/>
      <c r="F22" s="111"/>
      <c r="G22" s="111"/>
      <c r="H22" s="111"/>
      <c r="I22" s="111"/>
      <c r="J22" s="112"/>
      <c r="M22">
        <v>605</v>
      </c>
    </row>
    <row r="23" spans="1:15" x14ac:dyDescent="0.35">
      <c r="B23" s="116">
        <v>13807103</v>
      </c>
      <c r="C23" s="117"/>
      <c r="D23" s="117"/>
      <c r="E23" s="117"/>
      <c r="F23" s="117"/>
      <c r="G23" s="117"/>
      <c r="H23" s="117"/>
      <c r="I23" s="117"/>
      <c r="J23" s="118"/>
      <c r="M23">
        <f>SUM(L24:L31)</f>
        <v>522</v>
      </c>
    </row>
    <row r="24" spans="1:15" x14ac:dyDescent="0.35">
      <c r="B24" s="74" t="s">
        <v>13</v>
      </c>
      <c r="C24" s="71" t="s">
        <v>15</v>
      </c>
      <c r="D24" s="71" t="s">
        <v>59</v>
      </c>
      <c r="E24" s="71" t="s">
        <v>66</v>
      </c>
      <c r="F24" s="71" t="s">
        <v>64</v>
      </c>
      <c r="G24" s="71" t="s">
        <v>65</v>
      </c>
      <c r="H24" s="71" t="s">
        <v>63</v>
      </c>
      <c r="I24" s="71" t="s">
        <v>68</v>
      </c>
      <c r="J24" s="75" t="s">
        <v>67</v>
      </c>
      <c r="M24">
        <f>M22-M23</f>
        <v>83</v>
      </c>
    </row>
    <row r="25" spans="1:15" x14ac:dyDescent="0.35">
      <c r="A25" s="91">
        <v>1</v>
      </c>
      <c r="B25" s="76">
        <v>0.37483</v>
      </c>
      <c r="C25" s="72">
        <v>0.48130000000000001</v>
      </c>
      <c r="D25" s="72">
        <v>0.95574999999999999</v>
      </c>
      <c r="E25" s="72">
        <v>0.43802000000000002</v>
      </c>
      <c r="F25" s="72">
        <v>0.74224000000000001</v>
      </c>
      <c r="G25" s="72">
        <v>0.45129999999999998</v>
      </c>
      <c r="H25" s="72">
        <v>0.52885000000000004</v>
      </c>
      <c r="I25" s="72">
        <v>0.13569000000000001</v>
      </c>
      <c r="J25" s="77">
        <v>0.11729000000000001</v>
      </c>
      <c r="K25" s="89"/>
      <c r="L25">
        <v>219</v>
      </c>
    </row>
    <row r="26" spans="1:15" x14ac:dyDescent="0.35">
      <c r="A26" s="91">
        <v>2</v>
      </c>
      <c r="B26" s="76">
        <v>0.36892000000000003</v>
      </c>
      <c r="C26" s="72">
        <v>0.47772999999999999</v>
      </c>
      <c r="D26" s="72">
        <v>0.94020999999999999</v>
      </c>
      <c r="E26" s="72">
        <v>0.45973999999999998</v>
      </c>
      <c r="F26" s="72">
        <v>0.72758999999999996</v>
      </c>
      <c r="G26" s="72">
        <v>0.46062999999999998</v>
      </c>
      <c r="H26" s="72">
        <v>0.52112999999999998</v>
      </c>
      <c r="I26" s="72">
        <v>0.11769</v>
      </c>
      <c r="J26" s="77">
        <v>0.11711000000000001</v>
      </c>
      <c r="K26" s="89"/>
      <c r="L26" s="72">
        <v>151</v>
      </c>
    </row>
    <row r="27" spans="1:15" x14ac:dyDescent="0.35">
      <c r="A27" s="91">
        <v>3</v>
      </c>
      <c r="B27" s="76">
        <v>0.36865999999999999</v>
      </c>
      <c r="C27" s="72">
        <v>0.47519</v>
      </c>
      <c r="D27" s="72">
        <v>0.93977999999999995</v>
      </c>
      <c r="E27" s="72">
        <v>0.39696999999999999</v>
      </c>
      <c r="F27" s="72">
        <v>0.75458999999999998</v>
      </c>
      <c r="G27" s="72">
        <v>0.46644000000000002</v>
      </c>
      <c r="H27" s="72">
        <v>0.51471</v>
      </c>
      <c r="I27" s="72">
        <v>0.15261</v>
      </c>
      <c r="J27" s="77">
        <v>0.10124</v>
      </c>
      <c r="K27" s="89"/>
      <c r="L27" s="72">
        <v>152</v>
      </c>
      <c r="M27">
        <f>AVERAGE(L23:L33)</f>
        <v>174</v>
      </c>
      <c r="N27">
        <f>M27*5</f>
        <v>870</v>
      </c>
      <c r="O27">
        <f>N27/60</f>
        <v>14.5</v>
      </c>
    </row>
    <row r="28" spans="1:15" x14ac:dyDescent="0.35">
      <c r="A28" s="91">
        <v>4</v>
      </c>
      <c r="B28" s="76">
        <v>0.38397999999999999</v>
      </c>
      <c r="C28" s="72">
        <v>0.49519999999999997</v>
      </c>
      <c r="D28" s="72">
        <v>0.96091000000000004</v>
      </c>
      <c r="E28" s="72">
        <v>0.45978000000000002</v>
      </c>
      <c r="F28" s="72">
        <v>0.74300999999999995</v>
      </c>
      <c r="G28" s="72">
        <v>0.45535999999999999</v>
      </c>
      <c r="H28" s="72">
        <v>0.51773000000000002</v>
      </c>
      <c r="I28" s="72">
        <v>0.18914</v>
      </c>
      <c r="J28" s="77">
        <v>0.14044000000000001</v>
      </c>
      <c r="K28" s="89"/>
      <c r="L28" s="72"/>
    </row>
    <row r="29" spans="1:15" x14ac:dyDescent="0.35">
      <c r="A29" s="91">
        <v>5</v>
      </c>
      <c r="B29" s="76">
        <v>0.38593</v>
      </c>
      <c r="C29" s="72">
        <v>0.49609999999999999</v>
      </c>
      <c r="D29" s="72">
        <v>0.95559000000000005</v>
      </c>
      <c r="E29" s="72">
        <v>0.45700000000000002</v>
      </c>
      <c r="F29" s="72">
        <v>0.74397999999999997</v>
      </c>
      <c r="G29" s="72">
        <v>0.47866999999999998</v>
      </c>
      <c r="H29" s="72">
        <v>0.52964</v>
      </c>
      <c r="I29" s="72">
        <v>0.18637999999999999</v>
      </c>
      <c r="J29" s="77">
        <v>0.12143</v>
      </c>
      <c r="K29" s="89"/>
      <c r="L29" s="72"/>
    </row>
    <row r="30" spans="1:15" x14ac:dyDescent="0.35">
      <c r="B30" s="78"/>
      <c r="C30" s="73"/>
      <c r="D30" s="73"/>
      <c r="E30" s="73"/>
      <c r="F30" s="73"/>
      <c r="G30" s="73"/>
      <c r="H30" s="73"/>
      <c r="I30" s="73"/>
      <c r="J30" s="79"/>
    </row>
    <row r="31" spans="1:15" x14ac:dyDescent="0.35">
      <c r="B31" s="80">
        <f>AVERAGE(B25:B29)</f>
        <v>0.37646400000000002</v>
      </c>
      <c r="C31" s="7">
        <f t="shared" ref="C31:I31" si="8">AVERAGE(C25:C29)</f>
        <v>0.48510399999999992</v>
      </c>
      <c r="D31" s="7">
        <f t="shared" si="8"/>
        <v>0.95044800000000007</v>
      </c>
      <c r="E31" s="7">
        <f t="shared" si="8"/>
        <v>0.44230200000000003</v>
      </c>
      <c r="F31" s="7">
        <f t="shared" si="8"/>
        <v>0.742282</v>
      </c>
      <c r="G31" s="7">
        <f t="shared" si="8"/>
        <v>0.46247999999999995</v>
      </c>
      <c r="H31" s="7">
        <f t="shared" si="8"/>
        <v>0.52241199999999999</v>
      </c>
      <c r="I31" s="7">
        <f t="shared" si="8"/>
        <v>0.156302</v>
      </c>
      <c r="J31" s="81">
        <f>AVERAGE(J25:J29)</f>
        <v>0.119502</v>
      </c>
    </row>
    <row r="32" spans="1:15" ht="15" thickBot="1" x14ac:dyDescent="0.4">
      <c r="B32" s="82">
        <f>_xlfn.STDEV.P(B25:B29)</f>
        <v>7.3017767700745218E-3</v>
      </c>
      <c r="C32" s="88">
        <f t="shared" ref="C32:I32" si="9">_xlfn.STDEV.P(C25:C29)</f>
        <v>8.8314768866820832E-3</v>
      </c>
      <c r="D32" s="88">
        <f t="shared" si="9"/>
        <v>8.7478875164236376E-3</v>
      </c>
      <c r="E32" s="88">
        <f t="shared" si="9"/>
        <v>2.4078709599976499E-2</v>
      </c>
      <c r="F32" s="88">
        <f t="shared" si="9"/>
        <v>8.6111170007148394E-3</v>
      </c>
      <c r="G32" s="88">
        <f t="shared" si="9"/>
        <v>9.5593619033908367E-3</v>
      </c>
      <c r="H32" s="88">
        <f t="shared" si="9"/>
        <v>5.9426808765068373E-3</v>
      </c>
      <c r="I32" s="88">
        <f t="shared" si="9"/>
        <v>2.7972816375903306E-2</v>
      </c>
      <c r="J32" s="83">
        <f>_xlfn.STDEV.P(J25:J29)</f>
        <v>1.2539794894654456E-2</v>
      </c>
    </row>
    <row r="33" ht="15" thickTop="1" x14ac:dyDescent="0.35"/>
  </sheetData>
  <mergeCells count="17">
    <mergeCell ref="B23:J23"/>
    <mergeCell ref="B6:F6"/>
    <mergeCell ref="G6:J6"/>
    <mergeCell ref="K6:P6"/>
    <mergeCell ref="B7:F7"/>
    <mergeCell ref="G7:J7"/>
    <mergeCell ref="K7:P7"/>
    <mergeCell ref="K5:P5"/>
    <mergeCell ref="B2:P2"/>
    <mergeCell ref="B20:J20"/>
    <mergeCell ref="B21:J21"/>
    <mergeCell ref="B22:J22"/>
    <mergeCell ref="B4:F4"/>
    <mergeCell ref="G4:J4"/>
    <mergeCell ref="K4:P4"/>
    <mergeCell ref="B5:F5"/>
    <mergeCell ref="G5:J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D01A-44F7-4170-9E3C-E7463631349B}">
  <dimension ref="A6:AE32"/>
  <sheetViews>
    <sheetView workbookViewId="0">
      <selection activeCell="L23" sqref="L23:M30"/>
    </sheetView>
  </sheetViews>
  <sheetFormatPr baseColWidth="10" defaultRowHeight="14.5" x14ac:dyDescent="0.35"/>
  <cols>
    <col min="3" max="3" width="3.6328125" customWidth="1"/>
    <col min="4" max="19" width="7.6328125" customWidth="1"/>
  </cols>
  <sheetData>
    <row r="6" spans="1:31" s="2" customFormat="1" ht="13" x14ac:dyDescent="0.3">
      <c r="A6" s="101" t="s">
        <v>0</v>
      </c>
      <c r="B6" s="101"/>
      <c r="D6" s="96" t="s">
        <v>41</v>
      </c>
      <c r="E6" s="96"/>
      <c r="F6" s="96"/>
      <c r="G6" s="96"/>
      <c r="H6" s="96" t="s">
        <v>42</v>
      </c>
      <c r="I6" s="96"/>
      <c r="J6" s="96"/>
      <c r="K6" s="96"/>
      <c r="L6" s="96" t="s">
        <v>43</v>
      </c>
      <c r="M6" s="96"/>
      <c r="N6" s="96"/>
      <c r="O6" s="96"/>
      <c r="P6" s="103" t="s">
        <v>44</v>
      </c>
      <c r="Q6" s="103"/>
      <c r="R6" s="103"/>
      <c r="S6" s="103"/>
      <c r="T6" s="3"/>
      <c r="U6" s="3"/>
      <c r="V6" s="3"/>
      <c r="W6" s="3"/>
      <c r="X6" s="3"/>
      <c r="Y6" s="3"/>
      <c r="Z6" s="3"/>
    </row>
    <row r="7" spans="1:31" s="2" customFormat="1" ht="13" x14ac:dyDescent="0.3">
      <c r="A7" s="1"/>
      <c r="B7" s="1"/>
      <c r="C7" s="3"/>
      <c r="D7" s="102" t="s">
        <v>21</v>
      </c>
      <c r="E7" s="102"/>
      <c r="F7" s="102"/>
      <c r="G7" s="102"/>
      <c r="H7" s="122" t="s">
        <v>45</v>
      </c>
      <c r="I7" s="122"/>
      <c r="J7" s="122"/>
      <c r="K7" s="122"/>
      <c r="L7" s="122" t="s">
        <v>45</v>
      </c>
      <c r="M7" s="122"/>
      <c r="N7" s="122"/>
      <c r="O7" s="122"/>
      <c r="P7" s="123" t="s">
        <v>21</v>
      </c>
      <c r="Q7" s="123"/>
      <c r="R7" s="123"/>
      <c r="S7" s="123"/>
      <c r="T7" s="3"/>
      <c r="U7" s="8"/>
      <c r="V7" s="3"/>
      <c r="W7" s="3"/>
      <c r="X7" s="3"/>
      <c r="Y7" s="3"/>
      <c r="Z7" s="3"/>
    </row>
    <row r="8" spans="1:31" s="13" customFormat="1" ht="13" x14ac:dyDescent="0.3">
      <c r="A8" s="11"/>
      <c r="B8" s="11"/>
      <c r="C8" s="12"/>
      <c r="D8" s="93">
        <v>13807103</v>
      </c>
      <c r="E8" s="93"/>
      <c r="F8" s="93"/>
      <c r="G8" s="93"/>
      <c r="H8" s="93">
        <v>13807103</v>
      </c>
      <c r="I8" s="93"/>
      <c r="J8" s="93"/>
      <c r="K8" s="93"/>
      <c r="L8" s="93">
        <v>13807103</v>
      </c>
      <c r="M8" s="93"/>
      <c r="N8" s="93"/>
      <c r="O8" s="93"/>
      <c r="P8" s="121">
        <v>13807103</v>
      </c>
      <c r="Q8" s="121"/>
      <c r="R8" s="121"/>
      <c r="S8" s="121"/>
      <c r="T8" s="12"/>
      <c r="U8" s="12"/>
      <c r="V8" s="12"/>
      <c r="W8" s="12"/>
      <c r="X8" s="12"/>
      <c r="Y8" s="12"/>
      <c r="Z8" s="12"/>
    </row>
    <row r="9" spans="1:31" s="2" customFormat="1" ht="13" x14ac:dyDescent="0.3">
      <c r="A9" s="1"/>
      <c r="B9" s="1"/>
      <c r="D9" s="3" t="s">
        <v>12</v>
      </c>
      <c r="E9" s="3" t="s">
        <v>13</v>
      </c>
      <c r="F9" s="3" t="s">
        <v>14</v>
      </c>
      <c r="G9" s="3" t="s">
        <v>15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12</v>
      </c>
      <c r="M9" s="3" t="s">
        <v>13</v>
      </c>
      <c r="N9" s="3" t="s">
        <v>14</v>
      </c>
      <c r="O9" s="3" t="s">
        <v>15</v>
      </c>
      <c r="P9" s="22" t="s">
        <v>12</v>
      </c>
      <c r="Q9" s="22" t="s">
        <v>13</v>
      </c>
      <c r="R9" s="22" t="s">
        <v>14</v>
      </c>
      <c r="S9" s="22" t="s">
        <v>15</v>
      </c>
      <c r="T9" s="3"/>
      <c r="U9" s="8" t="str">
        <f>CONCATENATE(C9," &amp; ",E9," &amp; ",G9," &amp; ",I9," &amp; ",K9," &amp; ",M9," &amp; ",O9," &amp; ",Q9," &amp; ",S9," \\ ")</f>
        <v xml:space="preserve"> &amp; val_iou &amp; val_f1 &amp; val_iou &amp; val_f1 &amp; val_iou &amp; val_f1 &amp; val_iou &amp; val_f1 \\ </v>
      </c>
      <c r="V9" s="3"/>
      <c r="W9" s="3"/>
      <c r="X9" s="3"/>
      <c r="Y9" s="3"/>
      <c r="Z9" s="3"/>
    </row>
    <row r="10" spans="1:31" s="2" customFormat="1" ht="13" x14ac:dyDescent="0.3">
      <c r="A10" s="1"/>
      <c r="B10" s="1"/>
      <c r="C10" s="2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23"/>
      <c r="Q10" s="23"/>
      <c r="R10" s="23"/>
      <c r="S10" s="23"/>
      <c r="T10" s="3"/>
      <c r="U10" s="8" t="str">
        <f>CONCATENATE(C10, " &amp; ",ROUND(E10,3)," &amp; ",ROUND(G10,3)," &amp; ",ROUND(I10,3)," &amp; ",ROUND(K10,3)," &amp; ",ROUND(M10,3)," &amp; ",ROUND(O10,3)," &amp; ",ROUND(Q10,3)," &amp; ",ROUND(S10,3)," \\ ")</f>
        <v xml:space="preserve">1 &amp; 0 &amp; 0 &amp; 0 &amp; 0 &amp; 0 &amp; 0 &amp; 0 &amp; 0 \\ </v>
      </c>
      <c r="V10" s="3"/>
      <c r="W10" s="3"/>
      <c r="X10" s="3"/>
      <c r="Y10" s="3"/>
      <c r="Z10" s="3"/>
    </row>
    <row r="11" spans="1:31" s="2" customFormat="1" ht="13" x14ac:dyDescent="0.3">
      <c r="A11" s="1"/>
      <c r="B11" s="1"/>
      <c r="C11" s="2">
        <v>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23"/>
      <c r="Q11" s="23"/>
      <c r="R11" s="23"/>
      <c r="S11" s="23"/>
      <c r="T11" s="3"/>
      <c r="U11" s="8" t="str">
        <f>CONCATENATE(C11, " &amp; ",ROUND(E11,3)," &amp; ",ROUND(G11,3)," &amp; ",ROUND(I11,3)," &amp; ",ROUND(K11,3)," &amp; ",ROUND(M11,3)," &amp; ",ROUND(O11,3)," &amp; ",ROUND(Q11,3)," &amp; ",ROUND(S11,3)," \\ ")</f>
        <v xml:space="preserve">2 &amp; 0 &amp; 0 &amp; 0 &amp; 0 &amp; 0 &amp; 0 &amp; 0 &amp; 0 \\ </v>
      </c>
      <c r="V11" s="3"/>
      <c r="W11" s="3"/>
      <c r="X11" s="3"/>
      <c r="Y11" s="3"/>
      <c r="Z11" s="3"/>
    </row>
    <row r="12" spans="1:31" s="2" customFormat="1" ht="13" x14ac:dyDescent="0.3">
      <c r="A12" s="1"/>
      <c r="B12" s="1"/>
      <c r="C12" s="2">
        <v>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3"/>
      <c r="Q12" s="23"/>
      <c r="R12" s="23"/>
      <c r="S12" s="23"/>
      <c r="T12" s="3"/>
      <c r="U12" s="8" t="str">
        <f>CONCATENATE(C12, " &amp; ",ROUND(E12,3)," &amp; ",ROUND(G12,3)," &amp; ",ROUND(I12,3)," &amp; ",ROUND(K12,3)," &amp; ",ROUND(M12,3)," &amp; ",ROUND(O12,3)," &amp; ",ROUND(Q12,3)," &amp; ",ROUND(S12,3)," \\ ")</f>
        <v xml:space="preserve">3 &amp; 0 &amp; 0 &amp; 0 &amp; 0 &amp; 0 &amp; 0 &amp; 0 &amp; 0 \\ </v>
      </c>
      <c r="V12" s="3"/>
      <c r="W12" s="3"/>
      <c r="X12" s="3"/>
      <c r="Y12" s="3"/>
      <c r="Z12" s="3"/>
    </row>
    <row r="13" spans="1:31" s="2" customFormat="1" ht="13" x14ac:dyDescent="0.3">
      <c r="A13" s="1"/>
      <c r="B13" s="1"/>
      <c r="C13" s="2">
        <v>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23"/>
      <c r="Q13" s="23"/>
      <c r="R13" s="23"/>
      <c r="S13" s="23"/>
      <c r="T13" s="3"/>
      <c r="U13" s="8" t="str">
        <f>CONCATENATE(C13, " &amp; ",ROUND(E13,3)," &amp; ",ROUND(G13,3)," &amp; ",ROUND(I13,3)," &amp; ",ROUND(K13,3)," &amp; ",ROUND(M13,3)," &amp; ",ROUND(O13,3)," &amp; ",ROUND(Q13,3)," &amp; ",ROUND(S13,3)," \\ ")</f>
        <v xml:space="preserve">4 &amp; 0 &amp; 0 &amp; 0 &amp; 0 &amp; 0 &amp; 0 &amp; 0 &amp; 0 \\ </v>
      </c>
      <c r="V13" s="3"/>
      <c r="W13" s="3"/>
      <c r="X13" s="3"/>
      <c r="Y13" s="3"/>
      <c r="Z13" s="3"/>
    </row>
    <row r="14" spans="1:31" s="2" customFormat="1" ht="13" x14ac:dyDescent="0.3">
      <c r="A14" s="1"/>
      <c r="B14" s="1"/>
      <c r="C14" s="2"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23"/>
      <c r="Q14" s="23"/>
      <c r="R14" s="23"/>
      <c r="S14" s="23"/>
      <c r="T14" s="3"/>
      <c r="U14" s="8" t="str">
        <f>CONCATENATE(C14, " &amp; ",ROUND(E14,3)," &amp; ",ROUND(G14,3)," &amp; ",ROUND(I14,3)," &amp; ",ROUND(K14,3)," &amp; ",ROUND(M14,3)," &amp; ",ROUND(O14,3)," &amp; ",ROUND(Q14,3)," &amp; ",ROUND(S14,3)," \\ ")</f>
        <v xml:space="preserve">5 &amp; 0 &amp; 0 &amp; 0 &amp; 0 &amp; 0 &amp; 0 &amp; 0 &amp; 0 \\ </v>
      </c>
      <c r="V14" s="3"/>
      <c r="W14" s="3"/>
      <c r="X14" s="3"/>
      <c r="Y14" s="3"/>
      <c r="Z14" s="3"/>
    </row>
    <row r="15" spans="1:31" s="2" customFormat="1" ht="13" x14ac:dyDescent="0.3">
      <c r="A15" s="1"/>
      <c r="B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2"/>
      <c r="Q15" s="22"/>
      <c r="R15" s="22"/>
      <c r="S15" s="22"/>
      <c r="T15" s="3"/>
      <c r="U15" s="3"/>
      <c r="V15" s="3"/>
      <c r="W15" s="3"/>
      <c r="X15" s="3"/>
      <c r="Y15" s="3"/>
      <c r="Z15" s="3"/>
      <c r="AB15" s="5"/>
      <c r="AC15" s="5"/>
      <c r="AD15" s="5"/>
      <c r="AE15" s="5"/>
    </row>
    <row r="16" spans="1:31" s="2" customFormat="1" ht="13" x14ac:dyDescent="0.3">
      <c r="A16" s="1"/>
      <c r="B16" s="1"/>
      <c r="D16" s="4" t="e">
        <f t="shared" ref="D16:G16" si="0">AVERAGE(D10:D14)</f>
        <v>#DIV/0!</v>
      </c>
      <c r="E16" s="6" t="e">
        <f t="shared" si="0"/>
        <v>#DIV/0!</v>
      </c>
      <c r="F16" s="4" t="e">
        <f t="shared" si="0"/>
        <v>#DIV/0!</v>
      </c>
      <c r="G16" s="7" t="e">
        <f t="shared" si="0"/>
        <v>#DIV/0!</v>
      </c>
      <c r="H16" s="4" t="e">
        <f t="shared" ref="H16:S16" si="1">AVERAGE(H10:H14)</f>
        <v>#DIV/0!</v>
      </c>
      <c r="I16" s="6" t="e">
        <f t="shared" si="1"/>
        <v>#DIV/0!</v>
      </c>
      <c r="J16" s="4" t="e">
        <f t="shared" si="1"/>
        <v>#DIV/0!</v>
      </c>
      <c r="K16" s="7" t="e">
        <f t="shared" si="1"/>
        <v>#DIV/0!</v>
      </c>
      <c r="L16" s="4" t="e">
        <f t="shared" si="1"/>
        <v>#DIV/0!</v>
      </c>
      <c r="M16" s="6" t="e">
        <f t="shared" si="1"/>
        <v>#DIV/0!</v>
      </c>
      <c r="N16" s="4" t="e">
        <f t="shared" si="1"/>
        <v>#DIV/0!</v>
      </c>
      <c r="O16" s="7" t="e">
        <f t="shared" si="1"/>
        <v>#DIV/0!</v>
      </c>
      <c r="P16" s="23" t="e">
        <f t="shared" si="1"/>
        <v>#DIV/0!</v>
      </c>
      <c r="Q16" s="24" t="e">
        <f t="shared" si="1"/>
        <v>#DIV/0!</v>
      </c>
      <c r="R16" s="23" t="e">
        <f t="shared" si="1"/>
        <v>#DIV/0!</v>
      </c>
      <c r="S16" s="25" t="e">
        <f t="shared" si="1"/>
        <v>#DIV/0!</v>
      </c>
      <c r="T16" s="3"/>
      <c r="U16" s="8" t="e">
        <f>CONCATENATE(C16, " &amp; ",ROUND(E16,3)," &amp; ",ROUND(G16,3)," &amp; ",ROUND(I16,3)," &amp; ",ROUND(K16,3)," &amp; ",ROUND(M16,3)," &amp; ",ROUND(O16,3)," &amp; ",ROUND(Q16,3)," &amp; ",ROUND(S16,3)," \\ ")</f>
        <v>#DIV/0!</v>
      </c>
      <c r="V16" s="3"/>
      <c r="W16" s="3"/>
      <c r="X16" s="3"/>
      <c r="Y16" s="3"/>
      <c r="Z16" s="3"/>
      <c r="AB16" s="5"/>
      <c r="AC16" s="5"/>
      <c r="AD16" s="5"/>
      <c r="AE16" s="5"/>
    </row>
    <row r="17" spans="1:31" s="2" customFormat="1" ht="13" x14ac:dyDescent="0.3">
      <c r="A17" s="1"/>
      <c r="B17" s="1"/>
      <c r="D17" s="4" t="e">
        <f t="shared" ref="D17:G17" si="2">_xlfn.STDEV.P(D10:D14)</f>
        <v>#DIV/0!</v>
      </c>
      <c r="E17" s="4" t="e">
        <f t="shared" si="2"/>
        <v>#DIV/0!</v>
      </c>
      <c r="F17" s="4" t="e">
        <f t="shared" si="2"/>
        <v>#DIV/0!</v>
      </c>
      <c r="G17" s="4" t="e">
        <f t="shared" si="2"/>
        <v>#DIV/0!</v>
      </c>
      <c r="H17" s="4" t="e">
        <f t="shared" ref="H17:S17" si="3">_xlfn.STDEV.P(H10:H14)</f>
        <v>#DIV/0!</v>
      </c>
      <c r="I17" s="4" t="e">
        <f t="shared" si="3"/>
        <v>#DIV/0!</v>
      </c>
      <c r="J17" s="4" t="e">
        <f t="shared" si="3"/>
        <v>#DIV/0!</v>
      </c>
      <c r="K17" s="4" t="e">
        <f t="shared" si="3"/>
        <v>#DIV/0!</v>
      </c>
      <c r="L17" s="4" t="e">
        <f t="shared" si="3"/>
        <v>#DIV/0!</v>
      </c>
      <c r="M17" s="4" t="e">
        <f t="shared" si="3"/>
        <v>#DIV/0!</v>
      </c>
      <c r="N17" s="4" t="e">
        <f t="shared" si="3"/>
        <v>#DIV/0!</v>
      </c>
      <c r="O17" s="4" t="e">
        <f t="shared" si="3"/>
        <v>#DIV/0!</v>
      </c>
      <c r="P17" s="23" t="e">
        <f t="shared" si="3"/>
        <v>#DIV/0!</v>
      </c>
      <c r="Q17" s="23" t="e">
        <f t="shared" si="3"/>
        <v>#DIV/0!</v>
      </c>
      <c r="R17" s="23" t="e">
        <f t="shared" si="3"/>
        <v>#DIV/0!</v>
      </c>
      <c r="S17" s="23" t="e">
        <f t="shared" si="3"/>
        <v>#DIV/0!</v>
      </c>
      <c r="T17" s="3"/>
      <c r="U17" s="8" t="e">
        <f>CONCATENATE(C17, " &amp; ",ROUND(E17,3)," &amp; ",ROUND(G17,3)," &amp; ",ROUND(I17,3)," &amp; ",ROUND(K17,3)," &amp; ",ROUND(M17,3)," &amp; ",ROUND(O17,3)," &amp; ",ROUND(Q17,3)," &amp; ",ROUND(S17,3)," \\ ")</f>
        <v>#DIV/0!</v>
      </c>
      <c r="V17" s="3"/>
      <c r="W17" s="3"/>
      <c r="X17" s="3"/>
      <c r="Y17" s="3"/>
      <c r="Z17" s="3"/>
      <c r="AB17" s="5"/>
      <c r="AC17" s="5"/>
      <c r="AD17" s="5"/>
      <c r="AE17" s="5"/>
    </row>
    <row r="18" spans="1:31" s="2" customFormat="1" ht="13" x14ac:dyDescent="0.3">
      <c r="A18" s="1"/>
      <c r="B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2"/>
      <c r="Q18" s="22"/>
      <c r="R18" s="22"/>
      <c r="S18" s="22"/>
      <c r="T18" s="3"/>
      <c r="U18" s="3"/>
      <c r="V18" s="3"/>
      <c r="W18" s="3"/>
      <c r="X18" s="3"/>
      <c r="Y18" s="3"/>
      <c r="Z18" s="3"/>
    </row>
    <row r="19" spans="1:31" s="2" customFormat="1" ht="13" x14ac:dyDescent="0.3">
      <c r="A19" s="1"/>
      <c r="B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22"/>
      <c r="Q19" s="22"/>
      <c r="R19" s="22"/>
      <c r="S19" s="22"/>
      <c r="T19" s="3"/>
      <c r="U19" s="3"/>
      <c r="V19" s="3"/>
      <c r="W19" s="3"/>
      <c r="X19" s="3"/>
      <c r="Y19" s="3"/>
      <c r="Z19" s="3"/>
    </row>
    <row r="20" spans="1:31" s="2" customFormat="1" ht="13" x14ac:dyDescent="0.3">
      <c r="A20" s="1"/>
      <c r="B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3"/>
      <c r="U20" s="3"/>
      <c r="V20" s="3"/>
      <c r="W20" s="3"/>
      <c r="X20" s="3"/>
      <c r="Y20" s="3"/>
      <c r="Z20" s="3"/>
    </row>
    <row r="21" spans="1:31" x14ac:dyDescent="0.35">
      <c r="P21" s="26"/>
      <c r="Q21" s="26"/>
      <c r="R21" s="26"/>
      <c r="S21" s="26"/>
    </row>
    <row r="22" spans="1:31" x14ac:dyDescent="0.35">
      <c r="P22" s="26"/>
      <c r="Q22" s="26"/>
      <c r="R22" s="26"/>
      <c r="S22" s="26"/>
    </row>
    <row r="23" spans="1:31" x14ac:dyDescent="0.35">
      <c r="P23" s="26"/>
      <c r="Q23" s="26"/>
      <c r="R23" s="26"/>
      <c r="S23" s="26"/>
    </row>
    <row r="24" spans="1:31" x14ac:dyDescent="0.35">
      <c r="I24" s="21"/>
      <c r="J24" s="21" t="e">
        <f t="shared" ref="J24:J29" si="4">I24*60/H24</f>
        <v>#DIV/0!</v>
      </c>
      <c r="M24" s="21"/>
      <c r="N24" s="21" t="e">
        <f t="shared" ref="N24:N29" si="5">M24*60/L24</f>
        <v>#DIV/0!</v>
      </c>
      <c r="P24" s="26"/>
      <c r="Q24" s="27"/>
      <c r="R24" s="27"/>
      <c r="S24" s="26"/>
    </row>
    <row r="25" spans="1:31" x14ac:dyDescent="0.35">
      <c r="I25" s="21"/>
      <c r="J25" s="21" t="e">
        <f t="shared" si="4"/>
        <v>#DIV/0!</v>
      </c>
      <c r="M25" s="21"/>
      <c r="N25" s="21" t="e">
        <f t="shared" si="5"/>
        <v>#DIV/0!</v>
      </c>
      <c r="P25" s="26"/>
      <c r="Q25" s="27"/>
      <c r="R25" s="27"/>
      <c r="S25" s="26"/>
    </row>
    <row r="26" spans="1:31" x14ac:dyDescent="0.35">
      <c r="I26" s="21"/>
      <c r="J26" s="21" t="e">
        <f t="shared" si="4"/>
        <v>#DIV/0!</v>
      </c>
      <c r="M26" s="21"/>
      <c r="N26" s="21" t="e">
        <f t="shared" si="5"/>
        <v>#DIV/0!</v>
      </c>
      <c r="P26" s="26"/>
      <c r="Q26" s="27"/>
      <c r="R26" s="27"/>
      <c r="S26" s="26"/>
    </row>
    <row r="27" spans="1:31" x14ac:dyDescent="0.35">
      <c r="I27" s="21"/>
      <c r="J27" s="21" t="e">
        <f t="shared" si="4"/>
        <v>#DIV/0!</v>
      </c>
      <c r="M27" s="21"/>
      <c r="N27" s="21" t="e">
        <f t="shared" si="5"/>
        <v>#DIV/0!</v>
      </c>
      <c r="P27" s="26"/>
      <c r="Q27" s="27"/>
      <c r="R27" s="27"/>
      <c r="S27" s="26"/>
    </row>
    <row r="28" spans="1:31" x14ac:dyDescent="0.35">
      <c r="I28" s="21"/>
      <c r="J28" s="21" t="e">
        <f t="shared" si="4"/>
        <v>#DIV/0!</v>
      </c>
      <c r="M28" s="21"/>
      <c r="N28" s="21" t="e">
        <f t="shared" si="5"/>
        <v>#DIV/0!</v>
      </c>
      <c r="P28" s="26"/>
      <c r="Q28" s="27"/>
      <c r="R28" s="27"/>
      <c r="S28" s="26"/>
    </row>
    <row r="29" spans="1:31" x14ac:dyDescent="0.35">
      <c r="I29" s="21"/>
      <c r="J29" s="21" t="e">
        <f t="shared" si="4"/>
        <v>#DIV/0!</v>
      </c>
      <c r="M29" s="21"/>
      <c r="N29" s="21" t="e">
        <f t="shared" si="5"/>
        <v>#DIV/0!</v>
      </c>
      <c r="P29" s="26"/>
      <c r="Q29" s="27"/>
      <c r="R29" s="27"/>
      <c r="S29" s="26"/>
    </row>
    <row r="30" spans="1:31" x14ac:dyDescent="0.35">
      <c r="I30" s="21"/>
      <c r="J30" s="21"/>
      <c r="M30" s="21"/>
      <c r="N30" s="21"/>
      <c r="P30" s="26"/>
      <c r="Q30" s="27"/>
      <c r="R30" s="27"/>
      <c r="S30" s="26"/>
    </row>
    <row r="31" spans="1:31" x14ac:dyDescent="0.35">
      <c r="I31" s="21"/>
      <c r="J31" s="21" t="e">
        <f>AVERAGE(J24:J30)</f>
        <v>#DIV/0!</v>
      </c>
      <c r="K31" t="s">
        <v>29</v>
      </c>
      <c r="M31" s="21"/>
      <c r="N31" s="21" t="e">
        <f>AVERAGE(N24:N29)</f>
        <v>#DIV/0!</v>
      </c>
      <c r="O31" t="s">
        <v>29</v>
      </c>
      <c r="P31" s="26"/>
      <c r="Q31" s="27"/>
      <c r="R31" s="27" t="e">
        <f>AVERAGE(R24:R29)</f>
        <v>#DIV/0!</v>
      </c>
      <c r="S31" s="26" t="s">
        <v>29</v>
      </c>
    </row>
    <row r="32" spans="1:31" x14ac:dyDescent="0.35">
      <c r="I32" s="21"/>
      <c r="J32" s="21" t="e">
        <f>STDEV(J24:J30)</f>
        <v>#DIV/0!</v>
      </c>
      <c r="K32" t="s">
        <v>29</v>
      </c>
      <c r="M32" s="21"/>
      <c r="N32" s="21" t="e">
        <f>STDEV(N24:N29)</f>
        <v>#DIV/0!</v>
      </c>
      <c r="O32" t="s">
        <v>29</v>
      </c>
      <c r="P32" s="26"/>
      <c r="Q32" s="27"/>
      <c r="R32" s="27" t="e">
        <f>STDEV(R24:R29)</f>
        <v>#DIV/0!</v>
      </c>
      <c r="S32" s="26" t="s">
        <v>29</v>
      </c>
    </row>
  </sheetData>
  <mergeCells count="13">
    <mergeCell ref="D8:G8"/>
    <mergeCell ref="H8:K8"/>
    <mergeCell ref="L8:O8"/>
    <mergeCell ref="P8:S8"/>
    <mergeCell ref="A6:B6"/>
    <mergeCell ref="D6:G6"/>
    <mergeCell ref="H6:K6"/>
    <mergeCell ref="L6:O6"/>
    <mergeCell ref="P6:S6"/>
    <mergeCell ref="D7:G7"/>
    <mergeCell ref="H7:K7"/>
    <mergeCell ref="L7:O7"/>
    <mergeCell ref="P7:S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MVT, SHVIT, SHVIT+SW</vt:lpstr>
      <vt:lpstr>max Volume</vt:lpstr>
      <vt:lpstr>conv layers</vt:lpstr>
      <vt:lpstr>Kernel-size</vt:lpstr>
      <vt:lpstr>paper</vt:lpstr>
      <vt:lpstr>relu, gelu, 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Drewes ChangGeng</dc:creator>
  <cp:lastModifiedBy>Drewes, ChangGeng</cp:lastModifiedBy>
  <dcterms:created xsi:type="dcterms:W3CDTF">2025-04-15T18:27:29Z</dcterms:created>
  <dcterms:modified xsi:type="dcterms:W3CDTF">2025-07-15T18:31:03Z</dcterms:modified>
</cp:coreProperties>
</file>