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-33945" yWindow="885" windowWidth="25440" windowHeight="15990" tabRatio="500" activeTab="3"/>
  </bookViews>
  <sheets>
    <sheet name="Sheet1" sheetId="1" r:id="rId1"/>
    <sheet name="Sheet2" sheetId="2" r:id="rId2"/>
    <sheet name="Sheet3" sheetId="3" r:id="rId3"/>
    <sheet name="tolatex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3" l="1"/>
  <c r="G19" i="3"/>
  <c r="G20" i="3"/>
  <c r="G21" i="3"/>
  <c r="E49" i="3"/>
  <c r="G12" i="3"/>
  <c r="G13" i="3"/>
  <c r="G14" i="3"/>
  <c r="G15" i="3"/>
  <c r="G16" i="3"/>
  <c r="G17" i="3"/>
  <c r="E48" i="3"/>
  <c r="G10" i="3"/>
  <c r="G25" i="3"/>
  <c r="G30" i="3"/>
  <c r="G35" i="3"/>
  <c r="G49" i="3"/>
  <c r="G4" i="3"/>
  <c r="G9" i="3"/>
  <c r="G24" i="3"/>
  <c r="G29" i="3"/>
  <c r="G34" i="3"/>
  <c r="G48" i="3"/>
  <c r="G2" i="3"/>
  <c r="G3" i="3"/>
  <c r="G5" i="3"/>
  <c r="G6" i="3"/>
  <c r="E46" i="3"/>
  <c r="G7" i="3"/>
  <c r="G8" i="3"/>
  <c r="G11" i="3"/>
  <c r="E47" i="3"/>
  <c r="G22" i="3"/>
  <c r="G23" i="3"/>
  <c r="G26" i="3"/>
  <c r="E50" i="3"/>
  <c r="G27" i="3"/>
  <c r="G28" i="3"/>
  <c r="G31" i="3"/>
  <c r="E51" i="3"/>
  <c r="G32" i="3"/>
  <c r="G33" i="3"/>
  <c r="G36" i="3"/>
  <c r="E52" i="3"/>
  <c r="E53" i="3"/>
  <c r="G46" i="3"/>
  <c r="G47" i="3"/>
  <c r="G50" i="3"/>
  <c r="G51" i="3"/>
  <c r="J2" i="2"/>
  <c r="K2" i="2"/>
  <c r="L2" i="2"/>
  <c r="R2" i="2"/>
  <c r="M2" i="2"/>
  <c r="N2" i="2"/>
  <c r="O2" i="2"/>
  <c r="P2" i="2"/>
  <c r="S2" i="2"/>
  <c r="J3" i="2"/>
  <c r="K3" i="2"/>
  <c r="L3" i="2"/>
  <c r="R3" i="2"/>
  <c r="M3" i="2"/>
  <c r="N3" i="2"/>
  <c r="O3" i="2"/>
  <c r="P3" i="2"/>
  <c r="S3" i="2"/>
  <c r="J4" i="2"/>
  <c r="K4" i="2"/>
  <c r="L4" i="2"/>
  <c r="R4" i="2"/>
  <c r="M4" i="2"/>
  <c r="N4" i="2"/>
  <c r="O4" i="2"/>
  <c r="P4" i="2"/>
  <c r="S4" i="2"/>
  <c r="J5" i="2"/>
  <c r="K5" i="2"/>
  <c r="L5" i="2"/>
  <c r="R5" i="2"/>
  <c r="M5" i="2"/>
  <c r="N5" i="2"/>
  <c r="O5" i="2"/>
  <c r="P5" i="2"/>
  <c r="S5" i="2"/>
  <c r="J6" i="2"/>
  <c r="K6" i="2"/>
  <c r="L6" i="2"/>
  <c r="R6" i="2"/>
  <c r="M6" i="2"/>
  <c r="N6" i="2"/>
  <c r="O6" i="2"/>
  <c r="P6" i="2"/>
  <c r="S6" i="2"/>
  <c r="J7" i="2"/>
  <c r="K7" i="2"/>
  <c r="L7" i="2"/>
  <c r="R7" i="2"/>
  <c r="M7" i="2"/>
  <c r="N7" i="2"/>
  <c r="O7" i="2"/>
  <c r="P7" i="2"/>
  <c r="S7" i="2"/>
  <c r="J8" i="2"/>
  <c r="K8" i="2"/>
  <c r="L8" i="2"/>
  <c r="R8" i="2"/>
  <c r="M8" i="2"/>
  <c r="N8" i="2"/>
  <c r="O8" i="2"/>
  <c r="P8" i="2"/>
  <c r="S8" i="2"/>
  <c r="J9" i="2"/>
  <c r="K9" i="2"/>
  <c r="L9" i="2"/>
  <c r="R9" i="2"/>
  <c r="M9" i="2"/>
  <c r="N9" i="2"/>
  <c r="O9" i="2"/>
  <c r="P9" i="2"/>
  <c r="S9" i="2"/>
  <c r="J10" i="2"/>
  <c r="K10" i="2"/>
  <c r="L10" i="2"/>
  <c r="R10" i="2"/>
  <c r="M10" i="2"/>
  <c r="N10" i="2"/>
  <c r="O10" i="2"/>
  <c r="P10" i="2"/>
  <c r="S10" i="2"/>
  <c r="J11" i="2"/>
  <c r="K11" i="2"/>
  <c r="L11" i="2"/>
  <c r="R11" i="2"/>
  <c r="M11" i="2"/>
  <c r="N11" i="2"/>
  <c r="O11" i="2"/>
  <c r="P11" i="2"/>
  <c r="S11" i="2"/>
  <c r="J12" i="2"/>
  <c r="K12" i="2"/>
  <c r="L12" i="2"/>
  <c r="R12" i="2"/>
  <c r="M12" i="2"/>
  <c r="N12" i="2"/>
  <c r="O12" i="2"/>
  <c r="P12" i="2"/>
  <c r="S12" i="2"/>
  <c r="J13" i="2"/>
  <c r="K13" i="2"/>
  <c r="L13" i="2"/>
  <c r="R13" i="2"/>
  <c r="M13" i="2"/>
  <c r="N13" i="2"/>
  <c r="O13" i="2"/>
  <c r="P13" i="2"/>
  <c r="S13" i="2"/>
  <c r="J14" i="2"/>
  <c r="K14" i="2"/>
  <c r="L14" i="2"/>
  <c r="R14" i="2"/>
  <c r="M14" i="2"/>
  <c r="N14" i="2"/>
  <c r="O14" i="2"/>
  <c r="P14" i="2"/>
  <c r="S14" i="2"/>
  <c r="J15" i="2"/>
  <c r="K15" i="2"/>
  <c r="L15" i="2"/>
  <c r="R15" i="2"/>
  <c r="M15" i="2"/>
  <c r="N15" i="2"/>
  <c r="O15" i="2"/>
  <c r="P15" i="2"/>
  <c r="S15" i="2"/>
  <c r="J16" i="2"/>
  <c r="K16" i="2"/>
  <c r="L16" i="2"/>
  <c r="R16" i="2"/>
  <c r="M16" i="2"/>
  <c r="N16" i="2"/>
  <c r="O16" i="2"/>
  <c r="P16" i="2"/>
  <c r="S16" i="2"/>
  <c r="J17" i="2"/>
  <c r="K17" i="2"/>
  <c r="L17" i="2"/>
  <c r="R17" i="2"/>
  <c r="M17" i="2"/>
  <c r="N17" i="2"/>
  <c r="O17" i="2"/>
  <c r="P17" i="2"/>
  <c r="S17" i="2"/>
  <c r="J18" i="2"/>
  <c r="K18" i="2"/>
  <c r="L18" i="2"/>
  <c r="R18" i="2"/>
  <c r="M18" i="2"/>
  <c r="N18" i="2"/>
  <c r="O18" i="2"/>
  <c r="P18" i="2"/>
  <c r="S18" i="2"/>
  <c r="J19" i="2"/>
  <c r="K19" i="2"/>
  <c r="L19" i="2"/>
  <c r="R19" i="2"/>
  <c r="M19" i="2"/>
  <c r="N19" i="2"/>
  <c r="O19" i="2"/>
  <c r="P19" i="2"/>
  <c r="S19" i="2"/>
  <c r="J20" i="2"/>
  <c r="K20" i="2"/>
  <c r="L20" i="2"/>
  <c r="R20" i="2"/>
  <c r="M20" i="2"/>
  <c r="N20" i="2"/>
  <c r="O20" i="2"/>
  <c r="P20" i="2"/>
  <c r="S20" i="2"/>
  <c r="J21" i="2"/>
  <c r="K21" i="2"/>
  <c r="L21" i="2"/>
  <c r="R21" i="2"/>
  <c r="M21" i="2"/>
  <c r="N21" i="2"/>
  <c r="O21" i="2"/>
  <c r="P21" i="2"/>
  <c r="S21" i="2"/>
  <c r="J22" i="2"/>
  <c r="K22" i="2"/>
  <c r="L22" i="2"/>
  <c r="R22" i="2"/>
  <c r="M22" i="2"/>
  <c r="N22" i="2"/>
  <c r="O22" i="2"/>
  <c r="P22" i="2"/>
  <c r="S22" i="2"/>
  <c r="J23" i="2"/>
  <c r="K23" i="2"/>
  <c r="L23" i="2"/>
  <c r="R23" i="2"/>
  <c r="M23" i="2"/>
  <c r="N23" i="2"/>
  <c r="O23" i="2"/>
  <c r="P23" i="2"/>
  <c r="S23" i="2"/>
  <c r="J24" i="2"/>
  <c r="K24" i="2"/>
  <c r="L24" i="2"/>
  <c r="R24" i="2"/>
  <c r="M24" i="2"/>
  <c r="N24" i="2"/>
  <c r="O24" i="2"/>
  <c r="P24" i="2"/>
  <c r="S24" i="2"/>
  <c r="J25" i="2"/>
  <c r="K25" i="2"/>
  <c r="L25" i="2"/>
  <c r="R25" i="2"/>
  <c r="M25" i="2"/>
  <c r="N25" i="2"/>
  <c r="O25" i="2"/>
  <c r="P25" i="2"/>
  <c r="S25" i="2"/>
  <c r="J26" i="2"/>
  <c r="K26" i="2"/>
  <c r="L26" i="2"/>
  <c r="R26" i="2"/>
  <c r="M26" i="2"/>
  <c r="N26" i="2"/>
  <c r="O26" i="2"/>
  <c r="P26" i="2"/>
  <c r="S26" i="2"/>
  <c r="J27" i="2"/>
  <c r="K27" i="2"/>
  <c r="L27" i="2"/>
  <c r="R27" i="2"/>
  <c r="M27" i="2"/>
  <c r="N27" i="2"/>
  <c r="O27" i="2"/>
  <c r="P27" i="2"/>
  <c r="S27" i="2"/>
  <c r="J28" i="2"/>
  <c r="K28" i="2"/>
  <c r="L28" i="2"/>
  <c r="R28" i="2"/>
  <c r="M28" i="2"/>
  <c r="N28" i="2"/>
  <c r="O28" i="2"/>
  <c r="P28" i="2"/>
  <c r="S28" i="2"/>
  <c r="J29" i="2"/>
  <c r="K29" i="2"/>
  <c r="L29" i="2"/>
  <c r="R29" i="2"/>
  <c r="M29" i="2"/>
  <c r="N29" i="2"/>
  <c r="O29" i="2"/>
  <c r="P29" i="2"/>
  <c r="S29" i="2"/>
  <c r="J30" i="2"/>
  <c r="K30" i="2"/>
  <c r="L30" i="2"/>
  <c r="R30" i="2"/>
  <c r="M30" i="2"/>
  <c r="N30" i="2"/>
  <c r="O30" i="2"/>
  <c r="P30" i="2"/>
  <c r="S30" i="2"/>
  <c r="J31" i="2"/>
  <c r="K31" i="2"/>
  <c r="L31" i="2"/>
  <c r="R31" i="2"/>
  <c r="M31" i="2"/>
  <c r="N31" i="2"/>
  <c r="O31" i="2"/>
  <c r="P31" i="2"/>
  <c r="S31" i="2"/>
  <c r="J32" i="2"/>
  <c r="K32" i="2"/>
  <c r="L32" i="2"/>
  <c r="R32" i="2"/>
  <c r="M32" i="2"/>
  <c r="N32" i="2"/>
  <c r="O32" i="2"/>
  <c r="P32" i="2"/>
  <c r="S32" i="2"/>
  <c r="J33" i="2"/>
  <c r="K33" i="2"/>
  <c r="L33" i="2"/>
  <c r="R33" i="2"/>
  <c r="M33" i="2"/>
  <c r="N33" i="2"/>
  <c r="O33" i="2"/>
  <c r="P33" i="2"/>
  <c r="S33" i="2"/>
  <c r="J34" i="2"/>
  <c r="K34" i="2"/>
  <c r="L34" i="2"/>
  <c r="R34" i="2"/>
  <c r="M34" i="2"/>
  <c r="N34" i="2"/>
  <c r="O34" i="2"/>
  <c r="P34" i="2"/>
  <c r="S34" i="2"/>
  <c r="J35" i="2"/>
  <c r="K35" i="2"/>
  <c r="L35" i="2"/>
  <c r="R35" i="2"/>
  <c r="M35" i="2"/>
  <c r="N35" i="2"/>
  <c r="O35" i="2"/>
  <c r="P35" i="2"/>
  <c r="S35" i="2"/>
  <c r="J36" i="2"/>
  <c r="K36" i="2"/>
  <c r="L36" i="2"/>
  <c r="R36" i="2"/>
  <c r="M36" i="2"/>
  <c r="N36" i="2"/>
  <c r="O36" i="2"/>
  <c r="P36" i="2"/>
  <c r="S36" i="2"/>
  <c r="J37" i="2"/>
  <c r="K37" i="2"/>
  <c r="L37" i="2"/>
  <c r="R37" i="2"/>
  <c r="M37" i="2"/>
  <c r="N37" i="2"/>
  <c r="O37" i="2"/>
  <c r="P37" i="2"/>
  <c r="S37" i="2"/>
  <c r="J38" i="2"/>
  <c r="K38" i="2"/>
  <c r="L38" i="2"/>
  <c r="R38" i="2"/>
  <c r="M38" i="2"/>
  <c r="N38" i="2"/>
  <c r="O38" i="2"/>
  <c r="P38" i="2"/>
  <c r="S38" i="2"/>
  <c r="U4" i="2"/>
  <c r="U2" i="2"/>
  <c r="U3" i="2"/>
  <c r="U5" i="2"/>
  <c r="U6" i="2"/>
  <c r="U7" i="2"/>
  <c r="U8" i="2"/>
  <c r="U9" i="2"/>
  <c r="U10" i="2"/>
  <c r="U21" i="2"/>
  <c r="U11" i="2"/>
  <c r="U14" i="2"/>
  <c r="U13" i="2"/>
  <c r="U12" i="2"/>
  <c r="U16" i="2"/>
  <c r="U15" i="2"/>
  <c r="U18" i="2"/>
  <c r="U17" i="2"/>
  <c r="U19" i="2"/>
  <c r="U20" i="2"/>
  <c r="U22" i="2"/>
  <c r="U26" i="2"/>
  <c r="U27" i="2"/>
  <c r="U28" i="2"/>
  <c r="U30" i="2"/>
  <c r="U31" i="2"/>
  <c r="U23" i="2"/>
  <c r="U29" i="2"/>
  <c r="U25" i="2"/>
  <c r="U24" i="2"/>
  <c r="U32" i="2"/>
  <c r="U34" i="2"/>
  <c r="U33" i="2"/>
  <c r="U35" i="2"/>
  <c r="U38" i="2"/>
  <c r="U37" i="2"/>
  <c r="U36" i="2"/>
  <c r="F47" i="3"/>
  <c r="F48" i="3"/>
  <c r="F49" i="3"/>
  <c r="F50" i="3"/>
  <c r="D47" i="3"/>
  <c r="D48" i="3"/>
  <c r="D49" i="3"/>
  <c r="D50" i="3"/>
  <c r="D51" i="3"/>
  <c r="D5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E2" i="3"/>
  <c r="D2" i="3"/>
  <c r="E12" i="2"/>
  <c r="E19" i="2"/>
  <c r="E37" i="2"/>
  <c r="E36" i="2"/>
  <c r="E25" i="2"/>
  <c r="E15" i="2"/>
  <c r="E24" i="2"/>
  <c r="E22" i="2"/>
  <c r="E2" i="2"/>
  <c r="E3" i="2"/>
  <c r="E27" i="2"/>
  <c r="E11" i="2"/>
  <c r="E28" i="2"/>
  <c r="E32" i="2"/>
  <c r="E10" i="2"/>
  <c r="E14" i="2"/>
  <c r="E13" i="2"/>
  <c r="E38" i="2"/>
  <c r="E5" i="2"/>
  <c r="E34" i="2"/>
  <c r="E33" i="2"/>
  <c r="E18" i="2"/>
  <c r="E4" i="2"/>
  <c r="E17" i="2"/>
  <c r="E6" i="2"/>
  <c r="E30" i="2"/>
  <c r="E31" i="2"/>
  <c r="E8" i="2"/>
  <c r="E23" i="2"/>
  <c r="E7" i="2"/>
  <c r="E29" i="2"/>
  <c r="E35" i="2"/>
  <c r="E16" i="2"/>
  <c r="E20" i="2"/>
  <c r="E9" i="2"/>
  <c r="E26" i="2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38" i="3"/>
</calcChain>
</file>

<file path=xl/sharedStrings.xml><?xml version="1.0" encoding="utf-8"?>
<sst xmlns="http://schemas.openxmlformats.org/spreadsheetml/2006/main" count="516" uniqueCount="141">
  <si>
    <t>Subject</t>
  </si>
  <si>
    <t>Context</t>
  </si>
  <si>
    <t>Scale</t>
  </si>
  <si>
    <t>Research method</t>
  </si>
  <si>
    <t>Study design</t>
  </si>
  <si>
    <t>Validity</t>
  </si>
  <si>
    <t>Product, Process, and Profit: The Politics of Usability in a Software Venture</t>
  </si>
  <si>
    <t>weak</t>
  </si>
  <si>
    <t>yes</t>
  </si>
  <si>
    <t>no</t>
  </si>
  <si>
    <t>LIPE: A Lightweight Process for E-business tartup Companies Based on Extreme Programming</t>
  </si>
  <si>
    <t>medium</t>
  </si>
  <si>
    <t>Pragmatic and Opportunistic Reuse in Innovative Start-up Companies</t>
  </si>
  <si>
    <t>Lessons in Agility from Internet-Based Development</t>
  </si>
  <si>
    <t>Factors Impacting Customers' Initial Trust in E-businesses: An empirical Study</t>
  </si>
  <si>
    <t>strong</t>
  </si>
  <si>
    <t>From Knowing Nothing to Knowing a Little</t>
  </si>
  <si>
    <t>Aligning Business and Technology Strategies A Comparison of established and start-up business context</t>
  </si>
  <si>
    <t>Innovation and Technology Based Economic Development: Are There Short-cuts?</t>
  </si>
  <si>
    <t>Building High-Performance team through effective job design for an early stage software start-up</t>
  </si>
  <si>
    <t>Time-to.completion in software package startups</t>
  </si>
  <si>
    <t>Rigor</t>
  </si>
  <si>
    <t>Relevance</t>
  </si>
  <si>
    <t>Article title</t>
  </si>
  <si>
    <t>A Tentative Technique for the Study and Planning of Co-Evolution in Product Software Startups</t>
  </si>
  <si>
    <t>Why software product startups fail and what to do about it</t>
  </si>
  <si>
    <t>The Role of Process in a Software Start-up</t>
  </si>
  <si>
    <t>An investigation into software development process formation in software start-ups</t>
  </si>
  <si>
    <t>The Role of Value Proposition and Value Co-Production in New Internet Startups: How New Venture e-Businesses Achieve Competitive Advantage</t>
  </si>
  <si>
    <t>IT Competence in Internet Founder Teams</t>
  </si>
  <si>
    <t>Huitale - A Story of a Finnish Lean Startup</t>
  </si>
  <si>
    <t>Chinese Entrepreneurship in the Internet Age: Lessons from Alibaba.com</t>
  </si>
  <si>
    <t>A helical model for managing innovative product and service initiatives in volatile commercial environments</t>
  </si>
  <si>
    <t>XP South of the Equator: An eXPerience Implementing XP in Brazil</t>
  </si>
  <si>
    <t>Information technology acquisition in the service sector</t>
  </si>
  <si>
    <t>The value of product development lead time in software startup</t>
  </si>
  <si>
    <t>Extreme Programming in Action: A Longitudinal Case Study</t>
  </si>
  <si>
    <t>Solving the Software Quality Management Problem in Internet Startups</t>
  </si>
  <si>
    <t>Success in Israeli high-tech start-ups; Critical factors and process</t>
  </si>
  <si>
    <t>Managing robust development process for high-tech startups through multi-project learning: The case of two European start-ups</t>
  </si>
  <si>
    <t>Success criteria in high-tech new ventures</t>
  </si>
  <si>
    <t>Process Assessment Considered Wasteful</t>
  </si>
  <si>
    <t>Wiki: A Speedy New Tool to Manage Projects</t>
  </si>
  <si>
    <t>Scrum and the Single Writer</t>
  </si>
  <si>
    <t>Open Source Software Strategies for Venture-Funded Startups</t>
  </si>
  <si>
    <t>Using Open Source for a Profitable Startup</t>
  </si>
  <si>
    <t>Introducing XP in a start-up</t>
  </si>
  <si>
    <t>Using grounded theory to understand software process improvement: A study of Irish software product companies</t>
  </si>
  <si>
    <t>Investigating software process in practice: A grounded theory perspective</t>
  </si>
  <si>
    <t>Improving Enterpreneurship Team Performance through Market Feasibility Analysis, Early Identification of Technical Requirements, and Intellectual Property Support</t>
  </si>
  <si>
    <t>Ri1</t>
  </si>
  <si>
    <t>Ri2</t>
  </si>
  <si>
    <t>Ri3</t>
  </si>
  <si>
    <t>Re1</t>
  </si>
  <si>
    <t>Re2</t>
  </si>
  <si>
    <t>Re3</t>
  </si>
  <si>
    <t>Ri</t>
  </si>
  <si>
    <t>Re</t>
  </si>
  <si>
    <t>Re4</t>
  </si>
  <si>
    <t>Total</t>
  </si>
  <si>
    <t>Rigor+1</t>
  </si>
  <si>
    <t>Relevance+1</t>
  </si>
  <si>
    <t>%</t>
  </si>
  <si>
    <t>Article Title</t>
  </si>
  <si>
    <t>\cite{Coleman2008}</t>
  </si>
  <si>
    <t>\cite{Coleman2007}</t>
  </si>
  <si>
    <t>\cite{Coleman2008a}</t>
  </si>
  <si>
    <t>\cite{Camel1994a}</t>
  </si>
  <si>
    <t>\cite{Hasel2010}</t>
  </si>
  <si>
    <t>\cite{Hanna2010}</t>
  </si>
  <si>
    <t>\cite{Deakins2005}</t>
  </si>
  <si>
    <t>\cite{Chorev2006}</t>
  </si>
  <si>
    <t>\cite{Kajko-Mattsson2008}</t>
  </si>
  <si>
    <t>\cite{Jansen2008}</t>
  </si>
  <si>
    <t>\cite{Yogendra2002}</t>
  </si>
  <si>
    <t>\cite{Steenhuis2008}</t>
  </si>
  <si>
    <t>\cite{Midler2008}</t>
  </si>
  <si>
    <t>\cite{Tingling2007}</t>
  </si>
  <si>
    <t>\cite{Wood2005}</t>
  </si>
  <si>
    <t>\cite{Sutton2000}</t>
  </si>
  <si>
    <t>\cite{Su-Chan2007}</t>
  </si>
  <si>
    <t>\cite{Kakati2003}</t>
  </si>
  <si>
    <t>\cite{Mater2000}</t>
  </si>
  <si>
    <t>\cite{Deias}</t>
  </si>
  <si>
    <t>\cite{Mirel2000}</t>
  </si>
  <si>
    <t>\cite{Zettel2001}</t>
  </si>
  <si>
    <t>\cite{Ambler2002}</t>
  </si>
  <si>
    <t>\cite{Taipale2010}</t>
  </si>
  <si>
    <t>\cite{Lai2010}</t>
  </si>
  <si>
    <t>\cite{Silva2005}</t>
  </si>
  <si>
    <t>\cite{Stanfill2007}</t>
  </si>
  <si>
    <t>\cite{Kuvinka2011}</t>
  </si>
  <si>
    <t>\cite{Wall2001}</t>
  </si>
  <si>
    <t>\cite{Kim2005}</t>
  </si>
  <si>
    <t>\cite{Heitlager2007}</t>
  </si>
  <si>
    <t>\cite{Crowne2002}</t>
  </si>
  <si>
    <t>\cite{Hilmola2003}</t>
  </si>
  <si>
    <t>\cite{Tanabian2005}</t>
  </si>
  <si>
    <t>\cite{Fayad1997}</t>
  </si>
  <si>
    <t>\cite{Bean2005}</t>
  </si>
  <si>
    <t>Coleman (2008)</t>
  </si>
  <si>
    <t>Coleman (2007)</t>
  </si>
  <si>
    <t>Kajko (2008)</t>
  </si>
  <si>
    <t>Häsel (2010)</t>
  </si>
  <si>
    <t>Hanna (2010)</t>
  </si>
  <si>
    <t>Deakins(2005)</t>
  </si>
  <si>
    <t>Camel (1994)</t>
  </si>
  <si>
    <t>Silva (2005)</t>
  </si>
  <si>
    <t>Midler (2008)</t>
  </si>
  <si>
    <t>Taipale (2010)</t>
  </si>
  <si>
    <t>Chorev (2006)</t>
  </si>
  <si>
    <t>Zettel (2001)</t>
  </si>
  <si>
    <t>Jansen (2008)</t>
  </si>
  <si>
    <t>Sutton (2000)</t>
  </si>
  <si>
    <t>Heitlager (2007)</t>
  </si>
  <si>
    <t>Tingling (2007)</t>
  </si>
  <si>
    <t>Stanfill (2007)</t>
  </si>
  <si>
    <t>Wood (2005)</t>
  </si>
  <si>
    <t>Steenhuis (2008)</t>
  </si>
  <si>
    <t>Yogendra (2002)</t>
  </si>
  <si>
    <t>Ambler (2002)</t>
  </si>
  <si>
    <t>Crowne (2002)</t>
  </si>
  <si>
    <t>Mater (2000)</t>
  </si>
  <si>
    <t>Kakati (2003)</t>
  </si>
  <si>
    <t>Kuvinka (2011)</t>
  </si>
  <si>
    <t>Su-Chuang (2007)</t>
  </si>
  <si>
    <t>Sau-ling Lai (2010)</t>
  </si>
  <si>
    <t>Mirel (2000)</t>
  </si>
  <si>
    <t>Himola (2003)</t>
  </si>
  <si>
    <t>Kim (2005)</t>
  </si>
  <si>
    <t>Wall (2001)</t>
  </si>
  <si>
    <t>\cite{Yoffie1999}</t>
  </si>
  <si>
    <t>Yoffie (1999)</t>
  </si>
  <si>
    <t>Bean (2005)</t>
  </si>
  <si>
    <t>Tanabian (2005)</t>
  </si>
  <si>
    <t>Fayad (1997)</t>
  </si>
  <si>
    <t>Deias  (2002)</t>
  </si>
  <si>
    <t>Building a Company on Internet Time: Lessons from Netscape</t>
  </si>
  <si>
    <t>lesson learned from netscape</t>
  </si>
  <si>
    <t>Ref.</t>
  </si>
  <si>
    <t>First author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</si>
</sst>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wrapText="1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wrapText="1" shrinkToFi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/>
    <xf numFmtId="0" fontId="0" fillId="0" borderId="9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5" fillId="2" borderId="10" xfId="0" applyFont="1" applyFill="1" applyBorder="1" applyAlignment="1">
      <alignment horizontal="left"/>
    </xf>
    <xf numFmtId="0" fontId="4" fillId="0" borderId="1" xfId="0" applyFont="1" applyBorder="1"/>
    <xf numFmtId="0" fontId="4" fillId="0" borderId="0" xfId="0" applyFont="1" applyBorder="1"/>
    <xf numFmtId="0" fontId="0" fillId="0" borderId="9" xfId="0" applyBorder="1" applyAlignment="1">
      <alignment wrapText="1" shrinkToFit="1"/>
    </xf>
    <xf numFmtId="0" fontId="0" fillId="0" borderId="1" xfId="0" applyNumberFormat="1" applyFont="1" applyFill="1" applyBorder="1" applyAlignment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639826496508101E-2"/>
          <c:y val="2.6214717136261601E-2"/>
          <c:w val="0.8903235016594"/>
          <c:h val="0.88292730297950806"/>
        </c:manualLayout>
      </c:layout>
      <c:bubbleChart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  <a:effectLst>
              <a:glow rad="190500">
                <a:schemeClr val="bg1">
                  <a:lumMod val="95000"/>
                  <a:alpha val="23000"/>
                </a:schemeClr>
              </a:glow>
              <a:outerShdw blurRad="50800" dist="38100" dir="2700000" rotWithShape="0">
                <a:srgbClr val="000000">
                  <a:alpha val="43000"/>
                </a:srgbClr>
              </a:outerShdw>
            </a:effectLst>
          </c:spPr>
          <c:invertIfNegative val="0"/>
          <c:dLbls>
            <c:txPr>
              <a:bodyPr/>
              <a:lstStyle/>
              <a:p>
                <a:pPr>
                  <a:defRPr sz="18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xVal>
            <c:numRef>
              <c:f>Sheet3!$D$2:$D$36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3.5</c:v>
                </c:pt>
                <c:pt idx="26">
                  <c:v>3.5</c:v>
                </c:pt>
                <c:pt idx="27">
                  <c:v>3.5</c:v>
                </c:pt>
                <c:pt idx="28">
                  <c:v>3.5</c:v>
                </c:pt>
                <c:pt idx="29">
                  <c:v>3.5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</c:numCache>
            </c:numRef>
          </c:xVal>
          <c:yVal>
            <c:numRef>
              <c:f>Sheet3!$E$2:$E$36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</c:numCache>
            </c:numRef>
          </c:yVal>
          <c:bubbleSize>
            <c:numRef>
              <c:f>Sheet3!$C$2:$C$36</c:f>
              <c:numCache>
                <c:formatCode>General</c:formatCode>
                <c:ptCount val="35"/>
                <c:pt idx="0">
                  <c:v>3</c:v>
                </c:pt>
                <c:pt idx="1">
                  <c:v>0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5"/>
        <c:showNegBubbles val="0"/>
        <c:axId val="82995840"/>
        <c:axId val="84435712"/>
      </c:bubbleChart>
      <c:valAx>
        <c:axId val="82995840"/>
        <c:scaling>
          <c:orientation val="minMax"/>
          <c:min val="0"/>
        </c:scaling>
        <c:delete val="0"/>
        <c:axPos val="b"/>
        <c:majorGridlines>
          <c:spPr>
            <a:ln w="19050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Rigor</a:t>
                </a:r>
              </a:p>
            </c:rich>
          </c:tx>
          <c:layout>
            <c:manualLayout>
              <c:xMode val="edge"/>
              <c:yMode val="edge"/>
              <c:x val="0.50238880393050001"/>
              <c:y val="0.95016706768684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4435712"/>
        <c:crosses val="autoZero"/>
        <c:crossBetween val="midCat"/>
      </c:valAx>
      <c:valAx>
        <c:axId val="84435712"/>
        <c:scaling>
          <c:orientation val="minMax"/>
        </c:scaling>
        <c:delete val="1"/>
        <c:axPos val="l"/>
        <c:majorGridlines>
          <c:spPr>
            <a:ln w="19050" cmpd="sng">
              <a:solidFill>
                <a:schemeClr val="tx1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Relevance</a:t>
                </a:r>
              </a:p>
            </c:rich>
          </c:tx>
          <c:layout>
            <c:manualLayout>
              <c:xMode val="edge"/>
              <c:yMode val="edge"/>
              <c:x val="7.6216893342877599E-3"/>
              <c:y val="0.4141763210470649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82995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173566</xdr:colOff>
      <xdr:row>1</xdr:row>
      <xdr:rowOff>23283</xdr:rowOff>
    </xdr:from>
    <xdr:to>
      <xdr:col>26</xdr:col>
      <xdr:colOff>84666</xdr:colOff>
      <xdr:row>43</xdr:row>
      <xdr:rowOff>105833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0.25826</cdr:x>
      <cdr:y>0.34407</cdr:y>
    </cdr:from>
    <cdr:to>
      <cdr:x>0.32748</cdr:x>
      <cdr:y>0.3802</cdr:y>
    </cdr:to>
    <cdr:sp macro="" textlink="Sheet3!$G$5">
      <cdr:nvSpPr>
        <cdr:cNvPr id="2" name="TextBox 1"/>
        <cdr:cNvSpPr txBox="1"/>
      </cdr:nvSpPr>
      <cdr:spPr>
        <a:xfrm xmlns:a="http://schemas.openxmlformats.org/drawingml/2006/main">
          <a:off x="3175000" y="2781300"/>
          <a:ext cx="850900" cy="292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017A95EB-05FC-FD44-9B85-4EDE45B07E0F}" type="TxLink">
            <a:rPr lang="en-US" sz="1400"/>
            <a:pPr/>
            <a:t>2.70%</a:t>
          </a:fld>
          <a:endParaRPr lang="en-US" sz="1400"/>
        </a:p>
      </cdr:txBody>
    </cdr:sp>
  </cdr:relSizeAnchor>
  <cdr:relSizeAnchor xmlns:cdr="http://schemas.openxmlformats.org/drawingml/2006/chartDrawing">
    <cdr:from>
      <cdr:x>0.44835</cdr:x>
      <cdr:y>0.37706</cdr:y>
    </cdr:from>
    <cdr:to>
      <cdr:x>0.51756</cdr:x>
      <cdr:y>0.4132</cdr:y>
    </cdr:to>
    <cdr:sp macro="" textlink="Sheet3!$G$15">
      <cdr:nvSpPr>
        <cdr:cNvPr id="3" name="TextBox 2"/>
        <cdr:cNvSpPr txBox="1"/>
      </cdr:nvSpPr>
      <cdr:spPr>
        <a:xfrm xmlns:a="http://schemas.openxmlformats.org/drawingml/2006/main">
          <a:off x="5511800" y="3048000"/>
          <a:ext cx="850900" cy="292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3C8EFD3-64C2-3A40-90CA-FE5FFF822AD9}" type="TxLink">
            <a:rPr lang="en-US" sz="1400"/>
            <a:pPr/>
            <a:t>10.81%</a:t>
          </a:fld>
          <a:endParaRPr lang="en-US" sz="1400"/>
        </a:p>
      </cdr:txBody>
    </cdr:sp>
  </cdr:relSizeAnchor>
  <cdr:relSizeAnchor xmlns:cdr="http://schemas.openxmlformats.org/drawingml/2006/chartDrawing">
    <cdr:from>
      <cdr:x>0.34711</cdr:x>
      <cdr:y>0.36135</cdr:y>
    </cdr:from>
    <cdr:to>
      <cdr:x>0.41632</cdr:x>
      <cdr:y>0.39749</cdr:y>
    </cdr:to>
    <cdr:sp macro="" textlink="Sheet3!$G$10">
      <cdr:nvSpPr>
        <cdr:cNvPr id="4" name="TextBox 3"/>
        <cdr:cNvSpPr txBox="1"/>
      </cdr:nvSpPr>
      <cdr:spPr>
        <a:xfrm xmlns:a="http://schemas.openxmlformats.org/drawingml/2006/main">
          <a:off x="4267200" y="2921000"/>
          <a:ext cx="850900" cy="292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3861924-E55B-924A-A4F1-061D1DFA28BB}" type="TxLink">
            <a:rPr lang="en-US" sz="1400"/>
            <a:pPr/>
            <a:t>5.41%</a:t>
          </a:fld>
          <a:endParaRPr lang="en-US" sz="1400"/>
        </a:p>
      </cdr:txBody>
    </cdr:sp>
  </cdr:relSizeAnchor>
  <cdr:relSizeAnchor xmlns:cdr="http://schemas.openxmlformats.org/drawingml/2006/chartDrawing">
    <cdr:from>
      <cdr:x>0.44318</cdr:x>
      <cdr:y>0.50589</cdr:y>
    </cdr:from>
    <cdr:to>
      <cdr:x>0.5124</cdr:x>
      <cdr:y>0.54203</cdr:y>
    </cdr:to>
    <cdr:sp macro="" textlink="Sheet3!$G$14">
      <cdr:nvSpPr>
        <cdr:cNvPr id="5" name="TextBox 4"/>
        <cdr:cNvSpPr txBox="1"/>
      </cdr:nvSpPr>
      <cdr:spPr>
        <a:xfrm xmlns:a="http://schemas.openxmlformats.org/drawingml/2006/main">
          <a:off x="5448300" y="4089400"/>
          <a:ext cx="850900" cy="292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37C760B0-DF54-4442-A895-846832750F58}" type="TxLink">
            <a:rPr lang="en-US" sz="1400"/>
            <a:pPr/>
            <a:t>5.41%</a:t>
          </a:fld>
          <a:endParaRPr lang="en-US" sz="1400"/>
        </a:p>
      </cdr:txBody>
    </cdr:sp>
  </cdr:relSizeAnchor>
  <cdr:relSizeAnchor xmlns:cdr="http://schemas.openxmlformats.org/drawingml/2006/chartDrawing">
    <cdr:from>
      <cdr:x>0.44628</cdr:x>
      <cdr:y>0.65357</cdr:y>
    </cdr:from>
    <cdr:to>
      <cdr:x>0.5155</cdr:x>
      <cdr:y>0.68971</cdr:y>
    </cdr:to>
    <cdr:sp macro="" textlink="Sheet3!$G$13">
      <cdr:nvSpPr>
        <cdr:cNvPr id="6" name="TextBox 5"/>
        <cdr:cNvSpPr txBox="1"/>
      </cdr:nvSpPr>
      <cdr:spPr>
        <a:xfrm xmlns:a="http://schemas.openxmlformats.org/drawingml/2006/main">
          <a:off x="5486400" y="5283200"/>
          <a:ext cx="850900" cy="292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3A1AAA06-311D-3341-8C62-5B68D1358387}" type="TxLink">
            <a:rPr lang="en-US" sz="1400"/>
            <a:pPr/>
            <a:t>5.41%</a:t>
          </a:fld>
          <a:endParaRPr lang="en-US" sz="1400"/>
        </a:p>
      </cdr:txBody>
    </cdr:sp>
  </cdr:relSizeAnchor>
  <cdr:relSizeAnchor xmlns:cdr="http://schemas.openxmlformats.org/drawingml/2006/chartDrawing">
    <cdr:from>
      <cdr:x>0.54604</cdr:x>
      <cdr:y>0.7854</cdr:y>
    </cdr:from>
    <cdr:to>
      <cdr:x>0.61525</cdr:x>
      <cdr:y>0.82154</cdr:y>
    </cdr:to>
    <cdr:sp macro="" textlink="Sheet3!$G$17">
      <cdr:nvSpPr>
        <cdr:cNvPr id="7" name="TextBox 6"/>
        <cdr:cNvSpPr txBox="1"/>
      </cdr:nvSpPr>
      <cdr:spPr>
        <a:xfrm xmlns:a="http://schemas.openxmlformats.org/drawingml/2006/main">
          <a:off x="6747528" y="6209210"/>
          <a:ext cx="855235" cy="2857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76A4D10-2E1C-CC4E-B1BE-3D17078C662F}" type="TxLink">
            <a:rPr lang="en-US" sz="1400"/>
            <a:pPr/>
            <a:t>2.70%</a:t>
          </a:fld>
          <a:endParaRPr lang="en-US" sz="1400"/>
        </a:p>
      </cdr:txBody>
    </cdr:sp>
  </cdr:relSizeAnchor>
  <cdr:relSizeAnchor xmlns:cdr="http://schemas.openxmlformats.org/drawingml/2006/chartDrawing">
    <cdr:from>
      <cdr:x>0.44318</cdr:x>
      <cdr:y>0.80283</cdr:y>
    </cdr:from>
    <cdr:to>
      <cdr:x>0.5124</cdr:x>
      <cdr:y>0.83896</cdr:y>
    </cdr:to>
    <cdr:sp macro="" textlink="Sheet3!$G$12">
      <cdr:nvSpPr>
        <cdr:cNvPr id="8" name="TextBox 7"/>
        <cdr:cNvSpPr txBox="1"/>
      </cdr:nvSpPr>
      <cdr:spPr>
        <a:xfrm xmlns:a="http://schemas.openxmlformats.org/drawingml/2006/main">
          <a:off x="5448300" y="6489700"/>
          <a:ext cx="850900" cy="292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FE0409ED-1D8E-A742-A011-36B8CDDA00A1}" type="TxLink">
            <a:rPr lang="en-US" sz="1400"/>
            <a:pPr/>
            <a:t>5.41%</a:t>
          </a:fld>
          <a:endParaRPr lang="en-US" sz="1400"/>
        </a:p>
      </cdr:txBody>
    </cdr:sp>
  </cdr:relSizeAnchor>
  <cdr:relSizeAnchor xmlns:cdr="http://schemas.openxmlformats.org/drawingml/2006/chartDrawing">
    <cdr:from>
      <cdr:x>0.34298</cdr:x>
      <cdr:y>0.7934</cdr:y>
    </cdr:from>
    <cdr:to>
      <cdr:x>0.41219</cdr:x>
      <cdr:y>0.82954</cdr:y>
    </cdr:to>
    <cdr:sp macro="" textlink="Sheet3!$G$7">
      <cdr:nvSpPr>
        <cdr:cNvPr id="9" name="TextBox 8"/>
        <cdr:cNvSpPr txBox="1"/>
      </cdr:nvSpPr>
      <cdr:spPr>
        <a:xfrm xmlns:a="http://schemas.openxmlformats.org/drawingml/2006/main">
          <a:off x="4216400" y="6413500"/>
          <a:ext cx="850900" cy="292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73EF72A9-4305-684C-873C-AAB700CB8019}" type="TxLink">
            <a:rPr lang="en-US" sz="1400"/>
            <a:pPr/>
            <a:t>2.70%</a:t>
          </a:fld>
          <a:endParaRPr lang="en-US" sz="1400"/>
        </a:p>
      </cdr:txBody>
    </cdr:sp>
  </cdr:relSizeAnchor>
  <cdr:relSizeAnchor xmlns:cdr="http://schemas.openxmlformats.org/drawingml/2006/chartDrawing">
    <cdr:from>
      <cdr:x>0.26107</cdr:x>
      <cdr:y>0.55346</cdr:y>
    </cdr:from>
    <cdr:to>
      <cdr:x>0.33029</cdr:x>
      <cdr:y>0.58959</cdr:y>
    </cdr:to>
    <cdr:sp macro="" textlink="Sheet3!$G$4">
      <cdr:nvSpPr>
        <cdr:cNvPr id="10" name="TextBox 9"/>
        <cdr:cNvSpPr txBox="1"/>
      </cdr:nvSpPr>
      <cdr:spPr>
        <a:xfrm xmlns:a="http://schemas.openxmlformats.org/drawingml/2006/main">
          <a:off x="3226040" y="4375486"/>
          <a:ext cx="855358" cy="2856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F3DA9D9B-A0E6-7148-901E-4E910E75EE3F}" type="TxLink">
            <a:rPr lang="en-US" sz="1400"/>
            <a:pPr/>
            <a:t>18.92%</a:t>
          </a:fld>
          <a:endParaRPr lang="en-US" sz="1400"/>
        </a:p>
      </cdr:txBody>
    </cdr:sp>
  </cdr:relSizeAnchor>
  <cdr:relSizeAnchor xmlns:cdr="http://schemas.openxmlformats.org/drawingml/2006/chartDrawing">
    <cdr:from>
      <cdr:x>0.26653</cdr:x>
      <cdr:y>0.82011</cdr:y>
    </cdr:from>
    <cdr:to>
      <cdr:x>0.33574</cdr:x>
      <cdr:y>0.85625</cdr:y>
    </cdr:to>
    <cdr:sp macro="" textlink="Sheet3!$G$2">
      <cdr:nvSpPr>
        <cdr:cNvPr id="11" name="TextBox 10"/>
        <cdr:cNvSpPr txBox="1"/>
      </cdr:nvSpPr>
      <cdr:spPr>
        <a:xfrm xmlns:a="http://schemas.openxmlformats.org/drawingml/2006/main">
          <a:off x="3276600" y="6629400"/>
          <a:ext cx="850900" cy="292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591B6D99-F08D-3A42-AD48-7E3FDD4E5EE0}" type="TxLink">
            <a:rPr lang="en-US" sz="1400"/>
            <a:pPr/>
            <a:t>8.11%</a:t>
          </a:fld>
          <a:endParaRPr lang="en-US" sz="1400"/>
        </a:p>
      </cdr:txBody>
    </cdr:sp>
  </cdr:relSizeAnchor>
  <cdr:relSizeAnchor xmlns:cdr="http://schemas.openxmlformats.org/drawingml/2006/chartDrawing">
    <cdr:from>
      <cdr:x>0.34814</cdr:x>
      <cdr:y>0.51689</cdr:y>
    </cdr:from>
    <cdr:to>
      <cdr:x>0.41736</cdr:x>
      <cdr:y>0.55302</cdr:y>
    </cdr:to>
    <cdr:sp macro="" textlink="Sheet3!$G$2">
      <cdr:nvSpPr>
        <cdr:cNvPr id="12" name="TextBox 11"/>
        <cdr:cNvSpPr txBox="1"/>
      </cdr:nvSpPr>
      <cdr:spPr>
        <a:xfrm xmlns:a="http://schemas.openxmlformats.org/drawingml/2006/main">
          <a:off x="4279900" y="4178300"/>
          <a:ext cx="850900" cy="292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73495B18-1D8A-FB45-BBF3-A96A696BA103}" type="TxLink">
            <a:rPr lang="en-US" sz="1400"/>
            <a:pPr/>
            <a:t>8.11%</a:t>
          </a:fld>
          <a:endParaRPr lang="en-US" sz="1400"/>
        </a:p>
      </cdr:txBody>
    </cdr:sp>
  </cdr:relSizeAnchor>
  <cdr:relSizeAnchor xmlns:cdr="http://schemas.openxmlformats.org/drawingml/2006/chartDrawing">
    <cdr:from>
      <cdr:x>0.54094</cdr:x>
      <cdr:y>0.35121</cdr:y>
    </cdr:from>
    <cdr:to>
      <cdr:x>0.61016</cdr:x>
      <cdr:y>0.38735</cdr:y>
    </cdr:to>
    <cdr:sp macro="" textlink="Sheet3!$G$5">
      <cdr:nvSpPr>
        <cdr:cNvPr id="13" name="TextBox 12"/>
        <cdr:cNvSpPr txBox="1"/>
      </cdr:nvSpPr>
      <cdr:spPr>
        <a:xfrm xmlns:a="http://schemas.openxmlformats.org/drawingml/2006/main">
          <a:off x="6684471" y="2776597"/>
          <a:ext cx="855358" cy="2857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3791E352-60D9-AB4B-A1BC-8BCC4A0297B5}" type="TxLink">
            <a:rPr lang="en-US" sz="1400"/>
            <a:pPr/>
            <a:t>2.70%</a:t>
          </a:fld>
          <a:endParaRPr lang="en-US" sz="1400"/>
        </a:p>
      </cdr:txBody>
    </cdr:sp>
  </cdr:relSizeAnchor>
  <cdr:relSizeAnchor xmlns:cdr="http://schemas.openxmlformats.org/drawingml/2006/chartDrawing">
    <cdr:from>
      <cdr:x>0.64996</cdr:x>
      <cdr:y>0.34721</cdr:y>
    </cdr:from>
    <cdr:to>
      <cdr:x>0.71918</cdr:x>
      <cdr:y>0.38335</cdr:y>
    </cdr:to>
    <cdr:sp macro="" textlink="Sheet3!$G$25">
      <cdr:nvSpPr>
        <cdr:cNvPr id="14" name="TextBox 13"/>
        <cdr:cNvSpPr txBox="1"/>
      </cdr:nvSpPr>
      <cdr:spPr>
        <a:xfrm xmlns:a="http://schemas.openxmlformats.org/drawingml/2006/main">
          <a:off x="8031599" y="2744955"/>
          <a:ext cx="855359" cy="2857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FFE7BFB-A2CF-4B40-BCA3-27C456E106E6}" type="TxLink">
            <a:rPr lang="en-US" sz="1400"/>
            <a:pPr/>
            <a:t>2.70%</a:t>
          </a:fld>
          <a:endParaRPr lang="en-US" sz="1400"/>
        </a:p>
      </cdr:txBody>
    </cdr:sp>
  </cdr:relSizeAnchor>
  <cdr:relSizeAnchor xmlns:cdr="http://schemas.openxmlformats.org/drawingml/2006/chartDrawing">
    <cdr:from>
      <cdr:x>0.74842</cdr:x>
      <cdr:y>0.34293</cdr:y>
    </cdr:from>
    <cdr:to>
      <cdr:x>0.81763</cdr:x>
      <cdr:y>0.37907</cdr:y>
    </cdr:to>
    <cdr:sp macro="" textlink="Sheet3!$G$30">
      <cdr:nvSpPr>
        <cdr:cNvPr id="15" name="TextBox 14"/>
        <cdr:cNvSpPr txBox="1"/>
      </cdr:nvSpPr>
      <cdr:spPr>
        <a:xfrm xmlns:a="http://schemas.openxmlformats.org/drawingml/2006/main">
          <a:off x="9248296" y="2711089"/>
          <a:ext cx="855235" cy="2857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F76B4D96-8271-EB42-B984-928C9CD778CF}" type="TxLink">
            <a:rPr lang="en-US" sz="1400"/>
            <a:pPr/>
            <a:t>2.70%</a:t>
          </a:fld>
          <a:endParaRPr lang="en-US" sz="1400"/>
        </a:p>
      </cdr:txBody>
    </cdr:sp>
  </cdr:relSizeAnchor>
  <cdr:relSizeAnchor xmlns:cdr="http://schemas.openxmlformats.org/drawingml/2006/chartDrawing">
    <cdr:from>
      <cdr:x>0.64041</cdr:x>
      <cdr:y>0.21267</cdr:y>
    </cdr:from>
    <cdr:to>
      <cdr:x>0.70962</cdr:x>
      <cdr:y>0.2488</cdr:y>
    </cdr:to>
    <cdr:sp macro="" textlink="Sheet3!$G$26">
      <cdr:nvSpPr>
        <cdr:cNvPr id="16" name="TextBox 15"/>
        <cdr:cNvSpPr txBox="1"/>
      </cdr:nvSpPr>
      <cdr:spPr>
        <a:xfrm xmlns:a="http://schemas.openxmlformats.org/drawingml/2006/main">
          <a:off x="7913660" y="1681332"/>
          <a:ext cx="855235" cy="28563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3F6CDF70-EBC7-424F-A07F-DB046B0046EE}" type="TxLink">
            <a:rPr lang="en-US" sz="1400"/>
            <a:pPr/>
            <a:t>5.41%</a:t>
          </a:fld>
          <a:endParaRPr lang="en-US" sz="1400"/>
        </a:p>
      </cdr:txBody>
    </cdr:sp>
  </cdr:relSizeAnchor>
  <cdr:relSizeAnchor xmlns:cdr="http://schemas.openxmlformats.org/drawingml/2006/chartDrawing">
    <cdr:from>
      <cdr:x>0.83868</cdr:x>
      <cdr:y>0.22738</cdr:y>
    </cdr:from>
    <cdr:to>
      <cdr:x>0.90789</cdr:x>
      <cdr:y>0.25837</cdr:y>
    </cdr:to>
    <cdr:sp macro="" textlink="Sheet3!$G$36">
      <cdr:nvSpPr>
        <cdr:cNvPr id="17" name="TextBox 16"/>
        <cdr:cNvSpPr txBox="1"/>
      </cdr:nvSpPr>
      <cdr:spPr>
        <a:xfrm xmlns:a="http://schemas.openxmlformats.org/drawingml/2006/main">
          <a:off x="10363627" y="1797641"/>
          <a:ext cx="855235" cy="2449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0FC07A84-8D12-4448-B21B-D2C43CA7A78F}" type="TxLink">
            <a:rPr lang="en-US" sz="1400"/>
            <a:pPr/>
            <a:t>8.11%</a:t>
          </a:fld>
          <a:endParaRPr lang="en-US" sz="1400"/>
        </a:p>
      </cdr:txBody>
    </cdr:sp>
  </cdr:relSizeAnchor>
  <cdr:relSizeAnchor xmlns:cdr="http://schemas.openxmlformats.org/drawingml/2006/chartDrawing">
    <cdr:from>
      <cdr:x>0.73573</cdr:x>
      <cdr:y>0.20095</cdr:y>
    </cdr:from>
    <cdr:to>
      <cdr:x>0.80494</cdr:x>
      <cdr:y>0.23709</cdr:y>
    </cdr:to>
    <cdr:sp macro="" textlink="Sheet3!$G$31">
      <cdr:nvSpPr>
        <cdr:cNvPr id="18" name="TextBox 17"/>
        <cdr:cNvSpPr txBox="1"/>
      </cdr:nvSpPr>
      <cdr:spPr>
        <a:xfrm xmlns:a="http://schemas.openxmlformats.org/drawingml/2006/main">
          <a:off x="9091456" y="1588694"/>
          <a:ext cx="855235" cy="2857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5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5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0E2BDE31-C07B-B24A-9A82-744E521789B3}" type="TxLink">
            <a:rPr lang="en-US" sz="1400"/>
            <a:pPr/>
            <a:t>2.70%</a:t>
          </a:fld>
          <a:endParaRPr lang="en-US" sz="14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Ruler="0" workbookViewId="0">
      <selection activeCell="H24" sqref="A24:H24"/>
    </sheetView>
  </sheetViews>
  <sheetFormatPr defaultColWidth="11" defaultRowHeight="15.75" x14ac:dyDescent="0.25"/>
  <cols>
    <col min="1" max="1" width="135.5" bestFit="1" customWidth="1"/>
    <col min="2" max="3" width="11.5" customWidth="1"/>
    <col min="4" max="4" width="10.5" customWidth="1"/>
    <col min="5" max="5" width="11" customWidth="1"/>
    <col min="6" max="6" width="10.875" customWidth="1"/>
    <col min="7" max="7" width="11.375" customWidth="1"/>
    <col min="8" max="8" width="15.875" bestFit="1" customWidth="1"/>
    <col min="10" max="10" width="15.5" bestFit="1" customWidth="1"/>
  </cols>
  <sheetData>
    <row r="1" spans="1:10" x14ac:dyDescent="0.25">
      <c r="A1" s="35" t="s">
        <v>23</v>
      </c>
      <c r="B1" s="35" t="s">
        <v>21</v>
      </c>
      <c r="C1" s="35"/>
      <c r="D1" s="35"/>
      <c r="E1" s="35" t="s">
        <v>22</v>
      </c>
      <c r="F1" s="35"/>
      <c r="G1" s="35"/>
      <c r="H1" s="35"/>
      <c r="I1" s="1"/>
      <c r="J1" s="1"/>
    </row>
    <row r="2" spans="1:10" x14ac:dyDescent="0.25">
      <c r="A2" s="35"/>
      <c r="B2" s="2" t="s">
        <v>1</v>
      </c>
      <c r="C2" s="2" t="s">
        <v>4</v>
      </c>
      <c r="D2" s="2" t="s">
        <v>5</v>
      </c>
      <c r="E2" s="2" t="s">
        <v>0</v>
      </c>
      <c r="F2" s="2" t="s">
        <v>1</v>
      </c>
      <c r="G2" s="2" t="s">
        <v>2</v>
      </c>
      <c r="H2" s="2" t="s">
        <v>3</v>
      </c>
    </row>
    <row r="3" spans="1:10" x14ac:dyDescent="0.25">
      <c r="A3" t="s">
        <v>6</v>
      </c>
      <c r="B3" t="s">
        <v>7</v>
      </c>
      <c r="C3" t="s">
        <v>7</v>
      </c>
      <c r="D3" t="s">
        <v>7</v>
      </c>
      <c r="E3" t="s">
        <v>8</v>
      </c>
      <c r="F3" t="s">
        <v>8</v>
      </c>
      <c r="G3" t="s">
        <v>9</v>
      </c>
      <c r="H3" t="s">
        <v>9</v>
      </c>
    </row>
    <row r="4" spans="1:10" x14ac:dyDescent="0.25">
      <c r="A4" t="s">
        <v>10</v>
      </c>
      <c r="B4" t="s">
        <v>11</v>
      </c>
      <c r="C4" t="s">
        <v>7</v>
      </c>
      <c r="D4" t="s">
        <v>11</v>
      </c>
      <c r="E4" t="s">
        <v>8</v>
      </c>
      <c r="F4" t="s">
        <v>9</v>
      </c>
      <c r="G4" t="s">
        <v>9</v>
      </c>
      <c r="H4" t="s">
        <v>9</v>
      </c>
    </row>
    <row r="5" spans="1:10" x14ac:dyDescent="0.25">
      <c r="A5" t="s">
        <v>12</v>
      </c>
      <c r="B5" t="s">
        <v>11</v>
      </c>
      <c r="C5" t="s">
        <v>7</v>
      </c>
      <c r="D5" t="s">
        <v>11</v>
      </c>
      <c r="E5" t="s">
        <v>8</v>
      </c>
      <c r="F5" t="s">
        <v>8</v>
      </c>
      <c r="G5" t="s">
        <v>9</v>
      </c>
      <c r="H5" t="s">
        <v>8</v>
      </c>
    </row>
    <row r="6" spans="1:10" x14ac:dyDescent="0.25">
      <c r="A6" t="s">
        <v>13</v>
      </c>
      <c r="B6" t="s">
        <v>7</v>
      </c>
      <c r="C6" t="s">
        <v>7</v>
      </c>
      <c r="D6" t="s">
        <v>7</v>
      </c>
      <c r="E6" t="s">
        <v>8</v>
      </c>
      <c r="F6" t="s">
        <v>8</v>
      </c>
      <c r="G6" t="s">
        <v>9</v>
      </c>
      <c r="H6" t="s">
        <v>9</v>
      </c>
    </row>
    <row r="7" spans="1:10" x14ac:dyDescent="0.25">
      <c r="A7" t="s">
        <v>14</v>
      </c>
      <c r="B7" t="s">
        <v>11</v>
      </c>
      <c r="C7" t="s">
        <v>7</v>
      </c>
      <c r="D7" t="s">
        <v>15</v>
      </c>
      <c r="E7" t="s">
        <v>9</v>
      </c>
      <c r="F7" t="s">
        <v>9</v>
      </c>
      <c r="G7" t="s">
        <v>9</v>
      </c>
      <c r="H7" t="s">
        <v>9</v>
      </c>
    </row>
    <row r="8" spans="1:10" x14ac:dyDescent="0.25">
      <c r="A8" t="s">
        <v>16</v>
      </c>
      <c r="B8" t="s">
        <v>15</v>
      </c>
      <c r="C8" t="s">
        <v>11</v>
      </c>
      <c r="D8" t="s">
        <v>7</v>
      </c>
      <c r="E8" t="s">
        <v>8</v>
      </c>
      <c r="F8" t="s">
        <v>8</v>
      </c>
      <c r="G8" t="s">
        <v>9</v>
      </c>
      <c r="H8" t="s">
        <v>8</v>
      </c>
    </row>
    <row r="9" spans="1:10" x14ac:dyDescent="0.25">
      <c r="A9" t="s">
        <v>17</v>
      </c>
      <c r="B9" t="s">
        <v>15</v>
      </c>
      <c r="C9" t="s">
        <v>7</v>
      </c>
      <c r="D9" t="s">
        <v>7</v>
      </c>
      <c r="E9" t="s">
        <v>8</v>
      </c>
      <c r="F9" t="s">
        <v>8</v>
      </c>
      <c r="G9" t="s">
        <v>9</v>
      </c>
      <c r="H9" t="s">
        <v>8</v>
      </c>
    </row>
    <row r="10" spans="1:10" x14ac:dyDescent="0.25">
      <c r="A10" t="s">
        <v>18</v>
      </c>
      <c r="B10" t="s">
        <v>7</v>
      </c>
      <c r="C10" t="s">
        <v>15</v>
      </c>
      <c r="D10" t="s">
        <v>7</v>
      </c>
      <c r="E10" t="s">
        <v>8</v>
      </c>
      <c r="F10" t="s">
        <v>8</v>
      </c>
      <c r="G10" t="s">
        <v>9</v>
      </c>
      <c r="H10" t="s">
        <v>8</v>
      </c>
    </row>
    <row r="11" spans="1:10" x14ac:dyDescent="0.25">
      <c r="A11" t="s">
        <v>19</v>
      </c>
      <c r="B11" t="s">
        <v>7</v>
      </c>
      <c r="C11" t="s">
        <v>7</v>
      </c>
      <c r="D11" t="s">
        <v>7</v>
      </c>
      <c r="E11" t="s">
        <v>9</v>
      </c>
      <c r="F11" t="s">
        <v>9</v>
      </c>
      <c r="G11" t="s">
        <v>9</v>
      </c>
      <c r="H11" t="s">
        <v>9</v>
      </c>
    </row>
    <row r="12" spans="1:10" x14ac:dyDescent="0.25">
      <c r="A12" t="s">
        <v>20</v>
      </c>
      <c r="B12" t="s">
        <v>11</v>
      </c>
      <c r="C12" t="s">
        <v>15</v>
      </c>
      <c r="D12" t="s">
        <v>15</v>
      </c>
      <c r="E12" t="s">
        <v>8</v>
      </c>
      <c r="F12" t="s">
        <v>8</v>
      </c>
      <c r="G12" t="s">
        <v>8</v>
      </c>
      <c r="H12" t="s">
        <v>8</v>
      </c>
    </row>
    <row r="13" spans="1:10" x14ac:dyDescent="0.25">
      <c r="A13" t="s">
        <v>24</v>
      </c>
      <c r="B13" t="s">
        <v>15</v>
      </c>
      <c r="C13" t="s">
        <v>7</v>
      </c>
      <c r="D13" t="s">
        <v>7</v>
      </c>
      <c r="E13" t="s">
        <v>9</v>
      </c>
      <c r="F13" t="s">
        <v>9</v>
      </c>
      <c r="G13" t="s">
        <v>9</v>
      </c>
      <c r="H13" t="s">
        <v>9</v>
      </c>
    </row>
    <row r="14" spans="1:10" x14ac:dyDescent="0.25">
      <c r="A14" t="s">
        <v>25</v>
      </c>
      <c r="B14" t="s">
        <v>15</v>
      </c>
      <c r="C14" t="s">
        <v>7</v>
      </c>
      <c r="D14" t="s">
        <v>7</v>
      </c>
      <c r="E14" t="s">
        <v>9</v>
      </c>
      <c r="F14" t="s">
        <v>9</v>
      </c>
      <c r="G14" t="s">
        <v>9</v>
      </c>
      <c r="H14" t="s">
        <v>9</v>
      </c>
    </row>
    <row r="15" spans="1:10" x14ac:dyDescent="0.25">
      <c r="A15" t="s">
        <v>26</v>
      </c>
      <c r="B15" t="s">
        <v>15</v>
      </c>
      <c r="C15" t="s">
        <v>7</v>
      </c>
      <c r="D15" t="s">
        <v>7</v>
      </c>
      <c r="E15" t="s">
        <v>8</v>
      </c>
      <c r="F15" t="s">
        <v>8</v>
      </c>
      <c r="G15" t="s">
        <v>9</v>
      </c>
      <c r="H15" t="s">
        <v>9</v>
      </c>
    </row>
    <row r="16" spans="1:10" x14ac:dyDescent="0.25">
      <c r="A16" t="s">
        <v>27</v>
      </c>
      <c r="B16" t="s">
        <v>15</v>
      </c>
      <c r="C16" t="s">
        <v>15</v>
      </c>
      <c r="D16" t="s">
        <v>15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25">
      <c r="A17" t="s">
        <v>28</v>
      </c>
      <c r="B17" t="s">
        <v>7</v>
      </c>
      <c r="C17" t="s">
        <v>7</v>
      </c>
      <c r="D17" t="s">
        <v>7</v>
      </c>
      <c r="E17" t="s">
        <v>8</v>
      </c>
      <c r="F17" t="s">
        <v>8</v>
      </c>
      <c r="G17" t="s">
        <v>9</v>
      </c>
      <c r="H17" t="s">
        <v>8</v>
      </c>
    </row>
    <row r="18" spans="1:8" x14ac:dyDescent="0.25">
      <c r="A18" t="s">
        <v>29</v>
      </c>
      <c r="B18" t="s">
        <v>7</v>
      </c>
      <c r="C18" t="s">
        <v>15</v>
      </c>
      <c r="D18" t="s">
        <v>15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25">
      <c r="A19" t="s">
        <v>30</v>
      </c>
      <c r="B19" t="s">
        <v>7</v>
      </c>
      <c r="C19" t="s">
        <v>7</v>
      </c>
      <c r="D19" t="s">
        <v>7</v>
      </c>
      <c r="E19" t="s">
        <v>8</v>
      </c>
      <c r="F19" t="s">
        <v>8</v>
      </c>
      <c r="G19" t="s">
        <v>9</v>
      </c>
      <c r="H19" t="s">
        <v>9</v>
      </c>
    </row>
    <row r="20" spans="1:8" x14ac:dyDescent="0.25">
      <c r="A20" t="s">
        <v>31</v>
      </c>
      <c r="B20" t="s">
        <v>7</v>
      </c>
      <c r="C20" t="s">
        <v>7</v>
      </c>
      <c r="D20" t="s">
        <v>7</v>
      </c>
      <c r="E20" t="s">
        <v>8</v>
      </c>
      <c r="F20" t="s">
        <v>8</v>
      </c>
      <c r="G20" t="s">
        <v>9</v>
      </c>
      <c r="H20" t="s">
        <v>9</v>
      </c>
    </row>
    <row r="21" spans="1:8" x14ac:dyDescent="0.25">
      <c r="A21" t="s">
        <v>32</v>
      </c>
      <c r="B21" t="s">
        <v>15</v>
      </c>
      <c r="C21" t="s">
        <v>11</v>
      </c>
      <c r="D21" t="s">
        <v>15</v>
      </c>
      <c r="E21" t="s">
        <v>8</v>
      </c>
      <c r="F21" t="s">
        <v>8</v>
      </c>
      <c r="G21" t="s">
        <v>9</v>
      </c>
      <c r="H21" t="s">
        <v>8</v>
      </c>
    </row>
    <row r="22" spans="1:8" x14ac:dyDescent="0.25">
      <c r="A22" t="s">
        <v>33</v>
      </c>
      <c r="B22" t="s">
        <v>7</v>
      </c>
      <c r="C22" t="s">
        <v>7</v>
      </c>
      <c r="D22" t="s">
        <v>7</v>
      </c>
      <c r="E22" t="s">
        <v>8</v>
      </c>
      <c r="F22" t="s">
        <v>8</v>
      </c>
      <c r="G22" t="s">
        <v>9</v>
      </c>
      <c r="H22" t="s">
        <v>9</v>
      </c>
    </row>
    <row r="23" spans="1:8" x14ac:dyDescent="0.25">
      <c r="A23" t="s">
        <v>34</v>
      </c>
      <c r="B23" t="s">
        <v>7</v>
      </c>
      <c r="C23" t="s">
        <v>15</v>
      </c>
      <c r="D23" t="s">
        <v>15</v>
      </c>
      <c r="E23" t="s">
        <v>8</v>
      </c>
      <c r="F23" t="s">
        <v>8</v>
      </c>
      <c r="G23" t="s">
        <v>8</v>
      </c>
      <c r="H23" t="s">
        <v>8</v>
      </c>
    </row>
    <row r="24" spans="1:8" x14ac:dyDescent="0.25">
      <c r="A24" t="s">
        <v>137</v>
      </c>
      <c r="B24" t="s">
        <v>11</v>
      </c>
      <c r="C24" t="s">
        <v>7</v>
      </c>
      <c r="D24" t="s">
        <v>7</v>
      </c>
      <c r="E24" t="s">
        <v>8</v>
      </c>
      <c r="F24" t="s">
        <v>8</v>
      </c>
      <c r="G24" t="s">
        <v>9</v>
      </c>
      <c r="H24" t="s">
        <v>9</v>
      </c>
    </row>
    <row r="25" spans="1:8" x14ac:dyDescent="0.25">
      <c r="A25" t="s">
        <v>49</v>
      </c>
      <c r="B25" t="s">
        <v>11</v>
      </c>
      <c r="C25" t="s">
        <v>11</v>
      </c>
      <c r="D25" t="s">
        <v>7</v>
      </c>
      <c r="E25" t="s">
        <v>9</v>
      </c>
      <c r="F25" t="s">
        <v>8</v>
      </c>
      <c r="G25" t="s">
        <v>9</v>
      </c>
      <c r="H25" t="s">
        <v>9</v>
      </c>
    </row>
    <row r="26" spans="1:8" x14ac:dyDescent="0.25">
      <c r="A26" t="s">
        <v>35</v>
      </c>
      <c r="B26" t="s">
        <v>11</v>
      </c>
      <c r="C26" t="s">
        <v>7</v>
      </c>
      <c r="D26" t="s">
        <v>7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36</v>
      </c>
      <c r="B27" t="s">
        <v>7</v>
      </c>
      <c r="C27" t="s">
        <v>11</v>
      </c>
      <c r="D27" t="s">
        <v>7</v>
      </c>
      <c r="E27" t="s">
        <v>8</v>
      </c>
      <c r="F27" t="s">
        <v>8</v>
      </c>
      <c r="G27" t="s">
        <v>9</v>
      </c>
      <c r="H27" t="s">
        <v>8</v>
      </c>
    </row>
    <row r="28" spans="1:8" x14ac:dyDescent="0.25">
      <c r="A28" t="s">
        <v>37</v>
      </c>
      <c r="B28" t="s">
        <v>11</v>
      </c>
      <c r="C28" t="s">
        <v>7</v>
      </c>
      <c r="D28" t="s">
        <v>7</v>
      </c>
      <c r="E28" t="s">
        <v>8</v>
      </c>
      <c r="F28" t="s">
        <v>8</v>
      </c>
      <c r="G28" t="s">
        <v>9</v>
      </c>
      <c r="H28" t="s">
        <v>9</v>
      </c>
    </row>
    <row r="29" spans="1:8" x14ac:dyDescent="0.25">
      <c r="A29" t="s">
        <v>38</v>
      </c>
      <c r="B29" t="s">
        <v>15</v>
      </c>
      <c r="C29" t="s">
        <v>15</v>
      </c>
      <c r="D29" t="s">
        <v>7</v>
      </c>
      <c r="E29" t="s">
        <v>8</v>
      </c>
      <c r="F29" t="s">
        <v>8</v>
      </c>
      <c r="G29" t="s">
        <v>9</v>
      </c>
      <c r="H29" t="s">
        <v>8</v>
      </c>
    </row>
    <row r="30" spans="1:8" x14ac:dyDescent="0.25">
      <c r="A30" t="s">
        <v>39</v>
      </c>
      <c r="B30" t="s">
        <v>11</v>
      </c>
      <c r="C30" t="s">
        <v>11</v>
      </c>
      <c r="D30" t="s">
        <v>7</v>
      </c>
      <c r="E30" t="s">
        <v>8</v>
      </c>
      <c r="F30" t="s">
        <v>8</v>
      </c>
      <c r="G30" t="s">
        <v>9</v>
      </c>
      <c r="H30" t="s">
        <v>8</v>
      </c>
    </row>
    <row r="31" spans="1:8" x14ac:dyDescent="0.25">
      <c r="A31" t="s">
        <v>40</v>
      </c>
      <c r="B31" t="s">
        <v>7</v>
      </c>
      <c r="C31" t="s">
        <v>15</v>
      </c>
      <c r="D31" t="s">
        <v>7</v>
      </c>
      <c r="E31" t="s">
        <v>9</v>
      </c>
      <c r="F31" t="s">
        <v>8</v>
      </c>
      <c r="G31" t="s">
        <v>8</v>
      </c>
      <c r="H31" t="s">
        <v>9</v>
      </c>
    </row>
    <row r="32" spans="1:8" x14ac:dyDescent="0.25">
      <c r="A32" t="s">
        <v>41</v>
      </c>
      <c r="B32" t="s">
        <v>7</v>
      </c>
      <c r="C32" t="s">
        <v>7</v>
      </c>
      <c r="D32" t="s">
        <v>7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42</v>
      </c>
      <c r="B33" t="s">
        <v>7</v>
      </c>
      <c r="C33" t="s">
        <v>7</v>
      </c>
      <c r="D33" t="s">
        <v>7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43</v>
      </c>
      <c r="B34" t="s">
        <v>7</v>
      </c>
      <c r="C34" t="s">
        <v>7</v>
      </c>
      <c r="D34" t="s">
        <v>7</v>
      </c>
      <c r="E34" t="s">
        <v>8</v>
      </c>
      <c r="F34" t="s">
        <v>8</v>
      </c>
      <c r="G34" t="s">
        <v>9</v>
      </c>
      <c r="H34" t="s">
        <v>9</v>
      </c>
    </row>
    <row r="35" spans="1:8" x14ac:dyDescent="0.25">
      <c r="A35" t="s">
        <v>44</v>
      </c>
      <c r="B35" t="s">
        <v>7</v>
      </c>
      <c r="C35" t="s">
        <v>11</v>
      </c>
      <c r="D35" t="s">
        <v>7</v>
      </c>
      <c r="E35" t="s">
        <v>8</v>
      </c>
      <c r="F35" t="s">
        <v>8</v>
      </c>
      <c r="G35" t="s">
        <v>9</v>
      </c>
      <c r="H35" t="s">
        <v>8</v>
      </c>
    </row>
    <row r="36" spans="1:8" x14ac:dyDescent="0.25">
      <c r="A36" t="s">
        <v>45</v>
      </c>
      <c r="B36" t="s">
        <v>7</v>
      </c>
      <c r="C36" t="s">
        <v>7</v>
      </c>
      <c r="D36" t="s">
        <v>7</v>
      </c>
      <c r="E36" t="s">
        <v>8</v>
      </c>
      <c r="F36" t="s">
        <v>8</v>
      </c>
      <c r="G36" t="s">
        <v>9</v>
      </c>
      <c r="H36" t="s">
        <v>9</v>
      </c>
    </row>
    <row r="37" spans="1:8" x14ac:dyDescent="0.25">
      <c r="A37" t="s">
        <v>46</v>
      </c>
      <c r="B37" t="s">
        <v>11</v>
      </c>
      <c r="C37" t="s">
        <v>7</v>
      </c>
      <c r="D37" t="s">
        <v>7</v>
      </c>
      <c r="E37" t="s">
        <v>8</v>
      </c>
      <c r="F37" t="s">
        <v>8</v>
      </c>
      <c r="G37" t="s">
        <v>9</v>
      </c>
      <c r="H37" t="s">
        <v>9</v>
      </c>
    </row>
    <row r="38" spans="1:8" x14ac:dyDescent="0.25">
      <c r="A38" t="s">
        <v>47</v>
      </c>
      <c r="B38" t="s">
        <v>15</v>
      </c>
      <c r="C38" t="s">
        <v>15</v>
      </c>
      <c r="D38" t="s">
        <v>15</v>
      </c>
      <c r="E38" t="s">
        <v>8</v>
      </c>
      <c r="F38" t="s">
        <v>8</v>
      </c>
      <c r="G38" t="s">
        <v>8</v>
      </c>
      <c r="H38" t="s">
        <v>8</v>
      </c>
    </row>
    <row r="39" spans="1:8" x14ac:dyDescent="0.25">
      <c r="A39" t="s">
        <v>48</v>
      </c>
      <c r="B39" t="s">
        <v>15</v>
      </c>
      <c r="C39" t="s">
        <v>15</v>
      </c>
      <c r="D39" t="s">
        <v>15</v>
      </c>
      <c r="E39" t="s">
        <v>8</v>
      </c>
      <c r="F39" t="s">
        <v>8</v>
      </c>
      <c r="G39" t="s">
        <v>8</v>
      </c>
      <c r="H39" t="s">
        <v>8</v>
      </c>
    </row>
  </sheetData>
  <mergeCells count="3">
    <mergeCell ref="B1:D1"/>
    <mergeCell ref="E1:H1"/>
    <mergeCell ref="A1:A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Ruler="0" topLeftCell="F1" workbookViewId="0">
      <selection activeCell="G1" sqref="G1:Q38"/>
    </sheetView>
  </sheetViews>
  <sheetFormatPr defaultColWidth="11" defaultRowHeight="15.75" x14ac:dyDescent="0.25"/>
  <cols>
    <col min="5" max="5" width="81.875" customWidth="1"/>
    <col min="6" max="6" width="23.625" customWidth="1"/>
    <col min="7" max="7" width="21.125" style="8" customWidth="1"/>
    <col min="8" max="8" width="4.125" style="9" bestFit="1" customWidth="1"/>
    <col min="9" max="9" width="3.375" style="9" bestFit="1" customWidth="1"/>
    <col min="10" max="10" width="4.125" style="5" bestFit="1" customWidth="1"/>
    <col min="11" max="12" width="4.125" bestFit="1" customWidth="1"/>
    <col min="13" max="16" width="4.375" bestFit="1" customWidth="1"/>
    <col min="17" max="17" width="21.375" bestFit="1" customWidth="1"/>
    <col min="18" max="18" width="4.125" style="8" bestFit="1" customWidth="1"/>
    <col min="19" max="19" width="3.375" style="9" bestFit="1" customWidth="1"/>
    <col min="24" max="24" width="23" bestFit="1" customWidth="1"/>
    <col min="25" max="25" width="16.125" bestFit="1" customWidth="1"/>
  </cols>
  <sheetData>
    <row r="1" spans="1:25" ht="16.5" thickBot="1" x14ac:dyDescent="0.3">
      <c r="A1" s="36" t="s">
        <v>21</v>
      </c>
      <c r="B1" s="36"/>
      <c r="C1" s="36" t="s">
        <v>22</v>
      </c>
      <c r="D1" s="36"/>
      <c r="E1" s="10" t="s">
        <v>63</v>
      </c>
      <c r="G1" s="8" t="s">
        <v>140</v>
      </c>
      <c r="H1" s="29" t="s">
        <v>56</v>
      </c>
      <c r="I1" s="30" t="s">
        <v>57</v>
      </c>
      <c r="J1" s="28" t="s">
        <v>50</v>
      </c>
      <c r="K1" s="28" t="s">
        <v>51</v>
      </c>
      <c r="L1" s="28" t="s">
        <v>52</v>
      </c>
      <c r="M1" s="28" t="s">
        <v>53</v>
      </c>
      <c r="N1" s="28" t="s">
        <v>54</v>
      </c>
      <c r="O1" s="28" t="s">
        <v>55</v>
      </c>
      <c r="P1" s="28" t="s">
        <v>58</v>
      </c>
      <c r="Q1" s="27" t="s">
        <v>139</v>
      </c>
      <c r="R1" s="11" t="s">
        <v>56</v>
      </c>
      <c r="S1" s="12" t="s">
        <v>57</v>
      </c>
    </row>
    <row r="2" spans="1:25" ht="31.5" x14ac:dyDescent="0.25">
      <c r="A2" t="s">
        <v>7</v>
      </c>
      <c r="B2">
        <v>0</v>
      </c>
      <c r="C2" t="s">
        <v>8</v>
      </c>
      <c r="D2">
        <v>1</v>
      </c>
      <c r="E2" s="13" t="str">
        <f>Sheet1!A38</f>
        <v>Using grounded theory to understand software process improvement: A study of Irish software product companies</v>
      </c>
      <c r="G2" s="19" t="s">
        <v>101</v>
      </c>
      <c r="H2" s="31">
        <v>3</v>
      </c>
      <c r="I2" s="32">
        <v>4</v>
      </c>
      <c r="J2" s="7">
        <f>IF(Sheet1!B38=Sheet2!$A$2,Sheet2!$B$2,IF(Sheet1!B38=Sheet2!$A$3,Sheet2!$B$3,IF(Sheet1!B38=Sheet2!$A$4,Sheet2!$B$4,-1)))</f>
        <v>1</v>
      </c>
      <c r="K2" s="7">
        <f>IF(Sheet1!C38=Sheet2!$A$2,Sheet2!$B$2,IF(Sheet1!C38=Sheet2!$A$3,Sheet2!$B$3,IF(Sheet1!C38=Sheet2!$A$4,Sheet2!$B$4,-1)))</f>
        <v>1</v>
      </c>
      <c r="L2" s="7">
        <f>IF(Sheet1!D38=Sheet2!$A$2,Sheet2!$B$2,IF(Sheet1!D38=Sheet2!$A$3,Sheet2!$B$3,IF(Sheet1!D38=Sheet2!$A$4,Sheet2!$B$4,-1)))</f>
        <v>1</v>
      </c>
      <c r="M2" s="7">
        <f>IF(Sheet1!E38=Sheet2!$C$2,Sheet2!$D$2,IF(Sheet1!E38=Sheet2!$C$3,Sheet2!$D$3,-1))</f>
        <v>1</v>
      </c>
      <c r="N2" s="7">
        <f>IF(Sheet1!F38=Sheet2!$C$2,Sheet2!$D$2,IF(Sheet1!F38=Sheet2!$C$3,Sheet2!$D$3,-1))</f>
        <v>1</v>
      </c>
      <c r="O2" s="7">
        <f>IF(Sheet1!G38=Sheet2!$C$2,Sheet2!$D$2,IF(Sheet1!G38=Sheet2!$C$3,Sheet2!$D$3,-1))</f>
        <v>1</v>
      </c>
      <c r="P2" s="7">
        <f>IF(Sheet1!H38=Sheet2!$C$2,Sheet2!$D$2,IF(Sheet1!H38=Sheet2!$C$3,Sheet2!$D$3,-1))</f>
        <v>1</v>
      </c>
      <c r="Q2" s="25" t="s">
        <v>65</v>
      </c>
      <c r="R2" s="6">
        <f t="shared" ref="R2:R38" si="0">J2+K2+L2</f>
        <v>3</v>
      </c>
      <c r="S2" s="14">
        <f t="shared" ref="S2:S38" si="1">SUM(M2:P2)</f>
        <v>4</v>
      </c>
      <c r="U2">
        <f t="shared" ref="U2:U38" si="2">R2+S2</f>
        <v>7</v>
      </c>
      <c r="X2" s="20"/>
      <c r="Y2" s="19"/>
    </row>
    <row r="3" spans="1:25" x14ac:dyDescent="0.25">
      <c r="A3" t="s">
        <v>11</v>
      </c>
      <c r="B3">
        <v>0.5</v>
      </c>
      <c r="C3" t="s">
        <v>9</v>
      </c>
      <c r="D3">
        <v>0</v>
      </c>
      <c r="E3" s="13" t="str">
        <f>Sheet1!A39</f>
        <v>Investigating software process in practice: A grounded theory perspective</v>
      </c>
      <c r="G3" s="19" t="s">
        <v>100</v>
      </c>
      <c r="H3" s="31">
        <v>3</v>
      </c>
      <c r="I3" s="32">
        <v>4</v>
      </c>
      <c r="J3" s="7">
        <f>IF(Sheet1!B39=Sheet2!$A$2,Sheet2!$B$2,IF(Sheet1!B39=Sheet2!$A$3,Sheet2!$B$3,IF(Sheet1!B39=Sheet2!$A$4,Sheet2!$B$4,-1)))</f>
        <v>1</v>
      </c>
      <c r="K3" s="7">
        <f>IF(Sheet1!C39=Sheet2!$A$2,Sheet2!$B$2,IF(Sheet1!C39=Sheet2!$A$3,Sheet2!$B$3,IF(Sheet1!C39=Sheet2!$A$4,Sheet2!$B$4,-1)))</f>
        <v>1</v>
      </c>
      <c r="L3" s="7">
        <f>IF(Sheet1!D39=Sheet2!$A$2,Sheet2!$B$2,IF(Sheet1!D39=Sheet2!$A$3,Sheet2!$B$3,IF(Sheet1!D39=Sheet2!$A$4,Sheet2!$B$4,-1)))</f>
        <v>1</v>
      </c>
      <c r="M3" s="7">
        <f>IF(Sheet1!E39=Sheet2!$C$2,Sheet2!$D$2,IF(Sheet1!E39=Sheet2!$C$3,Sheet2!$D$3,-1))</f>
        <v>1</v>
      </c>
      <c r="N3" s="7">
        <f>IF(Sheet1!F39=Sheet2!$C$2,Sheet2!$D$2,IF(Sheet1!F39=Sheet2!$C$3,Sheet2!$D$3,-1))</f>
        <v>1</v>
      </c>
      <c r="O3" s="7">
        <f>IF(Sheet1!G39=Sheet2!$C$2,Sheet2!$D$2,IF(Sheet1!G39=Sheet2!$C$3,Sheet2!$D$3,-1))</f>
        <v>1</v>
      </c>
      <c r="P3" s="7">
        <f>IF(Sheet1!H39=Sheet2!$C$2,Sheet2!$D$2,IF(Sheet1!H39=Sheet2!$C$3,Sheet2!$D$3,-1))</f>
        <v>1</v>
      </c>
      <c r="Q3" s="13" t="s">
        <v>66</v>
      </c>
      <c r="R3" s="6">
        <f t="shared" si="0"/>
        <v>3</v>
      </c>
      <c r="S3" s="14">
        <f t="shared" si="1"/>
        <v>4</v>
      </c>
      <c r="U3">
        <f t="shared" si="2"/>
        <v>7</v>
      </c>
      <c r="X3" s="21"/>
      <c r="Y3" s="19"/>
    </row>
    <row r="4" spans="1:25" x14ac:dyDescent="0.25">
      <c r="A4" t="s">
        <v>15</v>
      </c>
      <c r="B4">
        <v>1</v>
      </c>
      <c r="E4" s="13" t="str">
        <f>Sheet1!A16</f>
        <v>An investigation into software development process formation in software start-ups</v>
      </c>
      <c r="G4" s="19" t="s">
        <v>100</v>
      </c>
      <c r="H4" s="31">
        <v>3</v>
      </c>
      <c r="I4" s="32">
        <v>4</v>
      </c>
      <c r="J4" s="7">
        <f>IF(Sheet1!B16=Sheet2!$A$2,Sheet2!$B$2,IF(Sheet1!B16=Sheet2!$A$3,Sheet2!$B$3,IF(Sheet1!B16=Sheet2!$A$4,Sheet2!$B$4,-1)))</f>
        <v>1</v>
      </c>
      <c r="K4" s="7">
        <f>IF(Sheet1!C16=Sheet2!$A$2,Sheet2!$B$2,IF(Sheet1!C16=Sheet2!$A$3,Sheet2!$B$3,IF(Sheet1!C16=Sheet2!$A$4,Sheet2!$B$4,-1)))</f>
        <v>1</v>
      </c>
      <c r="L4" s="7">
        <f>IF(Sheet1!D16=Sheet2!$A$2,Sheet2!$B$2,IF(Sheet1!D16=Sheet2!$A$3,Sheet2!$B$3,IF(Sheet1!D16=Sheet2!$A$4,Sheet2!$B$4,-1)))</f>
        <v>1</v>
      </c>
      <c r="M4" s="7">
        <f>IF(Sheet1!E16=Sheet2!$C$2,Sheet2!$D$2,IF(Sheet1!E16=Sheet2!$C$3,Sheet2!$D$3,-1))</f>
        <v>1</v>
      </c>
      <c r="N4" s="7">
        <f>IF(Sheet1!F16=Sheet2!$C$2,Sheet2!$D$2,IF(Sheet1!F16=Sheet2!$C$3,Sheet2!$D$3,-1))</f>
        <v>1</v>
      </c>
      <c r="O4" s="7">
        <f>IF(Sheet1!G16=Sheet2!$C$2,Sheet2!$D$2,IF(Sheet1!G16=Sheet2!$C$3,Sheet2!$D$3,-1))</f>
        <v>1</v>
      </c>
      <c r="P4" s="7">
        <f>IF(Sheet1!H16=Sheet2!$C$2,Sheet2!$D$2,IF(Sheet1!H16=Sheet2!$C$3,Sheet2!$D$3,-1))</f>
        <v>1</v>
      </c>
      <c r="Q4" s="26" t="s">
        <v>64</v>
      </c>
      <c r="R4" s="6">
        <f t="shared" si="0"/>
        <v>3</v>
      </c>
      <c r="S4" s="14">
        <f t="shared" si="1"/>
        <v>4</v>
      </c>
      <c r="U4">
        <f t="shared" si="2"/>
        <v>7</v>
      </c>
      <c r="X4" s="21"/>
      <c r="Y4" s="19"/>
    </row>
    <row r="5" spans="1:25" x14ac:dyDescent="0.25">
      <c r="E5" s="13" t="str">
        <f>Sheet1!A12</f>
        <v>Time-to.completion in software package startups</v>
      </c>
      <c r="G5" s="19" t="s">
        <v>106</v>
      </c>
      <c r="H5" s="31">
        <v>2.5</v>
      </c>
      <c r="I5" s="32">
        <v>4</v>
      </c>
      <c r="J5" s="7">
        <f>IF(Sheet1!B12=Sheet2!$A$2,Sheet2!$B$2,IF(Sheet1!B12=Sheet2!$A$3,Sheet2!$B$3,IF(Sheet1!B12=Sheet2!$A$4,Sheet2!$B$4,-1)))</f>
        <v>0.5</v>
      </c>
      <c r="K5" s="7">
        <f>IF(Sheet1!C12=Sheet2!$A$2,Sheet2!$B$2,IF(Sheet1!C12=Sheet2!$A$3,Sheet2!$B$3,IF(Sheet1!C12=Sheet2!$A$4,Sheet2!$B$4,-1)))</f>
        <v>1</v>
      </c>
      <c r="L5" s="7">
        <f>IF(Sheet1!D12=Sheet2!$A$2,Sheet2!$B$2,IF(Sheet1!D12=Sheet2!$A$3,Sheet2!$B$3,IF(Sheet1!D12=Sheet2!$A$4,Sheet2!$B$4,-1)))</f>
        <v>1</v>
      </c>
      <c r="M5" s="7">
        <f>IF(Sheet1!E12=Sheet2!$C$2,Sheet2!$D$2,IF(Sheet1!E12=Sheet2!$C$3,Sheet2!$D$3,-1))</f>
        <v>1</v>
      </c>
      <c r="N5" s="7">
        <f>IF(Sheet1!F12=Sheet2!$C$2,Sheet2!$D$2,IF(Sheet1!F12=Sheet2!$C$3,Sheet2!$D$3,-1))</f>
        <v>1</v>
      </c>
      <c r="O5" s="7">
        <f>IF(Sheet1!G12=Sheet2!$C$2,Sheet2!$D$2,IF(Sheet1!G12=Sheet2!$C$3,Sheet2!$D$3,-1))</f>
        <v>1</v>
      </c>
      <c r="P5" s="7">
        <f>IF(Sheet1!H12=Sheet2!$C$2,Sheet2!$D$2,IF(Sheet1!H12=Sheet2!$C$3,Sheet2!$D$3,-1))</f>
        <v>1</v>
      </c>
      <c r="Q5" s="13" t="s">
        <v>67</v>
      </c>
      <c r="R5" s="6">
        <f t="shared" si="0"/>
        <v>2.5</v>
      </c>
      <c r="S5" s="14">
        <f t="shared" si="1"/>
        <v>4</v>
      </c>
      <c r="U5">
        <f t="shared" si="2"/>
        <v>6.5</v>
      </c>
      <c r="X5" s="21"/>
      <c r="Y5" s="19"/>
    </row>
    <row r="6" spans="1:25" x14ac:dyDescent="0.25">
      <c r="E6" s="13" t="str">
        <f>Sheet1!A18</f>
        <v>IT Competence in Internet Founder Teams</v>
      </c>
      <c r="G6" s="24" t="s">
        <v>103</v>
      </c>
      <c r="H6" s="31">
        <v>2</v>
      </c>
      <c r="I6" s="32">
        <v>4</v>
      </c>
      <c r="J6" s="7">
        <f>IF(Sheet1!B18=Sheet2!$A$2,Sheet2!$B$2,IF(Sheet1!B18=Sheet2!$A$3,Sheet2!$B$3,IF(Sheet1!B18=Sheet2!$A$4,Sheet2!$B$4,-1)))</f>
        <v>0</v>
      </c>
      <c r="K6" s="7">
        <f>IF(Sheet1!C18=Sheet2!$A$2,Sheet2!$B$2,IF(Sheet1!C18=Sheet2!$A$3,Sheet2!$B$3,IF(Sheet1!C18=Sheet2!$A$4,Sheet2!$B$4,-1)))</f>
        <v>1</v>
      </c>
      <c r="L6" s="7">
        <f>IF(Sheet1!D18=Sheet2!$A$2,Sheet2!$B$2,IF(Sheet1!D18=Sheet2!$A$3,Sheet2!$B$3,IF(Sheet1!D18=Sheet2!$A$4,Sheet2!$B$4,-1)))</f>
        <v>1</v>
      </c>
      <c r="M6" s="7">
        <f>IF(Sheet1!E18=Sheet2!$C$2,Sheet2!$D$2,IF(Sheet1!E18=Sheet2!$C$3,Sheet2!$D$3,-1))</f>
        <v>1</v>
      </c>
      <c r="N6" s="7">
        <f>IF(Sheet1!F18=Sheet2!$C$2,Sheet2!$D$2,IF(Sheet1!F18=Sheet2!$C$3,Sheet2!$D$3,-1))</f>
        <v>1</v>
      </c>
      <c r="O6" s="7">
        <f>IF(Sheet1!G18=Sheet2!$C$2,Sheet2!$D$2,IF(Sheet1!G18=Sheet2!$C$3,Sheet2!$D$3,-1))</f>
        <v>1</v>
      </c>
      <c r="P6" s="7">
        <f>IF(Sheet1!H18=Sheet2!$C$2,Sheet2!$D$2,IF(Sheet1!H18=Sheet2!$C$3,Sheet2!$D$3,-1))</f>
        <v>1</v>
      </c>
      <c r="Q6" s="13" t="s">
        <v>68</v>
      </c>
      <c r="R6" s="6">
        <f t="shared" si="0"/>
        <v>2</v>
      </c>
      <c r="S6" s="14">
        <f t="shared" si="1"/>
        <v>4</v>
      </c>
      <c r="U6">
        <f t="shared" si="2"/>
        <v>6</v>
      </c>
      <c r="X6" s="21"/>
      <c r="Y6" s="19"/>
    </row>
    <row r="7" spans="1:25" x14ac:dyDescent="0.25">
      <c r="E7" s="13" t="str">
        <f>Sheet1!A23</f>
        <v>Information technology acquisition in the service sector</v>
      </c>
      <c r="G7" s="19" t="s">
        <v>104</v>
      </c>
      <c r="H7" s="31">
        <v>2</v>
      </c>
      <c r="I7" s="32">
        <v>4</v>
      </c>
      <c r="J7" s="7">
        <f>IF(Sheet1!B23=Sheet2!$A$2,Sheet2!$B$2,IF(Sheet1!B23=Sheet2!$A$3,Sheet2!$B$3,IF(Sheet1!B23=Sheet2!$A$4,Sheet2!$B$4,-1)))</f>
        <v>0</v>
      </c>
      <c r="K7" s="7">
        <f>IF(Sheet1!C23=Sheet2!$A$2,Sheet2!$B$2,IF(Sheet1!C23=Sheet2!$A$3,Sheet2!$B$3,IF(Sheet1!C23=Sheet2!$A$4,Sheet2!$B$4,-1)))</f>
        <v>1</v>
      </c>
      <c r="L7" s="7">
        <f>IF(Sheet1!D23=Sheet2!$A$2,Sheet2!$B$2,IF(Sheet1!D23=Sheet2!$A$3,Sheet2!$B$3,IF(Sheet1!D23=Sheet2!$A$4,Sheet2!$B$4,-1)))</f>
        <v>1</v>
      </c>
      <c r="M7" s="7">
        <f>IF(Sheet1!E23=Sheet2!$C$2,Sheet2!$D$2,IF(Sheet1!E23=Sheet2!$C$3,Sheet2!$D$3,-1))</f>
        <v>1</v>
      </c>
      <c r="N7" s="7">
        <f>IF(Sheet1!F23=Sheet2!$C$2,Sheet2!$D$2,IF(Sheet1!F23=Sheet2!$C$3,Sheet2!$D$3,-1))</f>
        <v>1</v>
      </c>
      <c r="O7" s="7">
        <f>IF(Sheet1!G23=Sheet2!$C$2,Sheet2!$D$2,IF(Sheet1!G23=Sheet2!$C$3,Sheet2!$D$3,-1))</f>
        <v>1</v>
      </c>
      <c r="P7" s="7">
        <f>IF(Sheet1!H23=Sheet2!$C$2,Sheet2!$D$2,IF(Sheet1!H23=Sheet2!$C$3,Sheet2!$D$3,-1))</f>
        <v>1</v>
      </c>
      <c r="Q7" s="13" t="s">
        <v>69</v>
      </c>
      <c r="R7" s="6">
        <f t="shared" si="0"/>
        <v>2</v>
      </c>
      <c r="S7" s="14">
        <f t="shared" si="1"/>
        <v>4</v>
      </c>
      <c r="U7">
        <f t="shared" si="2"/>
        <v>6</v>
      </c>
      <c r="X7" s="21"/>
      <c r="Y7" s="19"/>
    </row>
    <row r="8" spans="1:25" ht="31.5" x14ac:dyDescent="0.25">
      <c r="E8" s="13" t="str">
        <f>Sheet1!A21</f>
        <v>A helical model for managing innovative product and service initiatives in volatile commercial environments</v>
      </c>
      <c r="G8" s="19" t="s">
        <v>105</v>
      </c>
      <c r="H8" s="31">
        <v>2.5</v>
      </c>
      <c r="I8" s="32">
        <v>3</v>
      </c>
      <c r="J8" s="7">
        <f>IF(Sheet1!B21=Sheet2!$A$2,Sheet2!$B$2,IF(Sheet1!B21=Sheet2!$A$3,Sheet2!$B$3,IF(Sheet1!B21=Sheet2!$A$4,Sheet2!$B$4,-1)))</f>
        <v>1</v>
      </c>
      <c r="K8" s="7">
        <f>IF(Sheet1!C21=Sheet2!$A$2,Sheet2!$B$2,IF(Sheet1!C21=Sheet2!$A$3,Sheet2!$B$3,IF(Sheet1!C21=Sheet2!$A$4,Sheet2!$B$4,-1)))</f>
        <v>0.5</v>
      </c>
      <c r="L8" s="7">
        <f>IF(Sheet1!D21=Sheet2!$A$2,Sheet2!$B$2,IF(Sheet1!D21=Sheet2!$A$3,Sheet2!$B$3,IF(Sheet1!D21=Sheet2!$A$4,Sheet2!$B$4,-1)))</f>
        <v>1</v>
      </c>
      <c r="M8" s="7">
        <f>IF(Sheet1!E21=Sheet2!$C$2,Sheet2!$D$2,IF(Sheet1!E21=Sheet2!$C$3,Sheet2!$D$3,-1))</f>
        <v>1</v>
      </c>
      <c r="N8" s="7">
        <f>IF(Sheet1!F21=Sheet2!$C$2,Sheet2!$D$2,IF(Sheet1!F21=Sheet2!$C$3,Sheet2!$D$3,-1))</f>
        <v>1</v>
      </c>
      <c r="O8" s="7">
        <f>IF(Sheet1!G21=Sheet2!$C$2,Sheet2!$D$2,IF(Sheet1!G21=Sheet2!$C$3,Sheet2!$D$3,-1))</f>
        <v>0</v>
      </c>
      <c r="P8" s="7">
        <f>IF(Sheet1!H21=Sheet2!$C$2,Sheet2!$D$2,IF(Sheet1!H21=Sheet2!$C$3,Sheet2!$D$3,-1))</f>
        <v>1</v>
      </c>
      <c r="Q8" s="13" t="s">
        <v>70</v>
      </c>
      <c r="R8" s="6">
        <f t="shared" si="0"/>
        <v>2.5</v>
      </c>
      <c r="S8" s="14">
        <f t="shared" si="1"/>
        <v>3</v>
      </c>
      <c r="U8">
        <f t="shared" si="2"/>
        <v>5.5</v>
      </c>
      <c r="X8" s="21" t="s">
        <v>70</v>
      </c>
      <c r="Y8" s="19"/>
    </row>
    <row r="9" spans="1:25" x14ac:dyDescent="0.25">
      <c r="E9" s="13" t="str">
        <f>Sheet1!A29</f>
        <v>Success in Israeli high-tech start-ups; Critical factors and process</v>
      </c>
      <c r="G9" s="24" t="s">
        <v>110</v>
      </c>
      <c r="H9" s="31">
        <v>2</v>
      </c>
      <c r="I9" s="32">
        <v>3</v>
      </c>
      <c r="J9" s="7">
        <f>IF(Sheet1!B29=Sheet2!$A$2,Sheet2!$B$2,IF(Sheet1!B29=Sheet2!$A$3,Sheet2!$B$3,IF(Sheet1!B29=Sheet2!$A$4,Sheet2!$B$4,-1)))</f>
        <v>1</v>
      </c>
      <c r="K9" s="7">
        <f>IF(Sheet1!C29=Sheet2!$A$2,Sheet2!$B$2,IF(Sheet1!C29=Sheet2!$A$3,Sheet2!$B$3,IF(Sheet1!C29=Sheet2!$A$4,Sheet2!$B$4,-1)))</f>
        <v>1</v>
      </c>
      <c r="L9" s="7">
        <f>IF(Sheet1!D29=Sheet2!$A$2,Sheet2!$B$2,IF(Sheet1!D29=Sheet2!$A$3,Sheet2!$B$3,IF(Sheet1!D29=Sheet2!$A$4,Sheet2!$B$4,-1)))</f>
        <v>0</v>
      </c>
      <c r="M9" s="7">
        <f>IF(Sheet1!E29=Sheet2!$C$2,Sheet2!$D$2,IF(Sheet1!E29=Sheet2!$C$3,Sheet2!$D$3,-1))</f>
        <v>1</v>
      </c>
      <c r="N9" s="7">
        <f>IF(Sheet1!F29=Sheet2!$C$2,Sheet2!$D$2,IF(Sheet1!F29=Sheet2!$C$3,Sheet2!$D$3,-1))</f>
        <v>1</v>
      </c>
      <c r="O9" s="7">
        <f>IF(Sheet1!G29=Sheet2!$C$2,Sheet2!$D$2,IF(Sheet1!G29=Sheet2!$C$3,Sheet2!$D$3,-1))</f>
        <v>0</v>
      </c>
      <c r="P9" s="7">
        <f>IF(Sheet1!H29=Sheet2!$C$2,Sheet2!$D$2,IF(Sheet1!H29=Sheet2!$C$3,Sheet2!$D$3,-1))</f>
        <v>1</v>
      </c>
      <c r="Q9" s="13" t="s">
        <v>71</v>
      </c>
      <c r="R9" s="6">
        <f t="shared" si="0"/>
        <v>2</v>
      </c>
      <c r="S9" s="14">
        <f t="shared" si="1"/>
        <v>3</v>
      </c>
      <c r="U9">
        <f t="shared" si="2"/>
        <v>5</v>
      </c>
      <c r="X9" s="21"/>
      <c r="Y9" s="19"/>
    </row>
    <row r="10" spans="1:25" ht="14.1" customHeight="1" x14ac:dyDescent="0.25">
      <c r="E10" s="13" t="str">
        <f>Sheet1!A8</f>
        <v>From Knowing Nothing to Knowing a Little</v>
      </c>
      <c r="G10" s="19" t="s">
        <v>102</v>
      </c>
      <c r="H10" s="31">
        <v>1.5</v>
      </c>
      <c r="I10" s="32">
        <v>3</v>
      </c>
      <c r="J10" s="7">
        <f>IF(Sheet1!B8=Sheet2!$A$2,Sheet2!$B$2,IF(Sheet1!B8=Sheet2!$A$3,Sheet2!$B$3,IF(Sheet1!B8=Sheet2!$A$4,Sheet2!$B$4,-1)))</f>
        <v>1</v>
      </c>
      <c r="K10" s="7">
        <f>IF(Sheet1!C8=Sheet2!$A$2,Sheet2!$B$2,IF(Sheet1!C8=Sheet2!$A$3,Sheet2!$B$3,IF(Sheet1!C8=Sheet2!$A$4,Sheet2!$B$4,-1)))</f>
        <v>0.5</v>
      </c>
      <c r="L10" s="7">
        <f>IF(Sheet1!D8=Sheet2!$A$2,Sheet2!$B$2,IF(Sheet1!D8=Sheet2!$A$3,Sheet2!$B$3,IF(Sheet1!D8=Sheet2!$A$4,Sheet2!$B$4,-1)))</f>
        <v>0</v>
      </c>
      <c r="M10" s="7">
        <f>IF(Sheet1!E8=Sheet2!$C$2,Sheet2!$D$2,IF(Sheet1!E8=Sheet2!$C$3,Sheet2!$D$3,-1))</f>
        <v>1</v>
      </c>
      <c r="N10" s="7">
        <f>IF(Sheet1!F8=Sheet2!$C$2,Sheet2!$D$2,IF(Sheet1!F8=Sheet2!$C$3,Sheet2!$D$3,-1))</f>
        <v>1</v>
      </c>
      <c r="O10" s="7">
        <f>IF(Sheet1!G8=Sheet2!$C$2,Sheet2!$D$2,IF(Sheet1!G8=Sheet2!$C$3,Sheet2!$D$3,-1))</f>
        <v>0</v>
      </c>
      <c r="P10" s="7">
        <f>IF(Sheet1!H8=Sheet2!$C$2,Sheet2!$D$2,IF(Sheet1!H8=Sheet2!$C$3,Sheet2!$D$3,-1))</f>
        <v>1</v>
      </c>
      <c r="Q10" s="13" t="s">
        <v>72</v>
      </c>
      <c r="R10" s="6">
        <f t="shared" si="0"/>
        <v>1.5</v>
      </c>
      <c r="S10" s="14">
        <f t="shared" si="1"/>
        <v>3</v>
      </c>
      <c r="U10">
        <f t="shared" si="2"/>
        <v>4.5</v>
      </c>
      <c r="X10" s="21" t="s">
        <v>89</v>
      </c>
    </row>
    <row r="11" spans="1:25" x14ac:dyDescent="0.25">
      <c r="E11" s="13" t="str">
        <f>Sheet1!A5</f>
        <v>Pragmatic and Opportunistic Reuse in Innovative Start-up Companies</v>
      </c>
      <c r="G11" s="23" t="s">
        <v>112</v>
      </c>
      <c r="H11" s="31">
        <v>1</v>
      </c>
      <c r="I11" s="32">
        <v>3</v>
      </c>
      <c r="J11" s="7">
        <f>IF(Sheet1!B5=Sheet2!$A$2,Sheet2!$B$2,IF(Sheet1!B5=Sheet2!$A$3,Sheet2!$B$3,IF(Sheet1!B5=Sheet2!$A$4,Sheet2!$B$4,-1)))</f>
        <v>0.5</v>
      </c>
      <c r="K11" s="7">
        <f>IF(Sheet1!C5=Sheet2!$A$2,Sheet2!$B$2,IF(Sheet1!C5=Sheet2!$A$3,Sheet2!$B$3,IF(Sheet1!C5=Sheet2!$A$4,Sheet2!$B$4,-1)))</f>
        <v>0</v>
      </c>
      <c r="L11" s="7">
        <f>IF(Sheet1!D5=Sheet2!$A$2,Sheet2!$B$2,IF(Sheet1!D5=Sheet2!$A$3,Sheet2!$B$3,IF(Sheet1!D5=Sheet2!$A$4,Sheet2!$B$4,-1)))</f>
        <v>0.5</v>
      </c>
      <c r="M11" s="7">
        <f>IF(Sheet1!E5=Sheet2!$C$2,Sheet2!$D$2,IF(Sheet1!E5=Sheet2!$C$3,Sheet2!$D$3,-1))</f>
        <v>1</v>
      </c>
      <c r="N11" s="7">
        <f>IF(Sheet1!F5=Sheet2!$C$2,Sheet2!$D$2,IF(Sheet1!F5=Sheet2!$C$3,Sheet2!$D$3,-1))</f>
        <v>1</v>
      </c>
      <c r="O11" s="7">
        <f>IF(Sheet1!G5=Sheet2!$C$2,Sheet2!$D$2,IF(Sheet1!G5=Sheet2!$C$3,Sheet2!$D$3,-1))</f>
        <v>0</v>
      </c>
      <c r="P11" s="7">
        <f>IF(Sheet1!H5=Sheet2!$C$2,Sheet2!$D$2,IF(Sheet1!H5=Sheet2!$C$3,Sheet2!$D$3,-1))</f>
        <v>1</v>
      </c>
      <c r="Q11" s="13" t="s">
        <v>73</v>
      </c>
      <c r="R11" s="6">
        <f t="shared" si="0"/>
        <v>1</v>
      </c>
      <c r="S11" s="14">
        <f t="shared" si="1"/>
        <v>3</v>
      </c>
      <c r="U11">
        <f t="shared" si="2"/>
        <v>4</v>
      </c>
      <c r="X11" s="21" t="s">
        <v>76</v>
      </c>
    </row>
    <row r="12" spans="1:25" ht="31.5" x14ac:dyDescent="0.25">
      <c r="E12" s="13" t="str">
        <f>Sheet1!A30</f>
        <v>Managing robust development process for high-tech startups through multi-project learning: The case of two European start-ups</v>
      </c>
      <c r="G12" t="s">
        <v>108</v>
      </c>
      <c r="H12" s="31">
        <v>1</v>
      </c>
      <c r="I12" s="32">
        <v>3</v>
      </c>
      <c r="J12" s="7">
        <f>IF(Sheet1!B30=Sheet2!$A$2,Sheet2!$B$2,IF(Sheet1!B30=Sheet2!$A$3,Sheet2!$B$3,IF(Sheet1!B30=Sheet2!$A$4,Sheet2!$B$4,-1)))</f>
        <v>0.5</v>
      </c>
      <c r="K12" s="7">
        <f>IF(Sheet1!C30=Sheet2!$A$2,Sheet2!$B$2,IF(Sheet1!C30=Sheet2!$A$3,Sheet2!$B$3,IF(Sheet1!C30=Sheet2!$A$4,Sheet2!$B$4,-1)))</f>
        <v>0.5</v>
      </c>
      <c r="L12" s="7">
        <f>IF(Sheet1!D30=Sheet2!$A$2,Sheet2!$B$2,IF(Sheet1!D30=Sheet2!$A$3,Sheet2!$B$3,IF(Sheet1!D30=Sheet2!$A$4,Sheet2!$B$4,-1)))</f>
        <v>0</v>
      </c>
      <c r="M12" s="7">
        <f>IF(Sheet1!E30=Sheet2!$C$2,Sheet2!$D$2,IF(Sheet1!E30=Sheet2!$C$3,Sheet2!$D$3,-1))</f>
        <v>1</v>
      </c>
      <c r="N12" s="7">
        <f>IF(Sheet1!F30=Sheet2!$C$2,Sheet2!$D$2,IF(Sheet1!F30=Sheet2!$C$3,Sheet2!$D$3,-1))</f>
        <v>1</v>
      </c>
      <c r="O12" s="7">
        <f>IF(Sheet1!G30=Sheet2!$C$2,Sheet2!$D$2,IF(Sheet1!G30=Sheet2!$C$3,Sheet2!$D$3,-1))</f>
        <v>0</v>
      </c>
      <c r="P12" s="7">
        <f>IF(Sheet1!H30=Sheet2!$C$2,Sheet2!$D$2,IF(Sheet1!H30=Sheet2!$C$3,Sheet2!$D$3,-1))</f>
        <v>1</v>
      </c>
      <c r="Q12" s="13" t="s">
        <v>76</v>
      </c>
      <c r="R12" s="6">
        <f t="shared" si="0"/>
        <v>1</v>
      </c>
      <c r="S12" s="14">
        <f t="shared" si="1"/>
        <v>3</v>
      </c>
      <c r="U12">
        <f t="shared" si="2"/>
        <v>4</v>
      </c>
      <c r="X12" s="22" t="s">
        <v>87</v>
      </c>
    </row>
    <row r="13" spans="1:25" x14ac:dyDescent="0.25">
      <c r="E13" s="13" t="str">
        <f>Sheet1!A10</f>
        <v>Innovation and Technology Based Economic Development: Are There Short-cuts?</v>
      </c>
      <c r="G13" s="9" t="s">
        <v>118</v>
      </c>
      <c r="H13" s="31">
        <v>1</v>
      </c>
      <c r="I13" s="32">
        <v>3</v>
      </c>
      <c r="J13" s="7">
        <f>IF(Sheet1!B10=Sheet2!$A$2,Sheet2!$B$2,IF(Sheet1!B10=Sheet2!$A$3,Sheet2!$B$3,IF(Sheet1!B10=Sheet2!$A$4,Sheet2!$B$4,-1)))</f>
        <v>0</v>
      </c>
      <c r="K13" s="7">
        <f>IF(Sheet1!C10=Sheet2!$A$2,Sheet2!$B$2,IF(Sheet1!C10=Sheet2!$A$3,Sheet2!$B$3,IF(Sheet1!C10=Sheet2!$A$4,Sheet2!$B$4,-1)))</f>
        <v>1</v>
      </c>
      <c r="L13" s="7">
        <f>IF(Sheet1!D10=Sheet2!$A$2,Sheet2!$B$2,IF(Sheet1!D10=Sheet2!$A$3,Sheet2!$B$3,IF(Sheet1!D10=Sheet2!$A$4,Sheet2!$B$4,-1)))</f>
        <v>0</v>
      </c>
      <c r="M13" s="7">
        <f>IF(Sheet1!E10=Sheet2!$C$2,Sheet2!$D$2,IF(Sheet1!E10=Sheet2!$C$3,Sheet2!$D$3,-1))</f>
        <v>1</v>
      </c>
      <c r="N13" s="7">
        <f>IF(Sheet1!F10=Sheet2!$C$2,Sheet2!$D$2,IF(Sheet1!F10=Sheet2!$C$3,Sheet2!$D$3,-1))</f>
        <v>1</v>
      </c>
      <c r="O13" s="7">
        <f>IF(Sheet1!G10=Sheet2!$C$2,Sheet2!$D$2,IF(Sheet1!G10=Sheet2!$C$3,Sheet2!$D$3,-1))</f>
        <v>0</v>
      </c>
      <c r="P13" s="7">
        <f>IF(Sheet1!H10=Sheet2!$C$2,Sheet2!$D$2,IF(Sheet1!H10=Sheet2!$C$3,Sheet2!$D$3,-1))</f>
        <v>1</v>
      </c>
      <c r="Q13" s="13" t="s">
        <v>75</v>
      </c>
      <c r="R13" s="6">
        <f t="shared" si="0"/>
        <v>1</v>
      </c>
      <c r="S13" s="14">
        <f t="shared" si="1"/>
        <v>3</v>
      </c>
      <c r="U13">
        <f t="shared" si="2"/>
        <v>4</v>
      </c>
      <c r="X13" s="21"/>
      <c r="Y13" s="19"/>
    </row>
    <row r="14" spans="1:25" ht="31.5" x14ac:dyDescent="0.25">
      <c r="E14" s="13" t="str">
        <f>Sheet1!A9</f>
        <v>Aligning Business and Technology Strategies A Comparison of established and start-up business context</v>
      </c>
      <c r="G14" s="23" t="s">
        <v>119</v>
      </c>
      <c r="H14" s="31">
        <v>1</v>
      </c>
      <c r="I14" s="32">
        <v>3</v>
      </c>
      <c r="J14" s="7">
        <f>IF(Sheet1!B9=Sheet2!$A$2,Sheet2!$B$2,IF(Sheet1!B9=Sheet2!$A$3,Sheet2!$B$3,IF(Sheet1!B9=Sheet2!$A$4,Sheet2!$B$4,-1)))</f>
        <v>1</v>
      </c>
      <c r="K14" s="7">
        <f>IF(Sheet1!C9=Sheet2!$A$2,Sheet2!$B$2,IF(Sheet1!C9=Sheet2!$A$3,Sheet2!$B$3,IF(Sheet1!C9=Sheet2!$A$4,Sheet2!$B$4,-1)))</f>
        <v>0</v>
      </c>
      <c r="L14" s="7">
        <f>IF(Sheet1!D9=Sheet2!$A$2,Sheet2!$B$2,IF(Sheet1!D9=Sheet2!$A$3,Sheet2!$B$3,IF(Sheet1!D9=Sheet2!$A$4,Sheet2!$B$4,-1)))</f>
        <v>0</v>
      </c>
      <c r="M14" s="7">
        <f>IF(Sheet1!E9=Sheet2!$C$2,Sheet2!$D$2,IF(Sheet1!E9=Sheet2!$C$3,Sheet2!$D$3,-1))</f>
        <v>1</v>
      </c>
      <c r="N14" s="7">
        <f>IF(Sheet1!F9=Sheet2!$C$2,Sheet2!$D$2,IF(Sheet1!F9=Sheet2!$C$3,Sheet2!$D$3,-1))</f>
        <v>1</v>
      </c>
      <c r="O14" s="7">
        <f>IF(Sheet1!G9=Sheet2!$C$2,Sheet2!$D$2,IF(Sheet1!G9=Sheet2!$C$3,Sheet2!$D$3,-1))</f>
        <v>0</v>
      </c>
      <c r="P14" s="7">
        <f>IF(Sheet1!H9=Sheet2!$C$2,Sheet2!$D$2,IF(Sheet1!H9=Sheet2!$C$3,Sheet2!$D$3,-1))</f>
        <v>1</v>
      </c>
      <c r="Q14" s="13" t="s">
        <v>74</v>
      </c>
      <c r="R14" s="6">
        <f t="shared" si="0"/>
        <v>1</v>
      </c>
      <c r="S14" s="14">
        <f t="shared" si="1"/>
        <v>3</v>
      </c>
      <c r="U14">
        <f t="shared" si="2"/>
        <v>4</v>
      </c>
      <c r="X14" s="21" t="s">
        <v>85</v>
      </c>
    </row>
    <row r="15" spans="1:25" x14ac:dyDescent="0.25">
      <c r="E15" s="13" t="str">
        <f>Sheet1!A35</f>
        <v>Open Source Software Strategies for Venture-Funded Startups</v>
      </c>
      <c r="G15" s="19" t="s">
        <v>117</v>
      </c>
      <c r="H15" s="31">
        <v>0.5</v>
      </c>
      <c r="I15" s="32">
        <v>3</v>
      </c>
      <c r="J15" s="7">
        <f>IF(Sheet1!B35=Sheet2!$A$2,Sheet2!$B$2,IF(Sheet1!B35=Sheet2!$A$3,Sheet2!$B$3,IF(Sheet1!B35=Sheet2!$A$4,Sheet2!$B$4,-1)))</f>
        <v>0</v>
      </c>
      <c r="K15" s="7">
        <f>IF(Sheet1!C35=Sheet2!$A$2,Sheet2!$B$2,IF(Sheet1!C35=Sheet2!$A$3,Sheet2!$B$3,IF(Sheet1!C35=Sheet2!$A$4,Sheet2!$B$4,-1)))</f>
        <v>0.5</v>
      </c>
      <c r="L15" s="7">
        <f>IF(Sheet1!D35=Sheet2!$A$2,Sheet2!$B$2,IF(Sheet1!D35=Sheet2!$A$3,Sheet2!$B$3,IF(Sheet1!D35=Sheet2!$A$4,Sheet2!$B$4,-1)))</f>
        <v>0</v>
      </c>
      <c r="M15" s="7">
        <f>IF(Sheet1!E35=Sheet2!$C$2,Sheet2!$D$2,IF(Sheet1!E35=Sheet2!$C$3,Sheet2!$D$3,-1))</f>
        <v>1</v>
      </c>
      <c r="N15" s="7">
        <f>IF(Sheet1!F35=Sheet2!$C$2,Sheet2!$D$2,IF(Sheet1!F35=Sheet2!$C$3,Sheet2!$D$3,-1))</f>
        <v>1</v>
      </c>
      <c r="O15" s="7">
        <f>IF(Sheet1!G35=Sheet2!$C$2,Sheet2!$D$2,IF(Sheet1!G35=Sheet2!$C$3,Sheet2!$D$3,-1))</f>
        <v>0</v>
      </c>
      <c r="P15" s="7">
        <f>IF(Sheet1!H35=Sheet2!$C$2,Sheet2!$D$2,IF(Sheet1!H35=Sheet2!$C$3,Sheet2!$D$3,-1))</f>
        <v>1</v>
      </c>
      <c r="Q15" s="13" t="s">
        <v>78</v>
      </c>
      <c r="R15" s="6">
        <f t="shared" si="0"/>
        <v>0.5</v>
      </c>
      <c r="S15" s="14">
        <f t="shared" si="1"/>
        <v>3</v>
      </c>
      <c r="U15">
        <f t="shared" si="2"/>
        <v>3.5</v>
      </c>
      <c r="X15" s="21"/>
      <c r="Y15" s="19"/>
    </row>
    <row r="16" spans="1:25" x14ac:dyDescent="0.25">
      <c r="E16" s="13" t="str">
        <f>Sheet1!A27</f>
        <v>Extreme Programming in Action: A Longitudinal Case Study</v>
      </c>
      <c r="G16" s="19" t="s">
        <v>115</v>
      </c>
      <c r="H16" s="31">
        <v>0.5</v>
      </c>
      <c r="I16" s="32">
        <v>3</v>
      </c>
      <c r="J16" s="7">
        <f>IF(Sheet1!B27=Sheet2!$A$2,Sheet2!$B$2,IF(Sheet1!B27=Sheet2!$A$3,Sheet2!$B$3,IF(Sheet1!B27=Sheet2!$A$4,Sheet2!$B$4,-1)))</f>
        <v>0</v>
      </c>
      <c r="K16" s="7">
        <f>IF(Sheet1!C27=Sheet2!$A$2,Sheet2!$B$2,IF(Sheet1!C27=Sheet2!$A$3,Sheet2!$B$3,IF(Sheet1!C27=Sheet2!$A$4,Sheet2!$B$4,-1)))</f>
        <v>0.5</v>
      </c>
      <c r="L16" s="7">
        <f>IF(Sheet1!D27=Sheet2!$A$2,Sheet2!$B$2,IF(Sheet1!D27=Sheet2!$A$3,Sheet2!$B$3,IF(Sheet1!D27=Sheet2!$A$4,Sheet2!$B$4,-1)))</f>
        <v>0</v>
      </c>
      <c r="M16" s="7">
        <f>IF(Sheet1!E27=Sheet2!$C$2,Sheet2!$D$2,IF(Sheet1!E27=Sheet2!$C$3,Sheet2!$D$3,-1))</f>
        <v>1</v>
      </c>
      <c r="N16" s="7">
        <f>IF(Sheet1!F27=Sheet2!$C$2,Sheet2!$D$2,IF(Sheet1!F27=Sheet2!$C$3,Sheet2!$D$3,-1))</f>
        <v>1</v>
      </c>
      <c r="O16" s="7">
        <f>IF(Sheet1!G27=Sheet2!$C$2,Sheet2!$D$2,IF(Sheet1!G27=Sheet2!$C$3,Sheet2!$D$3,-1))</f>
        <v>0</v>
      </c>
      <c r="P16" s="7">
        <f>IF(Sheet1!H27=Sheet2!$C$2,Sheet2!$D$2,IF(Sheet1!H27=Sheet2!$C$3,Sheet2!$D$3,-1))</f>
        <v>1</v>
      </c>
      <c r="Q16" s="13" t="s">
        <v>77</v>
      </c>
      <c r="R16" s="6">
        <f t="shared" si="0"/>
        <v>0.5</v>
      </c>
      <c r="S16" s="14">
        <f t="shared" si="1"/>
        <v>3</v>
      </c>
      <c r="U16">
        <f t="shared" si="2"/>
        <v>3.5</v>
      </c>
      <c r="X16" s="21"/>
      <c r="Y16" s="19"/>
    </row>
    <row r="17" spans="5:25" ht="31.5" x14ac:dyDescent="0.25">
      <c r="E17" s="13" t="str">
        <f>Sheet1!A17</f>
        <v>The Role of Value Proposition and Value Co-Production in New Internet Startups: How New Venture e-Businesses Achieve Competitive Advantage</v>
      </c>
      <c r="G17" s="19" t="s">
        <v>125</v>
      </c>
      <c r="H17" s="31">
        <v>0</v>
      </c>
      <c r="I17" s="32">
        <v>3</v>
      </c>
      <c r="J17" s="7">
        <f>IF(Sheet1!B17=Sheet2!$A$2,Sheet2!$B$2,IF(Sheet1!B17=Sheet2!$A$3,Sheet2!$B$3,IF(Sheet1!B17=Sheet2!$A$4,Sheet2!$B$4,-1)))</f>
        <v>0</v>
      </c>
      <c r="K17" s="7">
        <f>IF(Sheet1!C17=Sheet2!$A$2,Sheet2!$B$2,IF(Sheet1!C17=Sheet2!$A$3,Sheet2!$B$3,IF(Sheet1!C17=Sheet2!$A$4,Sheet2!$B$4,-1)))</f>
        <v>0</v>
      </c>
      <c r="L17" s="7">
        <f>IF(Sheet1!D17=Sheet2!$A$2,Sheet2!$B$2,IF(Sheet1!D17=Sheet2!$A$3,Sheet2!$B$3,IF(Sheet1!D17=Sheet2!$A$4,Sheet2!$B$4,-1)))</f>
        <v>0</v>
      </c>
      <c r="M17" s="7">
        <f>IF(Sheet1!E17=Sheet2!$C$2,Sheet2!$D$2,IF(Sheet1!E17=Sheet2!$C$3,Sheet2!$D$3,-1))</f>
        <v>1</v>
      </c>
      <c r="N17" s="7">
        <f>IF(Sheet1!F17=Sheet2!$C$2,Sheet2!$D$2,IF(Sheet1!F17=Sheet2!$C$3,Sheet2!$D$3,-1))</f>
        <v>1</v>
      </c>
      <c r="O17" s="7">
        <f>IF(Sheet1!G17=Sheet2!$C$2,Sheet2!$D$2,IF(Sheet1!G17=Sheet2!$C$3,Sheet2!$D$3,-1))</f>
        <v>0</v>
      </c>
      <c r="P17" s="7">
        <f>IF(Sheet1!H17=Sheet2!$C$2,Sheet2!$D$2,IF(Sheet1!H17=Sheet2!$C$3,Sheet2!$D$3,-1))</f>
        <v>1</v>
      </c>
      <c r="Q17" s="13" t="s">
        <v>80</v>
      </c>
      <c r="R17" s="6">
        <f t="shared" si="0"/>
        <v>0</v>
      </c>
      <c r="S17" s="14">
        <f t="shared" si="1"/>
        <v>3</v>
      </c>
      <c r="U17">
        <f t="shared" si="2"/>
        <v>3</v>
      </c>
      <c r="X17" s="21" t="s">
        <v>94</v>
      </c>
    </row>
    <row r="18" spans="5:25" x14ac:dyDescent="0.25">
      <c r="E18" s="13" t="str">
        <f>Sheet1!A15</f>
        <v>The Role of Process in a Software Start-up</v>
      </c>
      <c r="G18" s="19" t="s">
        <v>113</v>
      </c>
      <c r="H18" s="31">
        <v>1</v>
      </c>
      <c r="I18" s="32">
        <v>2</v>
      </c>
      <c r="J18" s="7">
        <f>IF(Sheet1!B15=Sheet2!$A$2,Sheet2!$B$2,IF(Sheet1!B15=Sheet2!$A$3,Sheet2!$B$3,IF(Sheet1!B15=Sheet2!$A$4,Sheet2!$B$4,-1)))</f>
        <v>1</v>
      </c>
      <c r="K18" s="7">
        <f>IF(Sheet1!C15=Sheet2!$A$2,Sheet2!$B$2,IF(Sheet1!C15=Sheet2!$A$3,Sheet2!$B$3,IF(Sheet1!C15=Sheet2!$A$4,Sheet2!$B$4,-1)))</f>
        <v>0</v>
      </c>
      <c r="L18" s="7">
        <f>IF(Sheet1!D15=Sheet2!$A$2,Sheet2!$B$2,IF(Sheet1!D15=Sheet2!$A$3,Sheet2!$B$3,IF(Sheet1!D15=Sheet2!$A$4,Sheet2!$B$4,-1)))</f>
        <v>0</v>
      </c>
      <c r="M18" s="7">
        <f>IF(Sheet1!E15=Sheet2!$C$2,Sheet2!$D$2,IF(Sheet1!E15=Sheet2!$C$3,Sheet2!$D$3,-1))</f>
        <v>1</v>
      </c>
      <c r="N18" s="7">
        <f>IF(Sheet1!F15=Sheet2!$C$2,Sheet2!$D$2,IF(Sheet1!F15=Sheet2!$C$3,Sheet2!$D$3,-1))</f>
        <v>1</v>
      </c>
      <c r="O18" s="7">
        <f>IF(Sheet1!G15=Sheet2!$C$2,Sheet2!$D$2,IF(Sheet1!G15=Sheet2!$C$3,Sheet2!$D$3,-1))</f>
        <v>0</v>
      </c>
      <c r="P18" s="7">
        <f>IF(Sheet1!H15=Sheet2!$C$2,Sheet2!$D$2,IF(Sheet1!H15=Sheet2!$C$3,Sheet2!$D$3,-1))</f>
        <v>0</v>
      </c>
      <c r="Q18" s="13" t="s">
        <v>79</v>
      </c>
      <c r="R18" s="6">
        <f t="shared" si="0"/>
        <v>1</v>
      </c>
      <c r="S18" s="14">
        <f t="shared" si="1"/>
        <v>2</v>
      </c>
      <c r="U18">
        <f t="shared" si="2"/>
        <v>3</v>
      </c>
      <c r="X18" s="21"/>
    </row>
    <row r="19" spans="5:25" x14ac:dyDescent="0.25">
      <c r="E19" s="13" t="str">
        <f>Sheet1!A31</f>
        <v>Success criteria in high-tech new ventures</v>
      </c>
      <c r="G19" s="19" t="s">
        <v>123</v>
      </c>
      <c r="H19" s="31">
        <v>1</v>
      </c>
      <c r="I19" s="32">
        <v>2</v>
      </c>
      <c r="J19" s="7">
        <f>IF(Sheet1!B31=Sheet2!$A$2,Sheet2!$B$2,IF(Sheet1!B31=Sheet2!$A$3,Sheet2!$B$3,IF(Sheet1!B31=Sheet2!$A$4,Sheet2!$B$4,-1)))</f>
        <v>0</v>
      </c>
      <c r="K19" s="7">
        <f>IF(Sheet1!C31=Sheet2!$A$2,Sheet2!$B$2,IF(Sheet1!C31=Sheet2!$A$3,Sheet2!$B$3,IF(Sheet1!C31=Sheet2!$A$4,Sheet2!$B$4,-1)))</f>
        <v>1</v>
      </c>
      <c r="L19" s="7">
        <f>IF(Sheet1!D31=Sheet2!$A$2,Sheet2!$B$2,IF(Sheet1!D31=Sheet2!$A$3,Sheet2!$B$3,IF(Sheet1!D31=Sheet2!$A$4,Sheet2!$B$4,-1)))</f>
        <v>0</v>
      </c>
      <c r="M19" s="7">
        <f>IF(Sheet1!E31=Sheet2!$C$2,Sheet2!$D$2,IF(Sheet1!E31=Sheet2!$C$3,Sheet2!$D$3,-1))</f>
        <v>0</v>
      </c>
      <c r="N19" s="7">
        <f>IF(Sheet1!F31=Sheet2!$C$2,Sheet2!$D$2,IF(Sheet1!F31=Sheet2!$C$3,Sheet2!$D$3,-1))</f>
        <v>1</v>
      </c>
      <c r="O19" s="7">
        <f>IF(Sheet1!G31=Sheet2!$C$2,Sheet2!$D$2,IF(Sheet1!G31=Sheet2!$C$3,Sheet2!$D$3,-1))</f>
        <v>1</v>
      </c>
      <c r="P19" s="7">
        <f>IF(Sheet1!H31=Sheet2!$C$2,Sheet2!$D$2,IF(Sheet1!H31=Sheet2!$C$3,Sheet2!$D$3,-1))</f>
        <v>0</v>
      </c>
      <c r="Q19" s="13" t="s">
        <v>81</v>
      </c>
      <c r="R19" s="6">
        <f t="shared" si="0"/>
        <v>1</v>
      </c>
      <c r="S19" s="14">
        <f t="shared" si="1"/>
        <v>2</v>
      </c>
      <c r="U19">
        <f t="shared" si="2"/>
        <v>3</v>
      </c>
      <c r="X19" s="21" t="s">
        <v>83</v>
      </c>
    </row>
    <row r="20" spans="5:25" x14ac:dyDescent="0.25">
      <c r="E20" s="13" t="str">
        <f>Sheet1!A28</f>
        <v>Solving the Software Quality Management Problem in Internet Startups</v>
      </c>
      <c r="G20" s="19" t="s">
        <v>122</v>
      </c>
      <c r="H20" s="31">
        <v>0.5</v>
      </c>
      <c r="I20" s="32">
        <v>2</v>
      </c>
      <c r="J20" s="7">
        <f>IF(Sheet1!B28=Sheet2!$A$2,Sheet2!$B$2,IF(Sheet1!B28=Sheet2!$A$3,Sheet2!$B$3,IF(Sheet1!B28=Sheet2!$A$4,Sheet2!$B$4,-1)))</f>
        <v>0.5</v>
      </c>
      <c r="K20" s="7">
        <f>IF(Sheet1!C28=Sheet2!$A$2,Sheet2!$B$2,IF(Sheet1!C28=Sheet2!$A$3,Sheet2!$B$3,IF(Sheet1!C28=Sheet2!$A$4,Sheet2!$B$4,-1)))</f>
        <v>0</v>
      </c>
      <c r="L20" s="7">
        <f>IF(Sheet1!D28=Sheet2!$A$2,Sheet2!$B$2,IF(Sheet1!D28=Sheet2!$A$3,Sheet2!$B$3,IF(Sheet1!D28=Sheet2!$A$4,Sheet2!$B$4,-1)))</f>
        <v>0</v>
      </c>
      <c r="M20" s="7">
        <f>IF(Sheet1!E28=Sheet2!$C$2,Sheet2!$D$2,IF(Sheet1!E28=Sheet2!$C$3,Sheet2!$D$3,-1))</f>
        <v>1</v>
      </c>
      <c r="N20" s="7">
        <f>IF(Sheet1!F28=Sheet2!$C$2,Sheet2!$D$2,IF(Sheet1!F28=Sheet2!$C$3,Sheet2!$D$3,-1))</f>
        <v>1</v>
      </c>
      <c r="O20" s="7">
        <f>IF(Sheet1!G28=Sheet2!$C$2,Sheet2!$D$2,IF(Sheet1!G28=Sheet2!$C$3,Sheet2!$D$3,-1))</f>
        <v>0</v>
      </c>
      <c r="P20" s="7">
        <f>IF(Sheet1!H28=Sheet2!$C$2,Sheet2!$D$2,IF(Sheet1!H28=Sheet2!$C$3,Sheet2!$D$3,-1))</f>
        <v>0</v>
      </c>
      <c r="Q20" s="13" t="s">
        <v>82</v>
      </c>
      <c r="R20" s="6">
        <f t="shared" si="0"/>
        <v>0.5</v>
      </c>
      <c r="S20" s="14">
        <f t="shared" si="1"/>
        <v>2</v>
      </c>
      <c r="U20">
        <f t="shared" si="2"/>
        <v>2.5</v>
      </c>
      <c r="X20" s="21" t="s">
        <v>90</v>
      </c>
    </row>
    <row r="21" spans="5:25" x14ac:dyDescent="0.25">
      <c r="E21" t="s">
        <v>138</v>
      </c>
      <c r="G21" t="s">
        <v>132</v>
      </c>
      <c r="H21" s="19">
        <v>0.5</v>
      </c>
      <c r="I21" s="19">
        <v>2</v>
      </c>
      <c r="J21">
        <f>IF(Sheet1!B24=Sheet2!$A$2,Sheet2!$B$2,IF(Sheet1!B24=Sheet2!$A$3,Sheet2!$B$3,IF(Sheet1!B24=Sheet2!$A$4,Sheet2!$B$4,-1)))</f>
        <v>0.5</v>
      </c>
      <c r="K21">
        <f>IF(Sheet1!C24=Sheet2!$A$2,Sheet2!$B$2,IF(Sheet1!C24=Sheet2!$A$3,Sheet2!$B$3,IF(Sheet1!C24=Sheet2!$A$4,Sheet2!$B$4,-1)))</f>
        <v>0</v>
      </c>
      <c r="L21">
        <f>IF(Sheet1!D24=Sheet2!$A$2,Sheet2!$B$2,IF(Sheet1!D24=Sheet2!$A$3,Sheet2!$B$3,IF(Sheet1!D24=Sheet2!$A$4,Sheet2!$B$4,-1)))</f>
        <v>0</v>
      </c>
      <c r="M21">
        <f>IF(Sheet1!E24=Sheet2!$C$2,Sheet2!$D$2,IF(Sheet1!E24=Sheet2!$C$3,Sheet2!$D$3,-1))</f>
        <v>1</v>
      </c>
      <c r="N21">
        <f>IF(Sheet1!F24=Sheet2!$C$2,Sheet2!$D$2,IF(Sheet1!F24=Sheet2!$C$3,Sheet2!$D$3,-1))</f>
        <v>1</v>
      </c>
      <c r="O21">
        <f>IF(Sheet1!G24=Sheet2!$C$2,Sheet2!$D$2,IF(Sheet1!G24=Sheet2!$C$3,Sheet2!$D$3,-1))</f>
        <v>0</v>
      </c>
      <c r="P21">
        <f>IF(Sheet1!H24=Sheet2!$C$2,Sheet2!$D$2,IF(Sheet1!H24=Sheet2!$C$3,Sheet2!$D$3,-1))</f>
        <v>0</v>
      </c>
      <c r="Q21" t="s">
        <v>131</v>
      </c>
      <c r="R21">
        <f t="shared" si="0"/>
        <v>0.5</v>
      </c>
      <c r="S21">
        <f t="shared" si="1"/>
        <v>2</v>
      </c>
      <c r="U21">
        <f t="shared" si="2"/>
        <v>2.5</v>
      </c>
      <c r="X21" s="21"/>
      <c r="Y21" s="19"/>
    </row>
    <row r="22" spans="5:25" x14ac:dyDescent="0.25">
      <c r="E22" s="13" t="str">
        <f>Sheet1!A37</f>
        <v>Introducing XP in a start-up</v>
      </c>
      <c r="G22" s="19" t="s">
        <v>136</v>
      </c>
      <c r="H22" s="31">
        <v>0.5</v>
      </c>
      <c r="I22" s="32">
        <v>2</v>
      </c>
      <c r="J22" s="7">
        <f>IF(Sheet1!B37=Sheet2!$A$2,Sheet2!$B$2,IF(Sheet1!B37=Sheet2!$A$3,Sheet2!$B$3,IF(Sheet1!B37=Sheet2!$A$4,Sheet2!$B$4,-1)))</f>
        <v>0.5</v>
      </c>
      <c r="K22" s="7">
        <f>IF(Sheet1!C37=Sheet2!$A$2,Sheet2!$B$2,IF(Sheet1!C37=Sheet2!$A$3,Sheet2!$B$3,IF(Sheet1!C37=Sheet2!$A$4,Sheet2!$B$4,-1)))</f>
        <v>0</v>
      </c>
      <c r="L22" s="7">
        <f>IF(Sheet1!D37=Sheet2!$A$2,Sheet2!$B$2,IF(Sheet1!D37=Sheet2!$A$3,Sheet2!$B$3,IF(Sheet1!D37=Sheet2!$A$4,Sheet2!$B$4,-1)))</f>
        <v>0</v>
      </c>
      <c r="M22" s="7">
        <f>IF(Sheet1!E37=Sheet2!$C$2,Sheet2!$D$2,IF(Sheet1!E37=Sheet2!$C$3,Sheet2!$D$3,-1))</f>
        <v>1</v>
      </c>
      <c r="N22" s="7">
        <f>IF(Sheet1!F37=Sheet2!$C$2,Sheet2!$D$2,IF(Sheet1!F37=Sheet2!$C$3,Sheet2!$D$3,-1))</f>
        <v>1</v>
      </c>
      <c r="O22" s="7">
        <f>IF(Sheet1!G37=Sheet2!$C$2,Sheet2!$D$2,IF(Sheet1!G37=Sheet2!$C$3,Sheet2!$D$3,-1))</f>
        <v>0</v>
      </c>
      <c r="P22" s="7">
        <f>IF(Sheet1!H37=Sheet2!$C$2,Sheet2!$D$2,IF(Sheet1!H37=Sheet2!$C$3,Sheet2!$D$3,-1))</f>
        <v>0</v>
      </c>
      <c r="Q22" s="13" t="s">
        <v>83</v>
      </c>
      <c r="R22" s="6">
        <f t="shared" si="0"/>
        <v>0.5</v>
      </c>
      <c r="S22" s="14">
        <f t="shared" si="1"/>
        <v>2</v>
      </c>
      <c r="U22">
        <f t="shared" si="2"/>
        <v>2.5</v>
      </c>
      <c r="X22" s="21"/>
      <c r="Y22" s="19"/>
    </row>
    <row r="23" spans="5:25" x14ac:dyDescent="0.25">
      <c r="E23" s="13" t="str">
        <f>Sheet1!A22</f>
        <v>XP South of the Equator: An eXPerience Implementing XP in Brazil</v>
      </c>
      <c r="G23" s="19" t="s">
        <v>107</v>
      </c>
      <c r="H23" s="31">
        <v>0</v>
      </c>
      <c r="I23" s="32">
        <v>2</v>
      </c>
      <c r="J23" s="7">
        <f>IF(Sheet1!B22=Sheet2!$A$2,Sheet2!$B$2,IF(Sheet1!B22=Sheet2!$A$3,Sheet2!$B$3,IF(Sheet1!B22=Sheet2!$A$4,Sheet2!$B$4,-1)))</f>
        <v>0</v>
      </c>
      <c r="K23" s="7">
        <f>IF(Sheet1!C22=Sheet2!$A$2,Sheet2!$B$2,IF(Sheet1!C22=Sheet2!$A$3,Sheet2!$B$3,IF(Sheet1!C22=Sheet2!$A$4,Sheet2!$B$4,-1)))</f>
        <v>0</v>
      </c>
      <c r="L23" s="7">
        <f>IF(Sheet1!D22=Sheet2!$A$2,Sheet2!$B$2,IF(Sheet1!D22=Sheet2!$A$3,Sheet2!$B$3,IF(Sheet1!D22=Sheet2!$A$4,Sheet2!$B$4,-1)))</f>
        <v>0</v>
      </c>
      <c r="M23" s="7">
        <f>IF(Sheet1!E22=Sheet2!$C$2,Sheet2!$D$2,IF(Sheet1!E22=Sheet2!$C$3,Sheet2!$D$3,-1))</f>
        <v>1</v>
      </c>
      <c r="N23" s="7">
        <f>IF(Sheet1!F22=Sheet2!$C$2,Sheet2!$D$2,IF(Sheet1!F22=Sheet2!$C$3,Sheet2!$D$3,-1))</f>
        <v>1</v>
      </c>
      <c r="O23" s="7">
        <f>IF(Sheet1!G22=Sheet2!$C$2,Sheet2!$D$2,IF(Sheet1!G22=Sheet2!$C$3,Sheet2!$D$3,-1))</f>
        <v>0</v>
      </c>
      <c r="P23" s="7">
        <f>IF(Sheet1!H22=Sheet2!$C$2,Sheet2!$D$2,IF(Sheet1!H22=Sheet2!$C$3,Sheet2!$D$3,-1))</f>
        <v>0</v>
      </c>
      <c r="Q23" s="13" t="s">
        <v>89</v>
      </c>
      <c r="R23" s="6">
        <f t="shared" si="0"/>
        <v>0</v>
      </c>
      <c r="S23" s="14">
        <f t="shared" si="1"/>
        <v>2</v>
      </c>
      <c r="U23">
        <f t="shared" si="2"/>
        <v>2</v>
      </c>
      <c r="X23" s="21"/>
      <c r="Y23" s="19"/>
    </row>
    <row r="24" spans="5:25" x14ac:dyDescent="0.25">
      <c r="E24" s="13" t="str">
        <f>Sheet1!A36</f>
        <v>Using Open Source for a Profitable Startup</v>
      </c>
      <c r="G24" s="19" t="s">
        <v>130</v>
      </c>
      <c r="H24" s="31">
        <v>0</v>
      </c>
      <c r="I24" s="32">
        <v>2</v>
      </c>
      <c r="J24" s="7">
        <f>IF(Sheet1!B36=Sheet2!$A$2,Sheet2!$B$2,IF(Sheet1!B36=Sheet2!$A$3,Sheet2!$B$3,IF(Sheet1!B36=Sheet2!$A$4,Sheet2!$B$4,-1)))</f>
        <v>0</v>
      </c>
      <c r="K24" s="7">
        <f>IF(Sheet1!C36=Sheet2!$A$2,Sheet2!$B$2,IF(Sheet1!C36=Sheet2!$A$3,Sheet2!$B$3,IF(Sheet1!C36=Sheet2!$A$4,Sheet2!$B$4,-1)))</f>
        <v>0</v>
      </c>
      <c r="L24" s="7">
        <f>IF(Sheet1!D36=Sheet2!$A$2,Sheet2!$B$2,IF(Sheet1!D36=Sheet2!$A$3,Sheet2!$B$3,IF(Sheet1!D36=Sheet2!$A$4,Sheet2!$B$4,-1)))</f>
        <v>0</v>
      </c>
      <c r="M24" s="7">
        <f>IF(Sheet1!E36=Sheet2!$C$2,Sheet2!$D$2,IF(Sheet1!E36=Sheet2!$C$3,Sheet2!$D$3,-1))</f>
        <v>1</v>
      </c>
      <c r="N24" s="7">
        <f>IF(Sheet1!F36=Sheet2!$C$2,Sheet2!$D$2,IF(Sheet1!F36=Sheet2!$C$3,Sheet2!$D$3,-1))</f>
        <v>1</v>
      </c>
      <c r="O24" s="7">
        <f>IF(Sheet1!G36=Sheet2!$C$2,Sheet2!$D$2,IF(Sheet1!G36=Sheet2!$C$3,Sheet2!$D$3,-1))</f>
        <v>0</v>
      </c>
      <c r="P24" s="7">
        <f>IF(Sheet1!H36=Sheet2!$C$2,Sheet2!$D$2,IF(Sheet1!H36=Sheet2!$C$3,Sheet2!$D$3,-1))</f>
        <v>0</v>
      </c>
      <c r="Q24" s="13" t="s">
        <v>92</v>
      </c>
      <c r="R24" s="6">
        <f t="shared" si="0"/>
        <v>0</v>
      </c>
      <c r="S24" s="14">
        <f t="shared" si="1"/>
        <v>2</v>
      </c>
      <c r="U24">
        <f t="shared" si="2"/>
        <v>2</v>
      </c>
      <c r="X24" s="21" t="s">
        <v>86</v>
      </c>
    </row>
    <row r="25" spans="5:25" x14ac:dyDescent="0.25">
      <c r="E25" s="13" t="str">
        <f>Sheet1!A34</f>
        <v>Scrum and the Single Writer</v>
      </c>
      <c r="G25" s="24" t="s">
        <v>124</v>
      </c>
      <c r="H25" s="31">
        <v>0</v>
      </c>
      <c r="I25" s="32">
        <v>2</v>
      </c>
      <c r="J25" s="7">
        <f>IF(Sheet1!B34=Sheet2!$A$2,Sheet2!$B$2,IF(Sheet1!B34=Sheet2!$A$3,Sheet2!$B$3,IF(Sheet1!B34=Sheet2!$A$4,Sheet2!$B$4,-1)))</f>
        <v>0</v>
      </c>
      <c r="K25" s="7">
        <f>IF(Sheet1!C34=Sheet2!$A$2,Sheet2!$B$2,IF(Sheet1!C34=Sheet2!$A$3,Sheet2!$B$3,IF(Sheet1!C34=Sheet2!$A$4,Sheet2!$B$4,-1)))</f>
        <v>0</v>
      </c>
      <c r="L25" s="7">
        <f>IF(Sheet1!D34=Sheet2!$A$2,Sheet2!$B$2,IF(Sheet1!D34=Sheet2!$A$3,Sheet2!$B$3,IF(Sheet1!D34=Sheet2!$A$4,Sheet2!$B$4,-1)))</f>
        <v>0</v>
      </c>
      <c r="M25" s="7">
        <f>IF(Sheet1!E34=Sheet2!$C$2,Sheet2!$D$2,IF(Sheet1!E34=Sheet2!$C$3,Sheet2!$D$3,-1))</f>
        <v>1</v>
      </c>
      <c r="N25" s="7">
        <f>IF(Sheet1!F34=Sheet2!$C$2,Sheet2!$D$2,IF(Sheet1!F34=Sheet2!$C$3,Sheet2!$D$3,-1))</f>
        <v>1</v>
      </c>
      <c r="O25" s="7">
        <f>IF(Sheet1!G34=Sheet2!$C$2,Sheet2!$D$2,IF(Sheet1!G34=Sheet2!$C$3,Sheet2!$D$3,-1))</f>
        <v>0</v>
      </c>
      <c r="P25" s="7">
        <f>IF(Sheet1!H34=Sheet2!$C$2,Sheet2!$D$2,IF(Sheet1!H34=Sheet2!$C$3,Sheet2!$D$3,-1))</f>
        <v>0</v>
      </c>
      <c r="Q25" s="13" t="s">
        <v>91</v>
      </c>
      <c r="R25" s="6">
        <f t="shared" si="0"/>
        <v>0</v>
      </c>
      <c r="S25" s="14">
        <f t="shared" si="1"/>
        <v>2</v>
      </c>
      <c r="U25">
        <f t="shared" si="2"/>
        <v>2</v>
      </c>
      <c r="X25" s="21"/>
      <c r="Y25" s="19"/>
    </row>
    <row r="26" spans="5:25" x14ac:dyDescent="0.25">
      <c r="E26" s="13" t="str">
        <f>Sheet1!A3</f>
        <v>Product, Process, and Profit: The Politics of Usability in a Software Venture</v>
      </c>
      <c r="G26" s="19" t="s">
        <v>127</v>
      </c>
      <c r="H26" s="31">
        <v>0</v>
      </c>
      <c r="I26" s="32">
        <v>2</v>
      </c>
      <c r="J26" s="7">
        <f>IF(Sheet1!B3=Sheet2!$A$2,Sheet2!$B$2,IF(Sheet1!B3=Sheet2!$A$3,Sheet2!$B$3,IF(Sheet1!B3=Sheet2!$A$4,Sheet2!$B$4,-1)))</f>
        <v>0</v>
      </c>
      <c r="K26" s="7">
        <f>IF(Sheet1!C3=Sheet2!$A$2,Sheet2!$B$2,IF(Sheet1!C3=Sheet2!$A$3,Sheet2!$B$3,IF(Sheet1!C3=Sheet2!$A$4,Sheet2!$B$4,-1)))</f>
        <v>0</v>
      </c>
      <c r="L26" s="7">
        <f>IF(Sheet1!D3=Sheet2!$A$2,Sheet2!$B$2,IF(Sheet1!D3=Sheet2!$A$3,Sheet2!$B$3,IF(Sheet1!D3=Sheet2!$A$4,Sheet2!$B$4,-1)))</f>
        <v>0</v>
      </c>
      <c r="M26" s="7">
        <f>IF(Sheet1!E3=Sheet2!$C$2,Sheet2!$D$2,IF(Sheet1!E3=Sheet2!$C$3,Sheet2!$D$3,-1))</f>
        <v>1</v>
      </c>
      <c r="N26" s="7">
        <f>IF(Sheet1!F3=Sheet2!$C$2,Sheet2!$D$2,IF(Sheet1!F3=Sheet2!$C$3,Sheet2!$D$3,-1))</f>
        <v>1</v>
      </c>
      <c r="O26" s="7">
        <f>IF(Sheet1!G3=Sheet2!$C$2,Sheet2!$D$2,IF(Sheet1!G3=Sheet2!$C$3,Sheet2!$D$3,-1))</f>
        <v>0</v>
      </c>
      <c r="P26" s="7">
        <f>IF(Sheet1!H3=Sheet2!$C$2,Sheet2!$D$2,IF(Sheet1!H3=Sheet2!$C$3,Sheet2!$D$3,-1))</f>
        <v>0</v>
      </c>
      <c r="Q26" s="13" t="s">
        <v>84</v>
      </c>
      <c r="R26" s="6">
        <f t="shared" si="0"/>
        <v>0</v>
      </c>
      <c r="S26" s="14">
        <f t="shared" si="1"/>
        <v>2</v>
      </c>
      <c r="U26">
        <f t="shared" si="2"/>
        <v>2</v>
      </c>
      <c r="X26" s="21" t="s">
        <v>82</v>
      </c>
    </row>
    <row r="27" spans="5:25" x14ac:dyDescent="0.25">
      <c r="E27" s="13" t="str">
        <f>Sheet1!A4</f>
        <v>LIPE: A Lightweight Process for E-business tartup Companies Based on Extreme Programming</v>
      </c>
      <c r="G27" s="24" t="s">
        <v>111</v>
      </c>
      <c r="H27" s="31">
        <v>1</v>
      </c>
      <c r="I27" s="32">
        <v>1</v>
      </c>
      <c r="J27" s="7">
        <f>IF(Sheet1!B4=Sheet2!$A$2,Sheet2!$B$2,IF(Sheet1!B4=Sheet2!$A$3,Sheet2!$B$3,IF(Sheet1!B4=Sheet2!$A$4,Sheet2!$B$4,-1)))</f>
        <v>0.5</v>
      </c>
      <c r="K27" s="7">
        <f>IF(Sheet1!C4=Sheet2!$A$2,Sheet2!$B$2,IF(Sheet1!C4=Sheet2!$A$3,Sheet2!$B$3,IF(Sheet1!C4=Sheet2!$A$4,Sheet2!$B$4,-1)))</f>
        <v>0</v>
      </c>
      <c r="L27" s="7">
        <f>IF(Sheet1!D4=Sheet2!$A$2,Sheet2!$B$2,IF(Sheet1!D4=Sheet2!$A$3,Sheet2!$B$3,IF(Sheet1!D4=Sheet2!$A$4,Sheet2!$B$4,-1)))</f>
        <v>0.5</v>
      </c>
      <c r="M27" s="7">
        <f>IF(Sheet1!E4=Sheet2!$C$2,Sheet2!$D$2,IF(Sheet1!E4=Sheet2!$C$3,Sheet2!$D$3,-1))</f>
        <v>1</v>
      </c>
      <c r="N27" s="7">
        <f>IF(Sheet1!F4=Sheet2!$C$2,Sheet2!$D$2,IF(Sheet1!F4=Sheet2!$C$3,Sheet2!$D$3,-1))</f>
        <v>0</v>
      </c>
      <c r="O27" s="7">
        <f>IF(Sheet1!G4=Sheet2!$C$2,Sheet2!$D$2,IF(Sheet1!G4=Sheet2!$C$3,Sheet2!$D$3,-1))</f>
        <v>0</v>
      </c>
      <c r="P27" s="7">
        <f>IF(Sheet1!H4=Sheet2!$C$2,Sheet2!$D$2,IF(Sheet1!H4=Sheet2!$C$3,Sheet2!$D$3,-1))</f>
        <v>0</v>
      </c>
      <c r="Q27" s="13" t="s">
        <v>85</v>
      </c>
      <c r="R27" s="6">
        <f t="shared" si="0"/>
        <v>1</v>
      </c>
      <c r="S27" s="14">
        <f t="shared" si="1"/>
        <v>1</v>
      </c>
      <c r="U27">
        <f t="shared" si="2"/>
        <v>2</v>
      </c>
      <c r="X27" s="21"/>
    </row>
    <row r="28" spans="5:25" x14ac:dyDescent="0.25">
      <c r="E28" s="13" t="str">
        <f>Sheet1!A6</f>
        <v>Lessons in Agility from Internet-Based Development</v>
      </c>
      <c r="G28" s="19" t="s">
        <v>120</v>
      </c>
      <c r="H28" s="31">
        <v>0</v>
      </c>
      <c r="I28" s="32">
        <v>2</v>
      </c>
      <c r="J28" s="7">
        <f>IF(Sheet1!B6=Sheet2!$A$2,Sheet2!$B$2,IF(Sheet1!B6=Sheet2!$A$3,Sheet2!$B$3,IF(Sheet1!B6=Sheet2!$A$4,Sheet2!$B$4,-1)))</f>
        <v>0</v>
      </c>
      <c r="K28" s="7">
        <f>IF(Sheet1!C6=Sheet2!$A$2,Sheet2!$B$2,IF(Sheet1!C6=Sheet2!$A$3,Sheet2!$B$3,IF(Sheet1!C6=Sheet2!$A$4,Sheet2!$B$4,-1)))</f>
        <v>0</v>
      </c>
      <c r="L28" s="7">
        <f>IF(Sheet1!D6=Sheet2!$A$2,Sheet2!$B$2,IF(Sheet1!D6=Sheet2!$A$3,Sheet2!$B$3,IF(Sheet1!D6=Sheet2!$A$4,Sheet2!$B$4,-1)))</f>
        <v>0</v>
      </c>
      <c r="M28" s="7">
        <f>IF(Sheet1!E6=Sheet2!$C$2,Sheet2!$D$2,IF(Sheet1!E6=Sheet2!$C$3,Sheet2!$D$3,-1))</f>
        <v>1</v>
      </c>
      <c r="N28" s="7">
        <f>IF(Sheet1!F6=Sheet2!$C$2,Sheet2!$D$2,IF(Sheet1!F6=Sheet2!$C$3,Sheet2!$D$3,-1))</f>
        <v>1</v>
      </c>
      <c r="O28" s="7">
        <f>IF(Sheet1!G6=Sheet2!$C$2,Sheet2!$D$2,IF(Sheet1!G6=Sheet2!$C$3,Sheet2!$D$3,-1))</f>
        <v>0</v>
      </c>
      <c r="P28" s="7">
        <f>IF(Sheet1!H6=Sheet2!$C$2,Sheet2!$D$2,IF(Sheet1!H6=Sheet2!$C$3,Sheet2!$D$3,-1))</f>
        <v>0</v>
      </c>
      <c r="Q28" s="13" t="s">
        <v>86</v>
      </c>
      <c r="R28" s="6">
        <f t="shared" si="0"/>
        <v>0</v>
      </c>
      <c r="S28" s="14">
        <f t="shared" si="1"/>
        <v>2</v>
      </c>
      <c r="U28">
        <f t="shared" si="2"/>
        <v>2</v>
      </c>
      <c r="X28" s="21" t="s">
        <v>91</v>
      </c>
    </row>
    <row r="29" spans="5:25" ht="31.5" x14ac:dyDescent="0.25">
      <c r="E29" s="13" t="str">
        <f>Sheet1!A25</f>
        <v>Improving Enterpreneurship Team Performance through Market Feasibility Analysis, Early Identification of Technical Requirements, and Intellectual Property Support</v>
      </c>
      <c r="G29" s="19" t="s">
        <v>116</v>
      </c>
      <c r="H29" s="31">
        <v>1</v>
      </c>
      <c r="I29" s="32">
        <v>1</v>
      </c>
      <c r="J29" s="7">
        <f>IF(Sheet1!B25=Sheet2!$A$2,Sheet2!$B$2,IF(Sheet1!B25=Sheet2!$A$3,Sheet2!$B$3,IF(Sheet1!B25=Sheet2!$A$4,Sheet2!$B$4,-1)))</f>
        <v>0.5</v>
      </c>
      <c r="K29" s="7">
        <f>IF(Sheet1!C25=Sheet2!$A$2,Sheet2!$B$2,IF(Sheet1!C25=Sheet2!$A$3,Sheet2!$B$3,IF(Sheet1!C25=Sheet2!$A$4,Sheet2!$B$4,-1)))</f>
        <v>0.5</v>
      </c>
      <c r="L29" s="7">
        <f>IF(Sheet1!D25=Sheet2!$A$2,Sheet2!$B$2,IF(Sheet1!D25=Sheet2!$A$3,Sheet2!$B$3,IF(Sheet1!D25=Sheet2!$A$4,Sheet2!$B$4,-1)))</f>
        <v>0</v>
      </c>
      <c r="M29" s="7">
        <f>IF(Sheet1!E25=Sheet2!$C$2,Sheet2!$D$2,IF(Sheet1!E25=Sheet2!$C$3,Sheet2!$D$3,-1))</f>
        <v>0</v>
      </c>
      <c r="N29" s="7">
        <f>IF(Sheet1!F25=Sheet2!$C$2,Sheet2!$D$2,IF(Sheet1!F25=Sheet2!$C$3,Sheet2!$D$3,-1))</f>
        <v>1</v>
      </c>
      <c r="O29" s="7">
        <f>IF(Sheet1!G25=Sheet2!$C$2,Sheet2!$D$2,IF(Sheet1!G25=Sheet2!$C$3,Sheet2!$D$3,-1))</f>
        <v>0</v>
      </c>
      <c r="P29" s="7">
        <f>IF(Sheet1!H25=Sheet2!$C$2,Sheet2!$D$2,IF(Sheet1!H25=Sheet2!$C$3,Sheet2!$D$3,-1))</f>
        <v>0</v>
      </c>
      <c r="Q29" s="13" t="s">
        <v>90</v>
      </c>
      <c r="R29" s="6">
        <f t="shared" si="0"/>
        <v>1</v>
      </c>
      <c r="S29" s="14">
        <f t="shared" si="1"/>
        <v>1</v>
      </c>
      <c r="U29">
        <f t="shared" si="2"/>
        <v>2</v>
      </c>
      <c r="X29" s="21"/>
    </row>
    <row r="30" spans="5:25" x14ac:dyDescent="0.25">
      <c r="E30" s="13" t="str">
        <f>Sheet1!A19</f>
        <v>Huitale - A Story of a Finnish Lean Startup</v>
      </c>
      <c r="G30" s="19" t="s">
        <v>109</v>
      </c>
      <c r="H30" s="31">
        <v>0</v>
      </c>
      <c r="I30" s="32">
        <v>2</v>
      </c>
      <c r="J30" s="7">
        <f>IF(Sheet1!B19=Sheet2!$A$2,Sheet2!$B$2,IF(Sheet1!B19=Sheet2!$A$3,Sheet2!$B$3,IF(Sheet1!B19=Sheet2!$A$4,Sheet2!$B$4,-1)))</f>
        <v>0</v>
      </c>
      <c r="K30" s="7">
        <f>IF(Sheet1!C19=Sheet2!$A$2,Sheet2!$B$2,IF(Sheet1!C19=Sheet2!$A$3,Sheet2!$B$3,IF(Sheet1!C19=Sheet2!$A$4,Sheet2!$B$4,-1)))</f>
        <v>0</v>
      </c>
      <c r="L30" s="7">
        <f>IF(Sheet1!D19=Sheet2!$A$2,Sheet2!$B$2,IF(Sheet1!D19=Sheet2!$A$3,Sheet2!$B$3,IF(Sheet1!D19=Sheet2!$A$4,Sheet2!$B$4,-1)))</f>
        <v>0</v>
      </c>
      <c r="M30" s="7">
        <f>IF(Sheet1!E19=Sheet2!$C$2,Sheet2!$D$2,IF(Sheet1!E19=Sheet2!$C$3,Sheet2!$D$3,-1))</f>
        <v>1</v>
      </c>
      <c r="N30" s="7">
        <f>IF(Sheet1!F19=Sheet2!$C$2,Sheet2!$D$2,IF(Sheet1!F19=Sheet2!$C$3,Sheet2!$D$3,-1))</f>
        <v>1</v>
      </c>
      <c r="O30" s="7">
        <f>IF(Sheet1!G19=Sheet2!$C$2,Sheet2!$D$2,IF(Sheet1!G19=Sheet2!$C$3,Sheet2!$D$3,-1))</f>
        <v>0</v>
      </c>
      <c r="P30" s="7">
        <f>IF(Sheet1!H19=Sheet2!$C$2,Sheet2!$D$2,IF(Sheet1!H19=Sheet2!$C$3,Sheet2!$D$3,-1))</f>
        <v>0</v>
      </c>
      <c r="Q30" s="13" t="s">
        <v>87</v>
      </c>
      <c r="R30" s="6">
        <f t="shared" si="0"/>
        <v>0</v>
      </c>
      <c r="S30" s="14">
        <f t="shared" si="1"/>
        <v>2</v>
      </c>
      <c r="U30">
        <f t="shared" si="2"/>
        <v>2</v>
      </c>
      <c r="X30" s="21" t="s">
        <v>88</v>
      </c>
    </row>
    <row r="31" spans="5:25" x14ac:dyDescent="0.25">
      <c r="E31" s="13" t="str">
        <f>Sheet1!A20</f>
        <v>Chinese Entrepreneurship in the Internet Age: Lessons from Alibaba.com</v>
      </c>
      <c r="G31" s="24" t="s">
        <v>126</v>
      </c>
      <c r="H31" s="31">
        <v>0</v>
      </c>
      <c r="I31" s="32">
        <v>2</v>
      </c>
      <c r="J31" s="7">
        <f>IF(Sheet1!B20=Sheet2!$A$2,Sheet2!$B$2,IF(Sheet1!B20=Sheet2!$A$3,Sheet2!$B$3,IF(Sheet1!B20=Sheet2!$A$4,Sheet2!$B$4,-1)))</f>
        <v>0</v>
      </c>
      <c r="K31" s="7">
        <f>IF(Sheet1!C20=Sheet2!$A$2,Sheet2!$B$2,IF(Sheet1!C20=Sheet2!$A$3,Sheet2!$B$3,IF(Sheet1!C20=Sheet2!$A$4,Sheet2!$B$4,-1)))</f>
        <v>0</v>
      </c>
      <c r="L31" s="7">
        <f>IF(Sheet1!D20=Sheet2!$A$2,Sheet2!$B$2,IF(Sheet1!D20=Sheet2!$A$3,Sheet2!$B$3,IF(Sheet1!D20=Sheet2!$A$4,Sheet2!$B$4,-1)))</f>
        <v>0</v>
      </c>
      <c r="M31" s="7">
        <f>IF(Sheet1!E20=Sheet2!$C$2,Sheet2!$D$2,IF(Sheet1!E20=Sheet2!$C$3,Sheet2!$D$3,-1))</f>
        <v>1</v>
      </c>
      <c r="N31" s="7">
        <f>IF(Sheet1!F20=Sheet2!$C$2,Sheet2!$D$2,IF(Sheet1!F20=Sheet2!$C$3,Sheet2!$D$3,-1))</f>
        <v>1</v>
      </c>
      <c r="O31" s="7">
        <f>IF(Sheet1!G20=Sheet2!$C$2,Sheet2!$D$2,IF(Sheet1!G20=Sheet2!$C$3,Sheet2!$D$3,-1))</f>
        <v>0</v>
      </c>
      <c r="P31" s="7">
        <f>IF(Sheet1!H20=Sheet2!$C$2,Sheet2!$D$2,IF(Sheet1!H20=Sheet2!$C$3,Sheet2!$D$3,-1))</f>
        <v>0</v>
      </c>
      <c r="Q31" s="13" t="s">
        <v>88</v>
      </c>
      <c r="R31" s="6">
        <f t="shared" si="0"/>
        <v>0</v>
      </c>
      <c r="S31" s="14">
        <f t="shared" si="1"/>
        <v>2</v>
      </c>
      <c r="U31">
        <f t="shared" si="2"/>
        <v>2</v>
      </c>
      <c r="X31" s="21" t="s">
        <v>84</v>
      </c>
    </row>
    <row r="32" spans="5:25" x14ac:dyDescent="0.25">
      <c r="E32" s="13" t="str">
        <f>Sheet1!A7</f>
        <v>Factors Impacting Customers' Initial Trust in E-businesses: An empirical Study</v>
      </c>
      <c r="G32" s="19" t="s">
        <v>129</v>
      </c>
      <c r="H32" s="31">
        <v>1.5</v>
      </c>
      <c r="I32" s="32">
        <v>0</v>
      </c>
      <c r="J32" s="7">
        <f>IF(Sheet1!B7=Sheet2!$A$2,Sheet2!$B$2,IF(Sheet1!B7=Sheet2!$A$3,Sheet2!$B$3,IF(Sheet1!B7=Sheet2!$A$4,Sheet2!$B$4,-1)))</f>
        <v>0.5</v>
      </c>
      <c r="K32" s="7">
        <f>IF(Sheet1!C7=Sheet2!$A$2,Sheet2!$B$2,IF(Sheet1!C7=Sheet2!$A$3,Sheet2!$B$3,IF(Sheet1!C7=Sheet2!$A$4,Sheet2!$B$4,-1)))</f>
        <v>0</v>
      </c>
      <c r="L32" s="7">
        <f>IF(Sheet1!D7=Sheet2!$A$2,Sheet2!$B$2,IF(Sheet1!D7=Sheet2!$A$3,Sheet2!$B$3,IF(Sheet1!D7=Sheet2!$A$4,Sheet2!$B$4,-1)))</f>
        <v>1</v>
      </c>
      <c r="M32" s="7">
        <f>IF(Sheet1!E7=Sheet2!$C$2,Sheet2!$D$2,IF(Sheet1!E7=Sheet2!$C$3,Sheet2!$D$3,-1))</f>
        <v>0</v>
      </c>
      <c r="N32" s="7">
        <f>IF(Sheet1!F7=Sheet2!$C$2,Sheet2!$D$2,IF(Sheet1!F7=Sheet2!$C$3,Sheet2!$D$3,-1))</f>
        <v>0</v>
      </c>
      <c r="O32" s="7">
        <f>IF(Sheet1!G7=Sheet2!$C$2,Sheet2!$D$2,IF(Sheet1!G7=Sheet2!$C$3,Sheet2!$D$3,-1))</f>
        <v>0</v>
      </c>
      <c r="P32" s="7">
        <f>IF(Sheet1!H7=Sheet2!$C$2,Sheet2!$D$2,IF(Sheet1!H7=Sheet2!$C$3,Sheet2!$D$3,-1))</f>
        <v>0</v>
      </c>
      <c r="Q32" s="13" t="s">
        <v>93</v>
      </c>
      <c r="R32" s="6">
        <f t="shared" si="0"/>
        <v>1.5</v>
      </c>
      <c r="S32" s="14">
        <f t="shared" si="1"/>
        <v>0</v>
      </c>
      <c r="U32">
        <f t="shared" si="2"/>
        <v>1.5</v>
      </c>
      <c r="X32" s="21" t="s">
        <v>96</v>
      </c>
    </row>
    <row r="33" spans="5:25" x14ac:dyDescent="0.25">
      <c r="E33" s="13" t="str">
        <f>Sheet1!A14</f>
        <v>Why software product startups fail and what to do about it</v>
      </c>
      <c r="G33" s="9" t="s">
        <v>121</v>
      </c>
      <c r="H33" s="31">
        <v>1</v>
      </c>
      <c r="I33" s="32">
        <v>0</v>
      </c>
      <c r="J33" s="7">
        <f>IF(Sheet1!B14=Sheet2!$A$2,Sheet2!$B$2,IF(Sheet1!B14=Sheet2!$A$3,Sheet2!$B$3,IF(Sheet1!B14=Sheet2!$A$4,Sheet2!$B$4,-1)))</f>
        <v>1</v>
      </c>
      <c r="K33" s="7">
        <f>IF(Sheet1!C14=Sheet2!$A$2,Sheet2!$B$2,IF(Sheet1!C14=Sheet2!$A$3,Sheet2!$B$3,IF(Sheet1!C14=Sheet2!$A$4,Sheet2!$B$4,-1)))</f>
        <v>0</v>
      </c>
      <c r="L33" s="7">
        <f>IF(Sheet1!D14=Sheet2!$A$2,Sheet2!$B$2,IF(Sheet1!D14=Sheet2!$A$3,Sheet2!$B$3,IF(Sheet1!D14=Sheet2!$A$4,Sheet2!$B$4,-1)))</f>
        <v>0</v>
      </c>
      <c r="M33" s="7">
        <f>IF(Sheet1!E14=Sheet2!$C$2,Sheet2!$D$2,IF(Sheet1!E14=Sheet2!$C$3,Sheet2!$D$3,-1))</f>
        <v>0</v>
      </c>
      <c r="N33" s="7">
        <f>IF(Sheet1!F14=Sheet2!$C$2,Sheet2!$D$2,IF(Sheet1!F14=Sheet2!$C$3,Sheet2!$D$3,-1))</f>
        <v>0</v>
      </c>
      <c r="O33" s="7">
        <f>IF(Sheet1!G14=Sheet2!$C$2,Sheet2!$D$2,IF(Sheet1!G14=Sheet2!$C$3,Sheet2!$D$3,-1))</f>
        <v>0</v>
      </c>
      <c r="P33" s="7">
        <f>IF(Sheet1!H14=Sheet2!$C$2,Sheet2!$D$2,IF(Sheet1!H14=Sheet2!$C$3,Sheet2!$D$3,-1))</f>
        <v>0</v>
      </c>
      <c r="Q33" s="13" t="s">
        <v>95</v>
      </c>
      <c r="R33" s="6">
        <f t="shared" si="0"/>
        <v>1</v>
      </c>
      <c r="S33" s="14">
        <f t="shared" si="1"/>
        <v>0</v>
      </c>
      <c r="U33">
        <f t="shared" si="2"/>
        <v>1</v>
      </c>
      <c r="X33" s="21" t="s">
        <v>93</v>
      </c>
    </row>
    <row r="34" spans="5:25" x14ac:dyDescent="0.25">
      <c r="E34" s="13" t="str">
        <f>Sheet1!A13</f>
        <v>A Tentative Technique for the Study and Planning of Co-Evolution in Product Software Startups</v>
      </c>
      <c r="G34" s="23" t="s">
        <v>114</v>
      </c>
      <c r="H34" s="31">
        <v>1</v>
      </c>
      <c r="I34" s="32">
        <v>0</v>
      </c>
      <c r="J34" s="7">
        <f>IF(Sheet1!B13=Sheet2!$A$2,Sheet2!$B$2,IF(Sheet1!B13=Sheet2!$A$3,Sheet2!$B$3,IF(Sheet1!B13=Sheet2!$A$4,Sheet2!$B$4,-1)))</f>
        <v>1</v>
      </c>
      <c r="K34" s="7">
        <f>IF(Sheet1!C13=Sheet2!$A$2,Sheet2!$B$2,IF(Sheet1!C13=Sheet2!$A$3,Sheet2!$B$3,IF(Sheet1!C13=Sheet2!$A$4,Sheet2!$B$4,-1)))</f>
        <v>0</v>
      </c>
      <c r="L34" s="7">
        <f>IF(Sheet1!D13=Sheet2!$A$2,Sheet2!$B$2,IF(Sheet1!D13=Sheet2!$A$3,Sheet2!$B$3,IF(Sheet1!D13=Sheet2!$A$4,Sheet2!$B$4,-1)))</f>
        <v>0</v>
      </c>
      <c r="M34" s="7">
        <f>IF(Sheet1!E13=Sheet2!$C$2,Sheet2!$D$2,IF(Sheet1!E13=Sheet2!$C$3,Sheet2!$D$3,-1))</f>
        <v>0</v>
      </c>
      <c r="N34" s="7">
        <f>IF(Sheet1!F13=Sheet2!$C$2,Sheet2!$D$2,IF(Sheet1!F13=Sheet2!$C$3,Sheet2!$D$3,-1))</f>
        <v>0</v>
      </c>
      <c r="O34" s="7">
        <f>IF(Sheet1!G13=Sheet2!$C$2,Sheet2!$D$2,IF(Sheet1!G13=Sheet2!$C$3,Sheet2!$D$3,-1))</f>
        <v>0</v>
      </c>
      <c r="P34" s="7">
        <f>IF(Sheet1!H13=Sheet2!$C$2,Sheet2!$D$2,IF(Sheet1!H13=Sheet2!$C$3,Sheet2!$D$3,-1))</f>
        <v>0</v>
      </c>
      <c r="Q34" s="13" t="s">
        <v>94</v>
      </c>
      <c r="R34" s="6">
        <f t="shared" si="0"/>
        <v>1</v>
      </c>
      <c r="S34" s="14">
        <f t="shared" si="1"/>
        <v>0</v>
      </c>
      <c r="U34">
        <f t="shared" si="2"/>
        <v>1</v>
      </c>
      <c r="X34" s="21" t="s">
        <v>92</v>
      </c>
    </row>
    <row r="35" spans="5:25" x14ac:dyDescent="0.25">
      <c r="E35" s="13" t="str">
        <f>Sheet1!A26</f>
        <v>The value of product development lead time in software startup</v>
      </c>
      <c r="G35" s="19" t="s">
        <v>128</v>
      </c>
      <c r="H35" s="31">
        <v>0.5</v>
      </c>
      <c r="I35" s="32">
        <v>0</v>
      </c>
      <c r="J35" s="7">
        <f>IF(Sheet1!B26=Sheet2!$A$2,Sheet2!$B$2,IF(Sheet1!B26=Sheet2!$A$3,Sheet2!$B$3,IF(Sheet1!B26=Sheet2!$A$4,Sheet2!$B$4,-1)))</f>
        <v>0.5</v>
      </c>
      <c r="K35" s="7">
        <f>IF(Sheet1!C26=Sheet2!$A$2,Sheet2!$B$2,IF(Sheet1!C26=Sheet2!$A$3,Sheet2!$B$3,IF(Sheet1!C26=Sheet2!$A$4,Sheet2!$B$4,-1)))</f>
        <v>0</v>
      </c>
      <c r="L35" s="7">
        <f>IF(Sheet1!D26=Sheet2!$A$2,Sheet2!$B$2,IF(Sheet1!D26=Sheet2!$A$3,Sheet2!$B$3,IF(Sheet1!D26=Sheet2!$A$4,Sheet2!$B$4,-1)))</f>
        <v>0</v>
      </c>
      <c r="M35" s="7">
        <f>IF(Sheet1!E26=Sheet2!$C$2,Sheet2!$D$2,IF(Sheet1!E26=Sheet2!$C$3,Sheet2!$D$3,-1))</f>
        <v>0</v>
      </c>
      <c r="N35" s="7">
        <f>IF(Sheet1!F26=Sheet2!$C$2,Sheet2!$D$2,IF(Sheet1!F26=Sheet2!$C$3,Sheet2!$D$3,-1))</f>
        <v>0</v>
      </c>
      <c r="O35" s="7">
        <f>IF(Sheet1!G26=Sheet2!$C$2,Sheet2!$D$2,IF(Sheet1!G26=Sheet2!$C$3,Sheet2!$D$3,-1))</f>
        <v>0</v>
      </c>
      <c r="P35" s="7">
        <f>IF(Sheet1!H26=Sheet2!$C$2,Sheet2!$D$2,IF(Sheet1!H26=Sheet2!$C$3,Sheet2!$D$3,-1))</f>
        <v>0</v>
      </c>
      <c r="Q35" s="13" t="s">
        <v>96</v>
      </c>
      <c r="R35" s="6">
        <f t="shared" si="0"/>
        <v>0.5</v>
      </c>
      <c r="S35" s="14">
        <f t="shared" si="1"/>
        <v>0</v>
      </c>
      <c r="U35">
        <f t="shared" si="2"/>
        <v>0.5</v>
      </c>
      <c r="X35" s="21" t="s">
        <v>131</v>
      </c>
      <c r="Y35" s="19"/>
    </row>
    <row r="36" spans="5:25" x14ac:dyDescent="0.25">
      <c r="E36" s="13" t="str">
        <f>Sheet1!A33</f>
        <v>Wiki: A Speedy New Tool to Manage Projects</v>
      </c>
      <c r="G36" s="19" t="s">
        <v>133</v>
      </c>
      <c r="H36" s="31">
        <v>0</v>
      </c>
      <c r="I36" s="32">
        <v>0</v>
      </c>
      <c r="J36" s="7">
        <f>IF(Sheet1!B33=Sheet2!$A$2,Sheet2!$B$2,IF(Sheet1!B33=Sheet2!$A$3,Sheet2!$B$3,IF(Sheet1!B33=Sheet2!$A$4,Sheet2!$B$4,-1)))</f>
        <v>0</v>
      </c>
      <c r="K36" s="7">
        <f>IF(Sheet1!C33=Sheet2!$A$2,Sheet2!$B$2,IF(Sheet1!C33=Sheet2!$A$3,Sheet2!$B$3,IF(Sheet1!C33=Sheet2!$A$4,Sheet2!$B$4,-1)))</f>
        <v>0</v>
      </c>
      <c r="L36" s="7">
        <f>IF(Sheet1!D33=Sheet2!$A$2,Sheet2!$B$2,IF(Sheet1!D33=Sheet2!$A$3,Sheet2!$B$3,IF(Sheet1!D33=Sheet2!$A$4,Sheet2!$B$4,-1)))</f>
        <v>0</v>
      </c>
      <c r="M36" s="7">
        <f>IF(Sheet1!E33=Sheet2!$C$2,Sheet2!$D$2,IF(Sheet1!E33=Sheet2!$C$3,Sheet2!$D$3,-1))</f>
        <v>0</v>
      </c>
      <c r="N36" s="7">
        <f>IF(Sheet1!F33=Sheet2!$C$2,Sheet2!$D$2,IF(Sheet1!F33=Sheet2!$C$3,Sheet2!$D$3,-1))</f>
        <v>0</v>
      </c>
      <c r="O36" s="7">
        <f>IF(Sheet1!G33=Sheet2!$C$2,Sheet2!$D$2,IF(Sheet1!G33=Sheet2!$C$3,Sheet2!$D$3,-1))</f>
        <v>0</v>
      </c>
      <c r="P36" s="7">
        <f>IF(Sheet1!H33=Sheet2!$C$2,Sheet2!$D$2,IF(Sheet1!H33=Sheet2!$C$3,Sheet2!$D$3,-1))</f>
        <v>0</v>
      </c>
      <c r="Q36" s="13" t="s">
        <v>99</v>
      </c>
      <c r="R36" s="6">
        <f t="shared" si="0"/>
        <v>0</v>
      </c>
      <c r="S36" s="14">
        <f t="shared" si="1"/>
        <v>0</v>
      </c>
      <c r="U36">
        <f t="shared" si="2"/>
        <v>0</v>
      </c>
      <c r="X36" s="21" t="s">
        <v>99</v>
      </c>
    </row>
    <row r="37" spans="5:25" x14ac:dyDescent="0.25">
      <c r="E37" s="13" t="str">
        <f>Sheet1!A32</f>
        <v>Process Assessment Considered Wasteful</v>
      </c>
      <c r="G37" s="19" t="s">
        <v>135</v>
      </c>
      <c r="H37" s="31">
        <v>0</v>
      </c>
      <c r="I37" s="32">
        <v>0</v>
      </c>
      <c r="J37" s="7">
        <f>IF(Sheet1!B32=Sheet2!$A$2,Sheet2!$B$2,IF(Sheet1!B32=Sheet2!$A$3,Sheet2!$B$3,IF(Sheet1!B32=Sheet2!$A$4,Sheet2!$B$4,-1)))</f>
        <v>0</v>
      </c>
      <c r="K37" s="7">
        <f>IF(Sheet1!C32=Sheet2!$A$2,Sheet2!$B$2,IF(Sheet1!C32=Sheet2!$A$3,Sheet2!$B$3,IF(Sheet1!C32=Sheet2!$A$4,Sheet2!$B$4,-1)))</f>
        <v>0</v>
      </c>
      <c r="L37" s="7">
        <f>IF(Sheet1!D32=Sheet2!$A$2,Sheet2!$B$2,IF(Sheet1!D32=Sheet2!$A$3,Sheet2!$B$3,IF(Sheet1!D32=Sheet2!$A$4,Sheet2!$B$4,-1)))</f>
        <v>0</v>
      </c>
      <c r="M37" s="7">
        <f>IF(Sheet1!E32=Sheet2!$C$2,Sheet2!$D$2,IF(Sheet1!E32=Sheet2!$C$3,Sheet2!$D$3,-1))</f>
        <v>0</v>
      </c>
      <c r="N37" s="7">
        <f>IF(Sheet1!F32=Sheet2!$C$2,Sheet2!$D$2,IF(Sheet1!F32=Sheet2!$C$3,Sheet2!$D$3,-1))</f>
        <v>0</v>
      </c>
      <c r="O37" s="7">
        <f>IF(Sheet1!G32=Sheet2!$C$2,Sheet2!$D$2,IF(Sheet1!G32=Sheet2!$C$3,Sheet2!$D$3,-1))</f>
        <v>0</v>
      </c>
      <c r="P37" s="7">
        <f>IF(Sheet1!H32=Sheet2!$C$2,Sheet2!$D$2,IF(Sheet1!H32=Sheet2!$C$3,Sheet2!$D$3,-1))</f>
        <v>0</v>
      </c>
      <c r="Q37" s="13" t="s">
        <v>98</v>
      </c>
      <c r="R37" s="6">
        <f t="shared" si="0"/>
        <v>0</v>
      </c>
      <c r="S37" s="14">
        <f t="shared" si="1"/>
        <v>0</v>
      </c>
      <c r="U37">
        <f t="shared" si="2"/>
        <v>0</v>
      </c>
      <c r="X37" s="21" t="s">
        <v>97</v>
      </c>
    </row>
    <row r="38" spans="5:25" x14ac:dyDescent="0.25">
      <c r="E38" s="15" t="str">
        <f>Sheet1!A11</f>
        <v>Building High-Performance team through effective job design for an early stage software start-up</v>
      </c>
      <c r="G38" s="24" t="s">
        <v>134</v>
      </c>
      <c r="H38" s="33">
        <v>0</v>
      </c>
      <c r="I38" s="34">
        <v>0</v>
      </c>
      <c r="J38" s="16">
        <f>IF(Sheet1!B11=Sheet2!$A$2,Sheet2!$B$2,IF(Sheet1!B11=Sheet2!$A$3,Sheet2!$B$3,IF(Sheet1!B11=Sheet2!$A$4,Sheet2!$B$4,-1)))</f>
        <v>0</v>
      </c>
      <c r="K38" s="16">
        <f>IF(Sheet1!C11=Sheet2!$A$2,Sheet2!$B$2,IF(Sheet1!C11=Sheet2!$A$3,Sheet2!$B$3,IF(Sheet1!C11=Sheet2!$A$4,Sheet2!$B$4,-1)))</f>
        <v>0</v>
      </c>
      <c r="L38" s="16">
        <f>IF(Sheet1!D11=Sheet2!$A$2,Sheet2!$B$2,IF(Sheet1!D11=Sheet2!$A$3,Sheet2!$B$3,IF(Sheet1!D11=Sheet2!$A$4,Sheet2!$B$4,-1)))</f>
        <v>0</v>
      </c>
      <c r="M38" s="16">
        <f>IF(Sheet1!E11=Sheet2!$C$2,Sheet2!$D$2,IF(Sheet1!E11=Sheet2!$C$3,Sheet2!$D$3,-1))</f>
        <v>0</v>
      </c>
      <c r="N38" s="16">
        <f>IF(Sheet1!F11=Sheet2!$C$2,Sheet2!$D$2,IF(Sheet1!F11=Sheet2!$C$3,Sheet2!$D$3,-1))</f>
        <v>0</v>
      </c>
      <c r="O38" s="16">
        <f>IF(Sheet1!G11=Sheet2!$C$2,Sheet2!$D$2,IF(Sheet1!G11=Sheet2!$C$3,Sheet2!$D$3,-1))</f>
        <v>0</v>
      </c>
      <c r="P38" s="16">
        <f>IF(Sheet1!H11=Sheet2!$C$2,Sheet2!$D$2,IF(Sheet1!H11=Sheet2!$C$3,Sheet2!$D$3,-1))</f>
        <v>0</v>
      </c>
      <c r="Q38" s="15" t="s">
        <v>97</v>
      </c>
      <c r="R38" s="17">
        <f t="shared" si="0"/>
        <v>0</v>
      </c>
      <c r="S38" s="18">
        <f t="shared" si="1"/>
        <v>0</v>
      </c>
      <c r="U38">
        <f t="shared" si="2"/>
        <v>0</v>
      </c>
      <c r="X38" s="21" t="s">
        <v>98</v>
      </c>
    </row>
  </sheetData>
  <sortState ref="E2:T38">
    <sortCondition descending="1" ref="T2:T38"/>
  </sortState>
  <mergeCells count="2">
    <mergeCell ref="A1:B1"/>
    <mergeCell ref="C1: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showRuler="0" topLeftCell="C1" zoomScale="75" zoomScaleNormal="75" zoomScalePageLayoutView="75" workbookViewId="0">
      <selection activeCell="H53" sqref="H53"/>
    </sheetView>
  </sheetViews>
  <sheetFormatPr defaultColWidth="11" defaultRowHeight="15.75" x14ac:dyDescent="0.25"/>
  <sheetData>
    <row r="1" spans="1:7" x14ac:dyDescent="0.25">
      <c r="A1" s="3" t="s">
        <v>21</v>
      </c>
      <c r="B1" s="3" t="s">
        <v>22</v>
      </c>
      <c r="C1" s="3" t="s">
        <v>59</v>
      </c>
      <c r="D1" s="3" t="s">
        <v>60</v>
      </c>
      <c r="E1" s="3" t="s">
        <v>61</v>
      </c>
      <c r="F1" s="3" t="s">
        <v>59</v>
      </c>
      <c r="G1" s="3" t="s">
        <v>62</v>
      </c>
    </row>
    <row r="2" spans="1:7" x14ac:dyDescent="0.25">
      <c r="A2">
        <v>0</v>
      </c>
      <c r="B2">
        <v>0</v>
      </c>
      <c r="C2">
        <f>SUMPRODUCT((Sheet2!$R$2:$R$38=A2)*(Sheet2!$S$2:$S$38=B2))</f>
        <v>3</v>
      </c>
      <c r="D2">
        <f>A2+1</f>
        <v>1</v>
      </c>
      <c r="E2">
        <f>B2+1</f>
        <v>1</v>
      </c>
      <c r="F2">
        <v>3</v>
      </c>
      <c r="G2" s="4">
        <f>F2/37</f>
        <v>8.1081081081081086E-2</v>
      </c>
    </row>
    <row r="3" spans="1:7" x14ac:dyDescent="0.25">
      <c r="A3">
        <v>0</v>
      </c>
      <c r="B3">
        <v>1</v>
      </c>
      <c r="C3">
        <f>SUMPRODUCT((Sheet2!$R$2:$R$38=A3)*(Sheet2!$S$2:$S$38=B3))</f>
        <v>0</v>
      </c>
      <c r="D3">
        <f t="shared" ref="D3:D36" si="0">A3+1</f>
        <v>1</v>
      </c>
      <c r="E3">
        <f t="shared" ref="E3:E36" si="1">B3+1</f>
        <v>2</v>
      </c>
      <c r="F3">
        <v>0</v>
      </c>
      <c r="G3" s="4">
        <f t="shared" ref="G3:G36" si="2">F3/37</f>
        <v>0</v>
      </c>
    </row>
    <row r="4" spans="1:7" x14ac:dyDescent="0.25">
      <c r="A4">
        <v>0</v>
      </c>
      <c r="B4">
        <v>2</v>
      </c>
      <c r="C4">
        <f>SUMPRODUCT((Sheet2!$R$2:$R$38=A4)*(Sheet2!$S$2:$S$38=B4))</f>
        <v>7</v>
      </c>
      <c r="D4">
        <f t="shared" si="0"/>
        <v>1</v>
      </c>
      <c r="E4">
        <f t="shared" si="1"/>
        <v>3</v>
      </c>
      <c r="F4">
        <v>7</v>
      </c>
      <c r="G4" s="4">
        <f t="shared" si="2"/>
        <v>0.1891891891891892</v>
      </c>
    </row>
    <row r="5" spans="1:7" x14ac:dyDescent="0.25">
      <c r="A5">
        <v>0</v>
      </c>
      <c r="B5">
        <v>3</v>
      </c>
      <c r="C5">
        <f>SUMPRODUCT((Sheet2!$R$2:$R$38=A5)*(Sheet2!$S$2:$S$38=B5))</f>
        <v>1</v>
      </c>
      <c r="D5">
        <f t="shared" si="0"/>
        <v>1</v>
      </c>
      <c r="E5">
        <f t="shared" si="1"/>
        <v>4</v>
      </c>
      <c r="F5">
        <v>1</v>
      </c>
      <c r="G5" s="4">
        <f t="shared" si="2"/>
        <v>2.7027027027027029E-2</v>
      </c>
    </row>
    <row r="6" spans="1:7" x14ac:dyDescent="0.25">
      <c r="A6">
        <v>0</v>
      </c>
      <c r="B6">
        <v>4</v>
      </c>
      <c r="C6">
        <f>SUMPRODUCT((Sheet2!$R$2:$R$38=A6)*(Sheet2!$S$2:$S$38=B6))</f>
        <v>0</v>
      </c>
      <c r="D6">
        <f t="shared" si="0"/>
        <v>1</v>
      </c>
      <c r="E6">
        <f t="shared" si="1"/>
        <v>5</v>
      </c>
      <c r="F6">
        <v>0</v>
      </c>
      <c r="G6" s="4">
        <f t="shared" si="2"/>
        <v>0</v>
      </c>
    </row>
    <row r="7" spans="1:7" x14ac:dyDescent="0.25">
      <c r="A7">
        <v>0.5</v>
      </c>
      <c r="B7">
        <v>0</v>
      </c>
      <c r="C7">
        <f>SUMPRODUCT((Sheet2!$R$2:$R$38=A7)*(Sheet2!$S$2:$S$38=B7))</f>
        <v>1</v>
      </c>
      <c r="D7">
        <f t="shared" si="0"/>
        <v>1.5</v>
      </c>
      <c r="E7">
        <f t="shared" si="1"/>
        <v>1</v>
      </c>
      <c r="F7">
        <v>1</v>
      </c>
      <c r="G7" s="4">
        <f t="shared" si="2"/>
        <v>2.7027027027027029E-2</v>
      </c>
    </row>
    <row r="8" spans="1:7" x14ac:dyDescent="0.25">
      <c r="A8">
        <v>0.5</v>
      </c>
      <c r="B8">
        <v>1</v>
      </c>
      <c r="C8">
        <f>SUMPRODUCT((Sheet2!$R$2:$R$38=A8)*(Sheet2!$S$2:$S$38=B8))</f>
        <v>0</v>
      </c>
      <c r="D8">
        <f t="shared" si="0"/>
        <v>1.5</v>
      </c>
      <c r="E8">
        <f t="shared" si="1"/>
        <v>2</v>
      </c>
      <c r="F8">
        <v>0</v>
      </c>
      <c r="G8" s="4">
        <f t="shared" si="2"/>
        <v>0</v>
      </c>
    </row>
    <row r="9" spans="1:7" x14ac:dyDescent="0.25">
      <c r="A9">
        <v>0.5</v>
      </c>
      <c r="B9">
        <v>2</v>
      </c>
      <c r="C9">
        <f>SUMPRODUCT((Sheet2!$R$2:$R$38=A9)*(Sheet2!$S$2:$S$38=B9))</f>
        <v>3</v>
      </c>
      <c r="D9">
        <f t="shared" si="0"/>
        <v>1.5</v>
      </c>
      <c r="E9">
        <f t="shared" si="1"/>
        <v>3</v>
      </c>
      <c r="F9">
        <v>2</v>
      </c>
      <c r="G9" s="4">
        <f t="shared" si="2"/>
        <v>5.4054054054054057E-2</v>
      </c>
    </row>
    <row r="10" spans="1:7" x14ac:dyDescent="0.25">
      <c r="A10">
        <v>0.5</v>
      </c>
      <c r="B10">
        <v>3</v>
      </c>
      <c r="C10">
        <f>SUMPRODUCT((Sheet2!$R$2:$R$38=A10)*(Sheet2!$S$2:$S$38=B10))</f>
        <v>2</v>
      </c>
      <c r="D10">
        <f t="shared" si="0"/>
        <v>1.5</v>
      </c>
      <c r="E10">
        <f t="shared" si="1"/>
        <v>4</v>
      </c>
      <c r="F10">
        <v>2</v>
      </c>
      <c r="G10" s="4">
        <f t="shared" si="2"/>
        <v>5.4054054054054057E-2</v>
      </c>
    </row>
    <row r="11" spans="1:7" x14ac:dyDescent="0.25">
      <c r="A11">
        <v>0.5</v>
      </c>
      <c r="B11">
        <v>4</v>
      </c>
      <c r="C11">
        <f>SUMPRODUCT((Sheet2!$R$2:$R$38=A11)*(Sheet2!$S$2:$S$38=B11))</f>
        <v>0</v>
      </c>
      <c r="D11">
        <f t="shared" si="0"/>
        <v>1.5</v>
      </c>
      <c r="E11">
        <f t="shared" si="1"/>
        <v>5</v>
      </c>
      <c r="F11">
        <v>0</v>
      </c>
      <c r="G11" s="4">
        <f>F11/37</f>
        <v>0</v>
      </c>
    </row>
    <row r="12" spans="1:7" x14ac:dyDescent="0.25">
      <c r="A12">
        <v>1</v>
      </c>
      <c r="B12">
        <v>0</v>
      </c>
      <c r="C12">
        <f>SUMPRODUCT((Sheet2!$R$2:$R$38=A12)*(Sheet2!$S$2:$S$38=B12))</f>
        <v>2</v>
      </c>
      <c r="D12">
        <f t="shared" si="0"/>
        <v>2</v>
      </c>
      <c r="E12">
        <f t="shared" si="1"/>
        <v>1</v>
      </c>
      <c r="F12">
        <v>2</v>
      </c>
      <c r="G12" s="4">
        <f t="shared" si="2"/>
        <v>5.4054054054054057E-2</v>
      </c>
    </row>
    <row r="13" spans="1:7" x14ac:dyDescent="0.25">
      <c r="A13">
        <v>1</v>
      </c>
      <c r="B13">
        <v>1</v>
      </c>
      <c r="C13">
        <f>SUMPRODUCT((Sheet2!$R$2:$R$38=A13)*(Sheet2!$S$2:$S$38=B13))</f>
        <v>2</v>
      </c>
      <c r="D13">
        <f t="shared" si="0"/>
        <v>2</v>
      </c>
      <c r="E13">
        <f t="shared" si="1"/>
        <v>2</v>
      </c>
      <c r="F13">
        <v>2</v>
      </c>
      <c r="G13" s="4">
        <f t="shared" si="2"/>
        <v>5.4054054054054057E-2</v>
      </c>
    </row>
    <row r="14" spans="1:7" x14ac:dyDescent="0.25">
      <c r="A14">
        <v>1</v>
      </c>
      <c r="B14">
        <v>2</v>
      </c>
      <c r="C14">
        <f>SUMPRODUCT((Sheet2!$R$2:$R$38=A14)*(Sheet2!$S$2:$S$38=B14))</f>
        <v>2</v>
      </c>
      <c r="D14">
        <f t="shared" si="0"/>
        <v>2</v>
      </c>
      <c r="E14">
        <f t="shared" si="1"/>
        <v>3</v>
      </c>
      <c r="F14">
        <v>2</v>
      </c>
      <c r="G14" s="4">
        <f t="shared" si="2"/>
        <v>5.4054054054054057E-2</v>
      </c>
    </row>
    <row r="15" spans="1:7" x14ac:dyDescent="0.25">
      <c r="A15">
        <v>1</v>
      </c>
      <c r="B15">
        <v>3</v>
      </c>
      <c r="C15">
        <f>SUMPRODUCT((Sheet2!$R$2:$R$38=A15)*(Sheet2!$S$2:$S$38=B15))</f>
        <v>4</v>
      </c>
      <c r="D15">
        <f t="shared" si="0"/>
        <v>2</v>
      </c>
      <c r="E15">
        <f t="shared" si="1"/>
        <v>4</v>
      </c>
      <c r="F15">
        <v>4</v>
      </c>
      <c r="G15" s="4">
        <f t="shared" si="2"/>
        <v>0.10810810810810811</v>
      </c>
    </row>
    <row r="16" spans="1:7" x14ac:dyDescent="0.25">
      <c r="A16">
        <v>1</v>
      </c>
      <c r="B16">
        <v>4</v>
      </c>
      <c r="C16">
        <f>SUMPRODUCT((Sheet2!$R$2:$R$38=A16)*(Sheet2!$S$2:$S$38=B16))</f>
        <v>0</v>
      </c>
      <c r="D16">
        <f t="shared" si="0"/>
        <v>2</v>
      </c>
      <c r="E16">
        <f t="shared" si="1"/>
        <v>5</v>
      </c>
      <c r="F16">
        <v>0</v>
      </c>
      <c r="G16" s="4">
        <f t="shared" si="2"/>
        <v>0</v>
      </c>
    </row>
    <row r="17" spans="1:7" x14ac:dyDescent="0.25">
      <c r="A17">
        <v>1.5</v>
      </c>
      <c r="B17">
        <v>0</v>
      </c>
      <c r="C17">
        <f>SUMPRODUCT((Sheet2!$R$2:$R$38=A17)*(Sheet2!$S$2:$S$38=B17))</f>
        <v>1</v>
      </c>
      <c r="D17">
        <f t="shared" si="0"/>
        <v>2.5</v>
      </c>
      <c r="E17">
        <f t="shared" si="1"/>
        <v>1</v>
      </c>
      <c r="F17">
        <v>1</v>
      </c>
      <c r="G17" s="4">
        <f t="shared" si="2"/>
        <v>2.7027027027027029E-2</v>
      </c>
    </row>
    <row r="18" spans="1:7" x14ac:dyDescent="0.25">
      <c r="A18">
        <v>1.5</v>
      </c>
      <c r="B18">
        <v>1</v>
      </c>
      <c r="C18">
        <f>SUMPRODUCT((Sheet2!$R$2:$R$38=A18)*(Sheet2!$S$2:$S$38=B18))</f>
        <v>0</v>
      </c>
      <c r="D18">
        <f t="shared" si="0"/>
        <v>2.5</v>
      </c>
      <c r="E18">
        <f t="shared" si="1"/>
        <v>2</v>
      </c>
      <c r="F18">
        <v>0</v>
      </c>
      <c r="G18" s="4">
        <f t="shared" si="2"/>
        <v>0</v>
      </c>
    </row>
    <row r="19" spans="1:7" x14ac:dyDescent="0.25">
      <c r="A19">
        <v>1.5</v>
      </c>
      <c r="B19">
        <v>2</v>
      </c>
      <c r="C19">
        <f>SUMPRODUCT((Sheet2!$R$2:$R$38=A19)*(Sheet2!$S$2:$S$38=B19))</f>
        <v>0</v>
      </c>
      <c r="D19">
        <f t="shared" si="0"/>
        <v>2.5</v>
      </c>
      <c r="E19">
        <f t="shared" si="1"/>
        <v>3</v>
      </c>
      <c r="F19">
        <v>0</v>
      </c>
      <c r="G19" s="4">
        <f t="shared" si="2"/>
        <v>0</v>
      </c>
    </row>
    <row r="20" spans="1:7" x14ac:dyDescent="0.25">
      <c r="A20">
        <v>1.5</v>
      </c>
      <c r="B20">
        <v>3</v>
      </c>
      <c r="C20">
        <f>SUMPRODUCT((Sheet2!$R$2:$R$38=A20)*(Sheet2!$S$2:$S$38=B20))</f>
        <v>1</v>
      </c>
      <c r="D20">
        <f t="shared" si="0"/>
        <v>2.5</v>
      </c>
      <c r="E20">
        <f t="shared" si="1"/>
        <v>4</v>
      </c>
      <c r="F20">
        <v>2</v>
      </c>
      <c r="G20" s="4">
        <f t="shared" si="2"/>
        <v>5.4054054054054057E-2</v>
      </c>
    </row>
    <row r="21" spans="1:7" x14ac:dyDescent="0.25">
      <c r="A21">
        <v>1.5</v>
      </c>
      <c r="B21">
        <v>4</v>
      </c>
      <c r="C21">
        <f>SUMPRODUCT((Sheet2!$R$2:$R$38=A21)*(Sheet2!$S$2:$S$38=B21))</f>
        <v>0</v>
      </c>
      <c r="D21">
        <f t="shared" si="0"/>
        <v>2.5</v>
      </c>
      <c r="E21">
        <f t="shared" si="1"/>
        <v>5</v>
      </c>
      <c r="F21">
        <v>0</v>
      </c>
      <c r="G21" s="4">
        <f t="shared" si="2"/>
        <v>0</v>
      </c>
    </row>
    <row r="22" spans="1:7" x14ac:dyDescent="0.25">
      <c r="A22">
        <v>2</v>
      </c>
      <c r="B22">
        <v>0</v>
      </c>
      <c r="C22">
        <f>SUMPRODUCT((Sheet2!$R$2:$R$38=A22)*(Sheet2!$S$2:$S$38=B22))</f>
        <v>0</v>
      </c>
      <c r="D22">
        <f t="shared" si="0"/>
        <v>3</v>
      </c>
      <c r="E22">
        <f t="shared" si="1"/>
        <v>1</v>
      </c>
      <c r="F22">
        <v>0</v>
      </c>
      <c r="G22" s="4">
        <f t="shared" si="2"/>
        <v>0</v>
      </c>
    </row>
    <row r="23" spans="1:7" x14ac:dyDescent="0.25">
      <c r="A23">
        <v>2</v>
      </c>
      <c r="B23">
        <v>1</v>
      </c>
      <c r="C23">
        <f>SUMPRODUCT((Sheet2!$R$2:$R$38=A23)*(Sheet2!$S$2:$S$38=B23))</f>
        <v>0</v>
      </c>
      <c r="D23">
        <f t="shared" si="0"/>
        <v>3</v>
      </c>
      <c r="E23">
        <f t="shared" si="1"/>
        <v>2</v>
      </c>
      <c r="F23">
        <v>0</v>
      </c>
      <c r="G23" s="4">
        <f t="shared" si="2"/>
        <v>0</v>
      </c>
    </row>
    <row r="24" spans="1:7" x14ac:dyDescent="0.25">
      <c r="A24">
        <v>2</v>
      </c>
      <c r="B24">
        <v>2</v>
      </c>
      <c r="C24">
        <f>SUMPRODUCT((Sheet2!$R$2:$R$38=A24)*(Sheet2!$S$2:$S$38=B24))</f>
        <v>0</v>
      </c>
      <c r="D24">
        <f t="shared" si="0"/>
        <v>3</v>
      </c>
      <c r="E24">
        <f t="shared" si="1"/>
        <v>3</v>
      </c>
      <c r="F24">
        <v>0</v>
      </c>
      <c r="G24" s="4">
        <f t="shared" si="2"/>
        <v>0</v>
      </c>
    </row>
    <row r="25" spans="1:7" x14ac:dyDescent="0.25">
      <c r="A25">
        <v>2</v>
      </c>
      <c r="B25">
        <v>3</v>
      </c>
      <c r="C25">
        <f>SUMPRODUCT((Sheet2!$R$2:$R$38=A25)*(Sheet2!$S$2:$S$38=B25))</f>
        <v>1</v>
      </c>
      <c r="D25">
        <f t="shared" si="0"/>
        <v>3</v>
      </c>
      <c r="E25">
        <f t="shared" si="1"/>
        <v>4</v>
      </c>
      <c r="F25">
        <v>1</v>
      </c>
      <c r="G25" s="4">
        <f t="shared" si="2"/>
        <v>2.7027027027027029E-2</v>
      </c>
    </row>
    <row r="26" spans="1:7" x14ac:dyDescent="0.25">
      <c r="A26">
        <v>2</v>
      </c>
      <c r="B26">
        <v>4</v>
      </c>
      <c r="C26">
        <f>SUMPRODUCT((Sheet2!$R$2:$R$38=A26)*(Sheet2!$S$2:$S$38=B26))</f>
        <v>2</v>
      </c>
      <c r="D26">
        <f t="shared" si="0"/>
        <v>3</v>
      </c>
      <c r="E26">
        <f t="shared" si="1"/>
        <v>5</v>
      </c>
      <c r="F26">
        <v>2</v>
      </c>
      <c r="G26" s="4">
        <f t="shared" si="2"/>
        <v>5.4054054054054057E-2</v>
      </c>
    </row>
    <row r="27" spans="1:7" x14ac:dyDescent="0.25">
      <c r="A27">
        <v>2.5</v>
      </c>
      <c r="B27">
        <v>0</v>
      </c>
      <c r="C27">
        <f>SUMPRODUCT((Sheet2!$R$2:$R$38=A27)*(Sheet2!$S$2:$S$38=B27))</f>
        <v>0</v>
      </c>
      <c r="D27">
        <f t="shared" si="0"/>
        <v>3.5</v>
      </c>
      <c r="E27">
        <f t="shared" si="1"/>
        <v>1</v>
      </c>
      <c r="F27">
        <v>0</v>
      </c>
      <c r="G27" s="4">
        <f t="shared" si="2"/>
        <v>0</v>
      </c>
    </row>
    <row r="28" spans="1:7" x14ac:dyDescent="0.25">
      <c r="A28">
        <v>2.5</v>
      </c>
      <c r="B28">
        <v>1</v>
      </c>
      <c r="C28">
        <f>SUMPRODUCT((Sheet2!$R$2:$R$38=A28)*(Sheet2!$S$2:$S$38=B28))</f>
        <v>0</v>
      </c>
      <c r="D28">
        <f t="shared" si="0"/>
        <v>3.5</v>
      </c>
      <c r="E28">
        <f t="shared" si="1"/>
        <v>2</v>
      </c>
      <c r="F28">
        <v>0</v>
      </c>
      <c r="G28" s="4">
        <f t="shared" si="2"/>
        <v>0</v>
      </c>
    </row>
    <row r="29" spans="1:7" x14ac:dyDescent="0.25">
      <c r="A29">
        <v>2.5</v>
      </c>
      <c r="B29">
        <v>2</v>
      </c>
      <c r="C29">
        <f>SUMPRODUCT((Sheet2!$R$2:$R$38=A29)*(Sheet2!$S$2:$S$38=B29))</f>
        <v>0</v>
      </c>
      <c r="D29">
        <f t="shared" si="0"/>
        <v>3.5</v>
      </c>
      <c r="E29">
        <f t="shared" si="1"/>
        <v>3</v>
      </c>
      <c r="F29">
        <v>0</v>
      </c>
      <c r="G29" s="4">
        <f t="shared" si="2"/>
        <v>0</v>
      </c>
    </row>
    <row r="30" spans="1:7" x14ac:dyDescent="0.25">
      <c r="A30">
        <v>2.5</v>
      </c>
      <c r="B30">
        <v>3</v>
      </c>
      <c r="C30">
        <f>SUMPRODUCT((Sheet2!$R$2:$R$38=A30)*(Sheet2!$S$2:$S$38=B30))</f>
        <v>1</v>
      </c>
      <c r="D30">
        <f t="shared" si="0"/>
        <v>3.5</v>
      </c>
      <c r="E30">
        <f t="shared" si="1"/>
        <v>4</v>
      </c>
      <c r="F30">
        <v>1</v>
      </c>
      <c r="G30" s="4">
        <f t="shared" si="2"/>
        <v>2.7027027027027029E-2</v>
      </c>
    </row>
    <row r="31" spans="1:7" x14ac:dyDescent="0.25">
      <c r="A31">
        <v>2.5</v>
      </c>
      <c r="B31">
        <v>4</v>
      </c>
      <c r="C31">
        <f>SUMPRODUCT((Sheet2!$R$2:$R$38=A31)*(Sheet2!$S$2:$S$38=B31))</f>
        <v>1</v>
      </c>
      <c r="D31">
        <f t="shared" si="0"/>
        <v>3.5</v>
      </c>
      <c r="E31">
        <f t="shared" si="1"/>
        <v>5</v>
      </c>
      <c r="F31">
        <v>1</v>
      </c>
      <c r="G31" s="4">
        <f t="shared" si="2"/>
        <v>2.7027027027027029E-2</v>
      </c>
    </row>
    <row r="32" spans="1:7" x14ac:dyDescent="0.25">
      <c r="A32">
        <v>3</v>
      </c>
      <c r="B32">
        <v>0</v>
      </c>
      <c r="C32">
        <f>SUMPRODUCT((Sheet2!$R$2:$R$38=A32)*(Sheet2!$S$2:$S$38=B32))</f>
        <v>0</v>
      </c>
      <c r="D32">
        <f t="shared" si="0"/>
        <v>4</v>
      </c>
      <c r="E32">
        <f t="shared" si="1"/>
        <v>1</v>
      </c>
      <c r="F32">
        <v>0</v>
      </c>
      <c r="G32" s="4">
        <f t="shared" si="2"/>
        <v>0</v>
      </c>
    </row>
    <row r="33" spans="1:7" x14ac:dyDescent="0.25">
      <c r="A33">
        <v>3</v>
      </c>
      <c r="B33">
        <v>1</v>
      </c>
      <c r="C33">
        <f>SUMPRODUCT((Sheet2!$R$2:$R$38=A33)*(Sheet2!$S$2:$S$38=B33))</f>
        <v>0</v>
      </c>
      <c r="D33">
        <f t="shared" si="0"/>
        <v>4</v>
      </c>
      <c r="E33">
        <f t="shared" si="1"/>
        <v>2</v>
      </c>
      <c r="F33">
        <v>0</v>
      </c>
      <c r="G33" s="4">
        <f t="shared" si="2"/>
        <v>0</v>
      </c>
    </row>
    <row r="34" spans="1:7" x14ac:dyDescent="0.25">
      <c r="A34">
        <v>3</v>
      </c>
      <c r="B34">
        <v>2</v>
      </c>
      <c r="C34">
        <f>SUMPRODUCT((Sheet2!$R$2:$R$38=A34)*(Sheet2!$S$2:$S$38=B34))</f>
        <v>0</v>
      </c>
      <c r="D34">
        <f t="shared" si="0"/>
        <v>4</v>
      </c>
      <c r="E34">
        <f t="shared" si="1"/>
        <v>3</v>
      </c>
      <c r="F34">
        <v>0</v>
      </c>
      <c r="G34" s="4">
        <f t="shared" si="2"/>
        <v>0</v>
      </c>
    </row>
    <row r="35" spans="1:7" x14ac:dyDescent="0.25">
      <c r="A35">
        <v>3</v>
      </c>
      <c r="B35">
        <v>3</v>
      </c>
      <c r="C35">
        <f>SUMPRODUCT((Sheet2!$R$2:$R$38=A35)*(Sheet2!$S$2:$S$38=B35))</f>
        <v>0</v>
      </c>
      <c r="D35">
        <f t="shared" si="0"/>
        <v>4</v>
      </c>
      <c r="E35">
        <f t="shared" si="1"/>
        <v>4</v>
      </c>
      <c r="F35">
        <v>0</v>
      </c>
      <c r="G35" s="4">
        <f t="shared" si="2"/>
        <v>0</v>
      </c>
    </row>
    <row r="36" spans="1:7" x14ac:dyDescent="0.25">
      <c r="A36">
        <v>3</v>
      </c>
      <c r="B36">
        <v>4</v>
      </c>
      <c r="C36">
        <f>SUMPRODUCT((Sheet2!$R$2:$R$38=A36)*(Sheet2!$S$2:$S$38=B36))</f>
        <v>3</v>
      </c>
      <c r="D36">
        <f t="shared" si="0"/>
        <v>4</v>
      </c>
      <c r="E36">
        <f t="shared" si="1"/>
        <v>5</v>
      </c>
      <c r="F36">
        <v>3</v>
      </c>
      <c r="G36" s="4">
        <f t="shared" si="2"/>
        <v>8.1081081081081086E-2</v>
      </c>
    </row>
    <row r="38" spans="1:7" x14ac:dyDescent="0.25">
      <c r="C38">
        <f>SUM(C2:C36)</f>
        <v>37</v>
      </c>
    </row>
    <row r="45" spans="1:7" x14ac:dyDescent="0.25">
      <c r="D45" t="s">
        <v>21</v>
      </c>
      <c r="F45" t="s">
        <v>22</v>
      </c>
    </row>
    <row r="46" spans="1:7" x14ac:dyDescent="0.25">
      <c r="D46">
        <v>0</v>
      </c>
      <c r="E46" s="4">
        <f>SUM(G2:G6)</f>
        <v>0.29729729729729731</v>
      </c>
      <c r="F46">
        <v>0</v>
      </c>
      <c r="G46" s="4">
        <f>SUM(G2+G7+G12+G17+G22+G27+G32)</f>
        <v>0.1891891891891892</v>
      </c>
    </row>
    <row r="47" spans="1:7" x14ac:dyDescent="0.25">
      <c r="D47">
        <f>D46+0.5</f>
        <v>0.5</v>
      </c>
      <c r="E47" s="4">
        <f>SUM(G7:G11)</f>
        <v>0.13513513513513514</v>
      </c>
      <c r="F47">
        <f>F46+1</f>
        <v>1</v>
      </c>
      <c r="G47" s="4">
        <f>SUM(G3+G8+G13+G18+G23+G28+G33)</f>
        <v>5.4054054054054057E-2</v>
      </c>
    </row>
    <row r="48" spans="1:7" x14ac:dyDescent="0.25">
      <c r="D48">
        <f t="shared" ref="D48:D52" si="3">D47+0.5</f>
        <v>1</v>
      </c>
      <c r="E48" s="4">
        <f>SUM(G12:G16)+G17</f>
        <v>0.29729729729729731</v>
      </c>
      <c r="F48">
        <f t="shared" ref="F48:F50" si="4">F47+1</f>
        <v>2</v>
      </c>
      <c r="G48" s="4">
        <f>SUM(G4+G9+G14+G19+G24+G29+G34+G17)</f>
        <v>0.32432432432432434</v>
      </c>
    </row>
    <row r="49" spans="4:7" x14ac:dyDescent="0.25">
      <c r="D49">
        <f t="shared" si="3"/>
        <v>1.5</v>
      </c>
      <c r="E49" s="4">
        <f>SUM(G18:G21)</f>
        <v>5.4054054054054057E-2</v>
      </c>
      <c r="F49">
        <f t="shared" si="4"/>
        <v>3</v>
      </c>
      <c r="G49" s="4">
        <f>SUM(G10+G15+G20+G25+G30+G35)</f>
        <v>0.27027027027027029</v>
      </c>
    </row>
    <row r="50" spans="4:7" x14ac:dyDescent="0.25">
      <c r="D50">
        <f t="shared" si="3"/>
        <v>2</v>
      </c>
      <c r="E50" s="4">
        <f>SUM(G22:G26)</f>
        <v>8.1081081081081086E-2</v>
      </c>
      <c r="F50">
        <f t="shared" si="4"/>
        <v>4</v>
      </c>
      <c r="G50" s="4">
        <f>SUM(G6+G11+G16+G21+G26+G31+G36)</f>
        <v>0.16216216216216217</v>
      </c>
    </row>
    <row r="51" spans="4:7" x14ac:dyDescent="0.25">
      <c r="D51">
        <f t="shared" si="3"/>
        <v>2.5</v>
      </c>
      <c r="E51" s="4">
        <f>SUM(G27:G31)</f>
        <v>5.4054054054054057E-2</v>
      </c>
      <c r="F51" s="4"/>
      <c r="G51" s="4">
        <f>SUM(G46:G50)</f>
        <v>1</v>
      </c>
    </row>
    <row r="52" spans="4:7" x14ac:dyDescent="0.25">
      <c r="D52">
        <f t="shared" si="3"/>
        <v>3</v>
      </c>
      <c r="E52" s="4">
        <f>SUM(G32:G36)</f>
        <v>8.1081081081081086E-2</v>
      </c>
      <c r="F52" s="4"/>
    </row>
    <row r="53" spans="4:7" x14ac:dyDescent="0.25">
      <c r="E53" s="4">
        <f>SUM(E46:E52)</f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K38" sqref="A1:K38"/>
    </sheetView>
  </sheetViews>
  <sheetFormatPr defaultRowHeight="15.75" x14ac:dyDescent="0.25"/>
  <cols>
    <col min="1" max="1" width="16.125" bestFit="1" customWidth="1"/>
    <col min="2" max="2" width="3.875" bestFit="1" customWidth="1"/>
    <col min="5" max="5" width="9" style="37"/>
    <col min="10" max="10" width="9" style="37"/>
    <col min="11" max="11" width="22.875" bestFit="1" customWidth="1"/>
  </cols>
  <sheetData>
    <row r="1" spans="1:11" x14ac:dyDescent="0.25">
      <c r="A1" t="s">
        <v>140</v>
      </c>
      <c r="B1" t="s">
        <v>50</v>
      </c>
      <c r="C1" t="s">
        <v>51</v>
      </c>
      <c r="D1" t="s">
        <v>52</v>
      </c>
      <c r="E1" s="37" t="s">
        <v>56</v>
      </c>
      <c r="F1" t="s">
        <v>53</v>
      </c>
      <c r="G1" t="s">
        <v>54</v>
      </c>
      <c r="H1" t="s">
        <v>55</v>
      </c>
      <c r="I1" t="s">
        <v>58</v>
      </c>
      <c r="J1" s="37" t="s">
        <v>57</v>
      </c>
      <c r="K1" t="s">
        <v>139</v>
      </c>
    </row>
    <row r="2" spans="1:11" x14ac:dyDescent="0.25">
      <c r="A2" t="s">
        <v>101</v>
      </c>
      <c r="B2">
        <v>1</v>
      </c>
      <c r="C2">
        <v>1</v>
      </c>
      <c r="D2">
        <v>1</v>
      </c>
      <c r="E2" s="37">
        <v>3</v>
      </c>
      <c r="F2">
        <v>1</v>
      </c>
      <c r="G2">
        <v>1</v>
      </c>
      <c r="H2">
        <v>1</v>
      </c>
      <c r="I2">
        <v>1</v>
      </c>
      <c r="J2" s="37">
        <v>4</v>
      </c>
      <c r="K2" t="s">
        <v>65</v>
      </c>
    </row>
    <row r="3" spans="1:11" x14ac:dyDescent="0.25">
      <c r="A3" t="s">
        <v>100</v>
      </c>
      <c r="B3">
        <v>1</v>
      </c>
      <c r="C3">
        <v>1</v>
      </c>
      <c r="D3">
        <v>1</v>
      </c>
      <c r="E3" s="37">
        <v>3</v>
      </c>
      <c r="F3">
        <v>1</v>
      </c>
      <c r="G3">
        <v>1</v>
      </c>
      <c r="H3">
        <v>1</v>
      </c>
      <c r="I3">
        <v>1</v>
      </c>
      <c r="J3" s="37">
        <v>4</v>
      </c>
      <c r="K3" t="s">
        <v>66</v>
      </c>
    </row>
    <row r="4" spans="1:11" x14ac:dyDescent="0.25">
      <c r="A4" t="s">
        <v>100</v>
      </c>
      <c r="B4">
        <v>1</v>
      </c>
      <c r="C4">
        <v>1</v>
      </c>
      <c r="D4">
        <v>1</v>
      </c>
      <c r="E4" s="37">
        <v>3</v>
      </c>
      <c r="F4">
        <v>1</v>
      </c>
      <c r="G4">
        <v>1</v>
      </c>
      <c r="H4">
        <v>1</v>
      </c>
      <c r="I4">
        <v>1</v>
      </c>
      <c r="J4" s="37">
        <v>4</v>
      </c>
      <c r="K4" t="s">
        <v>64</v>
      </c>
    </row>
    <row r="5" spans="1:11" x14ac:dyDescent="0.25">
      <c r="A5" t="s">
        <v>106</v>
      </c>
      <c r="B5">
        <v>0.5</v>
      </c>
      <c r="C5">
        <v>1</v>
      </c>
      <c r="D5">
        <v>1</v>
      </c>
      <c r="E5" s="37">
        <v>2.5</v>
      </c>
      <c r="F5">
        <v>1</v>
      </c>
      <c r="G5">
        <v>1</v>
      </c>
      <c r="H5">
        <v>1</v>
      </c>
      <c r="I5">
        <v>1</v>
      </c>
      <c r="J5" s="37">
        <v>4</v>
      </c>
      <c r="K5" t="s">
        <v>67</v>
      </c>
    </row>
    <row r="6" spans="1:11" x14ac:dyDescent="0.25">
      <c r="A6" t="s">
        <v>103</v>
      </c>
      <c r="B6">
        <v>0</v>
      </c>
      <c r="C6">
        <v>1</v>
      </c>
      <c r="D6">
        <v>1</v>
      </c>
      <c r="E6" s="37">
        <v>2</v>
      </c>
      <c r="F6">
        <v>1</v>
      </c>
      <c r="G6">
        <v>1</v>
      </c>
      <c r="H6">
        <v>1</v>
      </c>
      <c r="I6">
        <v>1</v>
      </c>
      <c r="J6" s="37">
        <v>4</v>
      </c>
      <c r="K6" t="s">
        <v>68</v>
      </c>
    </row>
    <row r="7" spans="1:11" x14ac:dyDescent="0.25">
      <c r="A7" t="s">
        <v>104</v>
      </c>
      <c r="B7">
        <v>0</v>
      </c>
      <c r="C7">
        <v>1</v>
      </c>
      <c r="D7">
        <v>1</v>
      </c>
      <c r="E7" s="37">
        <v>2</v>
      </c>
      <c r="F7">
        <v>1</v>
      </c>
      <c r="G7">
        <v>1</v>
      </c>
      <c r="H7">
        <v>1</v>
      </c>
      <c r="I7">
        <v>1</v>
      </c>
      <c r="J7" s="37">
        <v>4</v>
      </c>
      <c r="K7" t="s">
        <v>69</v>
      </c>
    </row>
    <row r="8" spans="1:11" x14ac:dyDescent="0.25">
      <c r="A8" t="s">
        <v>105</v>
      </c>
      <c r="B8">
        <v>1</v>
      </c>
      <c r="C8">
        <v>0.5</v>
      </c>
      <c r="D8">
        <v>1</v>
      </c>
      <c r="E8" s="37">
        <v>2.5</v>
      </c>
      <c r="F8">
        <v>1</v>
      </c>
      <c r="G8">
        <v>1</v>
      </c>
      <c r="H8">
        <v>0</v>
      </c>
      <c r="I8">
        <v>1</v>
      </c>
      <c r="J8" s="37">
        <v>3</v>
      </c>
      <c r="K8" t="s">
        <v>70</v>
      </c>
    </row>
    <row r="9" spans="1:11" x14ac:dyDescent="0.25">
      <c r="A9" t="s">
        <v>110</v>
      </c>
      <c r="B9">
        <v>1</v>
      </c>
      <c r="C9">
        <v>1</v>
      </c>
      <c r="D9">
        <v>0</v>
      </c>
      <c r="E9" s="37">
        <v>2</v>
      </c>
      <c r="F9">
        <v>1</v>
      </c>
      <c r="G9">
        <v>1</v>
      </c>
      <c r="H9">
        <v>0</v>
      </c>
      <c r="I9">
        <v>1</v>
      </c>
      <c r="J9" s="37">
        <v>3</v>
      </c>
      <c r="K9" t="s">
        <v>71</v>
      </c>
    </row>
    <row r="10" spans="1:11" x14ac:dyDescent="0.25">
      <c r="A10" t="s">
        <v>102</v>
      </c>
      <c r="B10">
        <v>1</v>
      </c>
      <c r="C10">
        <v>0.5</v>
      </c>
      <c r="D10">
        <v>0</v>
      </c>
      <c r="E10" s="37">
        <v>1.5</v>
      </c>
      <c r="F10">
        <v>1</v>
      </c>
      <c r="G10">
        <v>1</v>
      </c>
      <c r="H10">
        <v>0</v>
      </c>
      <c r="I10">
        <v>1</v>
      </c>
      <c r="J10" s="37">
        <v>3</v>
      </c>
      <c r="K10" t="s">
        <v>72</v>
      </c>
    </row>
    <row r="11" spans="1:11" x14ac:dyDescent="0.25">
      <c r="A11" t="s">
        <v>112</v>
      </c>
      <c r="B11">
        <v>0.5</v>
      </c>
      <c r="C11">
        <v>0</v>
      </c>
      <c r="D11">
        <v>0.5</v>
      </c>
      <c r="E11" s="37">
        <v>1</v>
      </c>
      <c r="F11">
        <v>1</v>
      </c>
      <c r="G11">
        <v>1</v>
      </c>
      <c r="H11">
        <v>0</v>
      </c>
      <c r="I11">
        <v>1</v>
      </c>
      <c r="J11" s="37">
        <v>3</v>
      </c>
      <c r="K11" t="s">
        <v>73</v>
      </c>
    </row>
    <row r="12" spans="1:11" x14ac:dyDescent="0.25">
      <c r="A12" t="s">
        <v>108</v>
      </c>
      <c r="B12">
        <v>0.5</v>
      </c>
      <c r="C12">
        <v>0.5</v>
      </c>
      <c r="D12">
        <v>0</v>
      </c>
      <c r="E12" s="37">
        <v>1</v>
      </c>
      <c r="F12">
        <v>1</v>
      </c>
      <c r="G12">
        <v>1</v>
      </c>
      <c r="H12">
        <v>0</v>
      </c>
      <c r="I12">
        <v>1</v>
      </c>
      <c r="J12" s="37">
        <v>3</v>
      </c>
      <c r="K12" t="s">
        <v>76</v>
      </c>
    </row>
    <row r="13" spans="1:11" x14ac:dyDescent="0.25">
      <c r="A13" t="s">
        <v>118</v>
      </c>
      <c r="B13">
        <v>0</v>
      </c>
      <c r="C13">
        <v>1</v>
      </c>
      <c r="D13">
        <v>0</v>
      </c>
      <c r="E13" s="37">
        <v>1</v>
      </c>
      <c r="F13">
        <v>1</v>
      </c>
      <c r="G13">
        <v>1</v>
      </c>
      <c r="H13">
        <v>0</v>
      </c>
      <c r="I13">
        <v>1</v>
      </c>
      <c r="J13" s="37">
        <v>3</v>
      </c>
      <c r="K13" t="s">
        <v>75</v>
      </c>
    </row>
    <row r="14" spans="1:11" x14ac:dyDescent="0.25">
      <c r="A14" t="s">
        <v>119</v>
      </c>
      <c r="B14">
        <v>1</v>
      </c>
      <c r="C14">
        <v>0</v>
      </c>
      <c r="D14">
        <v>0</v>
      </c>
      <c r="E14" s="37">
        <v>1</v>
      </c>
      <c r="F14">
        <v>1</v>
      </c>
      <c r="G14">
        <v>1</v>
      </c>
      <c r="H14">
        <v>0</v>
      </c>
      <c r="I14">
        <v>1</v>
      </c>
      <c r="J14" s="37">
        <v>3</v>
      </c>
      <c r="K14" t="s">
        <v>74</v>
      </c>
    </row>
    <row r="15" spans="1:11" x14ac:dyDescent="0.25">
      <c r="A15" t="s">
        <v>117</v>
      </c>
      <c r="B15">
        <v>0</v>
      </c>
      <c r="C15">
        <v>0.5</v>
      </c>
      <c r="D15">
        <v>0</v>
      </c>
      <c r="E15" s="37">
        <v>0.5</v>
      </c>
      <c r="F15">
        <v>1</v>
      </c>
      <c r="G15">
        <v>1</v>
      </c>
      <c r="H15">
        <v>0</v>
      </c>
      <c r="I15">
        <v>1</v>
      </c>
      <c r="J15" s="37">
        <v>3</v>
      </c>
      <c r="K15" t="s">
        <v>78</v>
      </c>
    </row>
    <row r="16" spans="1:11" x14ac:dyDescent="0.25">
      <c r="A16" t="s">
        <v>115</v>
      </c>
      <c r="B16">
        <v>0</v>
      </c>
      <c r="C16">
        <v>0.5</v>
      </c>
      <c r="D16">
        <v>0</v>
      </c>
      <c r="E16" s="37">
        <v>0.5</v>
      </c>
      <c r="F16">
        <v>1</v>
      </c>
      <c r="G16">
        <v>1</v>
      </c>
      <c r="H16">
        <v>0</v>
      </c>
      <c r="I16">
        <v>1</v>
      </c>
      <c r="J16" s="37">
        <v>3</v>
      </c>
      <c r="K16" t="s">
        <v>77</v>
      </c>
    </row>
    <row r="17" spans="1:11" x14ac:dyDescent="0.25">
      <c r="A17" t="s">
        <v>125</v>
      </c>
      <c r="B17">
        <v>0</v>
      </c>
      <c r="C17">
        <v>0</v>
      </c>
      <c r="D17">
        <v>0</v>
      </c>
      <c r="E17" s="37">
        <v>0</v>
      </c>
      <c r="F17">
        <v>1</v>
      </c>
      <c r="G17">
        <v>1</v>
      </c>
      <c r="H17">
        <v>0</v>
      </c>
      <c r="I17">
        <v>1</v>
      </c>
      <c r="J17" s="37">
        <v>3</v>
      </c>
      <c r="K17" t="s">
        <v>80</v>
      </c>
    </row>
    <row r="18" spans="1:11" x14ac:dyDescent="0.25">
      <c r="A18" t="s">
        <v>113</v>
      </c>
      <c r="B18">
        <v>1</v>
      </c>
      <c r="C18">
        <v>0</v>
      </c>
      <c r="D18">
        <v>0</v>
      </c>
      <c r="E18" s="37">
        <v>1</v>
      </c>
      <c r="F18">
        <v>1</v>
      </c>
      <c r="G18">
        <v>1</v>
      </c>
      <c r="H18">
        <v>0</v>
      </c>
      <c r="I18">
        <v>0</v>
      </c>
      <c r="J18" s="37">
        <v>2</v>
      </c>
      <c r="K18" t="s">
        <v>79</v>
      </c>
    </row>
    <row r="19" spans="1:11" x14ac:dyDescent="0.25">
      <c r="A19" t="s">
        <v>123</v>
      </c>
      <c r="B19">
        <v>0</v>
      </c>
      <c r="C19">
        <v>1</v>
      </c>
      <c r="D19">
        <v>0</v>
      </c>
      <c r="E19" s="37">
        <v>1</v>
      </c>
      <c r="F19">
        <v>0</v>
      </c>
      <c r="G19">
        <v>1</v>
      </c>
      <c r="H19">
        <v>1</v>
      </c>
      <c r="I19">
        <v>0</v>
      </c>
      <c r="J19" s="37">
        <v>2</v>
      </c>
      <c r="K19" t="s">
        <v>81</v>
      </c>
    </row>
    <row r="20" spans="1:11" x14ac:dyDescent="0.25">
      <c r="A20" t="s">
        <v>122</v>
      </c>
      <c r="B20">
        <v>0.5</v>
      </c>
      <c r="C20">
        <v>0</v>
      </c>
      <c r="D20">
        <v>0</v>
      </c>
      <c r="E20" s="37">
        <v>0.5</v>
      </c>
      <c r="F20">
        <v>1</v>
      </c>
      <c r="G20">
        <v>1</v>
      </c>
      <c r="H20">
        <v>0</v>
      </c>
      <c r="I20">
        <v>0</v>
      </c>
      <c r="J20" s="37">
        <v>2</v>
      </c>
      <c r="K20" t="s">
        <v>82</v>
      </c>
    </row>
    <row r="21" spans="1:11" x14ac:dyDescent="0.25">
      <c r="A21" t="s">
        <v>132</v>
      </c>
      <c r="B21">
        <v>0.5</v>
      </c>
      <c r="C21">
        <v>0</v>
      </c>
      <c r="D21">
        <v>0</v>
      </c>
      <c r="E21" s="37">
        <v>0.5</v>
      </c>
      <c r="F21">
        <v>1</v>
      </c>
      <c r="G21">
        <v>1</v>
      </c>
      <c r="H21">
        <v>0</v>
      </c>
      <c r="I21">
        <v>0</v>
      </c>
      <c r="J21" s="37">
        <v>2</v>
      </c>
      <c r="K21" t="s">
        <v>131</v>
      </c>
    </row>
    <row r="22" spans="1:11" x14ac:dyDescent="0.25">
      <c r="A22" t="s">
        <v>136</v>
      </c>
      <c r="B22">
        <v>0.5</v>
      </c>
      <c r="C22">
        <v>0</v>
      </c>
      <c r="D22">
        <v>0</v>
      </c>
      <c r="E22" s="37">
        <v>0.5</v>
      </c>
      <c r="F22">
        <v>1</v>
      </c>
      <c r="G22">
        <v>1</v>
      </c>
      <c r="H22">
        <v>0</v>
      </c>
      <c r="I22">
        <v>0</v>
      </c>
      <c r="J22" s="37">
        <v>2</v>
      </c>
      <c r="K22" t="s">
        <v>83</v>
      </c>
    </row>
    <row r="23" spans="1:11" x14ac:dyDescent="0.25">
      <c r="A23" t="s">
        <v>107</v>
      </c>
      <c r="B23">
        <v>0</v>
      </c>
      <c r="C23">
        <v>0</v>
      </c>
      <c r="D23">
        <v>0</v>
      </c>
      <c r="E23" s="37">
        <v>0</v>
      </c>
      <c r="F23">
        <v>1</v>
      </c>
      <c r="G23">
        <v>1</v>
      </c>
      <c r="H23">
        <v>0</v>
      </c>
      <c r="I23">
        <v>0</v>
      </c>
      <c r="J23" s="37">
        <v>2</v>
      </c>
      <c r="K23" t="s">
        <v>89</v>
      </c>
    </row>
    <row r="24" spans="1:11" x14ac:dyDescent="0.25">
      <c r="A24" t="s">
        <v>130</v>
      </c>
      <c r="B24">
        <v>0</v>
      </c>
      <c r="C24">
        <v>0</v>
      </c>
      <c r="D24">
        <v>0</v>
      </c>
      <c r="E24" s="37">
        <v>0</v>
      </c>
      <c r="F24">
        <v>1</v>
      </c>
      <c r="G24">
        <v>1</v>
      </c>
      <c r="H24">
        <v>0</v>
      </c>
      <c r="I24">
        <v>0</v>
      </c>
      <c r="J24" s="37">
        <v>2</v>
      </c>
      <c r="K24" t="s">
        <v>92</v>
      </c>
    </row>
    <row r="25" spans="1:11" x14ac:dyDescent="0.25">
      <c r="A25" t="s">
        <v>124</v>
      </c>
      <c r="B25">
        <v>0</v>
      </c>
      <c r="C25">
        <v>0</v>
      </c>
      <c r="D25">
        <v>0</v>
      </c>
      <c r="E25" s="37">
        <v>0</v>
      </c>
      <c r="F25">
        <v>1</v>
      </c>
      <c r="G25">
        <v>1</v>
      </c>
      <c r="H25">
        <v>0</v>
      </c>
      <c r="I25">
        <v>0</v>
      </c>
      <c r="J25" s="37">
        <v>2</v>
      </c>
      <c r="K25" t="s">
        <v>91</v>
      </c>
    </row>
    <row r="26" spans="1:11" x14ac:dyDescent="0.25">
      <c r="A26" t="s">
        <v>127</v>
      </c>
      <c r="B26">
        <v>0</v>
      </c>
      <c r="C26">
        <v>0</v>
      </c>
      <c r="D26">
        <v>0</v>
      </c>
      <c r="E26" s="37">
        <v>0</v>
      </c>
      <c r="F26">
        <v>1</v>
      </c>
      <c r="G26">
        <v>1</v>
      </c>
      <c r="H26">
        <v>0</v>
      </c>
      <c r="I26">
        <v>0</v>
      </c>
      <c r="J26" s="37">
        <v>2</v>
      </c>
      <c r="K26" t="s">
        <v>84</v>
      </c>
    </row>
    <row r="27" spans="1:11" x14ac:dyDescent="0.25">
      <c r="A27" t="s">
        <v>111</v>
      </c>
      <c r="B27">
        <v>0.5</v>
      </c>
      <c r="C27">
        <v>0</v>
      </c>
      <c r="D27">
        <v>0.5</v>
      </c>
      <c r="E27" s="37">
        <v>1</v>
      </c>
      <c r="F27">
        <v>1</v>
      </c>
      <c r="G27">
        <v>0</v>
      </c>
      <c r="H27">
        <v>0</v>
      </c>
      <c r="I27">
        <v>0</v>
      </c>
      <c r="J27" s="37">
        <v>1</v>
      </c>
      <c r="K27" t="s">
        <v>85</v>
      </c>
    </row>
    <row r="28" spans="1:11" x14ac:dyDescent="0.25">
      <c r="A28" t="s">
        <v>120</v>
      </c>
      <c r="B28">
        <v>0</v>
      </c>
      <c r="C28">
        <v>0</v>
      </c>
      <c r="D28">
        <v>0</v>
      </c>
      <c r="E28" s="37">
        <v>0</v>
      </c>
      <c r="F28">
        <v>1</v>
      </c>
      <c r="G28">
        <v>1</v>
      </c>
      <c r="H28">
        <v>0</v>
      </c>
      <c r="I28">
        <v>0</v>
      </c>
      <c r="J28" s="37">
        <v>2</v>
      </c>
      <c r="K28" t="s">
        <v>86</v>
      </c>
    </row>
    <row r="29" spans="1:11" x14ac:dyDescent="0.25">
      <c r="A29" t="s">
        <v>116</v>
      </c>
      <c r="B29">
        <v>0.5</v>
      </c>
      <c r="C29">
        <v>0.5</v>
      </c>
      <c r="D29">
        <v>0</v>
      </c>
      <c r="E29" s="37">
        <v>1</v>
      </c>
      <c r="F29">
        <v>0</v>
      </c>
      <c r="G29">
        <v>1</v>
      </c>
      <c r="H29">
        <v>0</v>
      </c>
      <c r="I29">
        <v>0</v>
      </c>
      <c r="J29" s="37">
        <v>1</v>
      </c>
      <c r="K29" t="s">
        <v>90</v>
      </c>
    </row>
    <row r="30" spans="1:11" x14ac:dyDescent="0.25">
      <c r="A30" t="s">
        <v>109</v>
      </c>
      <c r="B30">
        <v>0</v>
      </c>
      <c r="C30">
        <v>0</v>
      </c>
      <c r="D30">
        <v>0</v>
      </c>
      <c r="E30" s="37">
        <v>0</v>
      </c>
      <c r="F30">
        <v>1</v>
      </c>
      <c r="G30">
        <v>1</v>
      </c>
      <c r="H30">
        <v>0</v>
      </c>
      <c r="I30">
        <v>0</v>
      </c>
      <c r="J30" s="37">
        <v>2</v>
      </c>
      <c r="K30" t="s">
        <v>87</v>
      </c>
    </row>
    <row r="31" spans="1:11" x14ac:dyDescent="0.25">
      <c r="A31" t="s">
        <v>126</v>
      </c>
      <c r="B31">
        <v>0</v>
      </c>
      <c r="C31">
        <v>0</v>
      </c>
      <c r="D31">
        <v>0</v>
      </c>
      <c r="E31" s="37">
        <v>0</v>
      </c>
      <c r="F31">
        <v>1</v>
      </c>
      <c r="G31">
        <v>1</v>
      </c>
      <c r="H31">
        <v>0</v>
      </c>
      <c r="I31">
        <v>0</v>
      </c>
      <c r="J31" s="37">
        <v>2</v>
      </c>
      <c r="K31" t="s">
        <v>88</v>
      </c>
    </row>
    <row r="32" spans="1:11" x14ac:dyDescent="0.25">
      <c r="A32" t="s">
        <v>129</v>
      </c>
      <c r="B32">
        <v>0.5</v>
      </c>
      <c r="C32">
        <v>0</v>
      </c>
      <c r="D32">
        <v>1</v>
      </c>
      <c r="E32" s="37">
        <v>1.5</v>
      </c>
      <c r="F32">
        <v>0</v>
      </c>
      <c r="G32">
        <v>0</v>
      </c>
      <c r="H32">
        <v>0</v>
      </c>
      <c r="I32">
        <v>0</v>
      </c>
      <c r="J32" s="37">
        <v>0</v>
      </c>
      <c r="K32" t="s">
        <v>93</v>
      </c>
    </row>
    <row r="33" spans="1:11" x14ac:dyDescent="0.25">
      <c r="A33" t="s">
        <v>121</v>
      </c>
      <c r="B33">
        <v>1</v>
      </c>
      <c r="C33">
        <v>0</v>
      </c>
      <c r="D33">
        <v>0</v>
      </c>
      <c r="E33" s="37">
        <v>1</v>
      </c>
      <c r="F33">
        <v>0</v>
      </c>
      <c r="G33">
        <v>0</v>
      </c>
      <c r="H33">
        <v>0</v>
      </c>
      <c r="I33">
        <v>0</v>
      </c>
      <c r="J33" s="37">
        <v>0</v>
      </c>
      <c r="K33" t="s">
        <v>95</v>
      </c>
    </row>
    <row r="34" spans="1:11" x14ac:dyDescent="0.25">
      <c r="A34" t="s">
        <v>114</v>
      </c>
      <c r="B34">
        <v>1</v>
      </c>
      <c r="C34">
        <v>0</v>
      </c>
      <c r="D34">
        <v>0</v>
      </c>
      <c r="E34" s="37">
        <v>1</v>
      </c>
      <c r="F34">
        <v>0</v>
      </c>
      <c r="G34">
        <v>0</v>
      </c>
      <c r="H34">
        <v>0</v>
      </c>
      <c r="I34">
        <v>0</v>
      </c>
      <c r="J34" s="37">
        <v>0</v>
      </c>
      <c r="K34" t="s">
        <v>94</v>
      </c>
    </row>
    <row r="35" spans="1:11" x14ac:dyDescent="0.25">
      <c r="A35" t="s">
        <v>128</v>
      </c>
      <c r="B35">
        <v>0.5</v>
      </c>
      <c r="C35">
        <v>0</v>
      </c>
      <c r="D35">
        <v>0</v>
      </c>
      <c r="E35" s="37">
        <v>0.5</v>
      </c>
      <c r="F35">
        <v>0</v>
      </c>
      <c r="G35">
        <v>0</v>
      </c>
      <c r="H35">
        <v>0</v>
      </c>
      <c r="I35">
        <v>0</v>
      </c>
      <c r="J35" s="37">
        <v>0</v>
      </c>
      <c r="K35" t="s">
        <v>96</v>
      </c>
    </row>
    <row r="36" spans="1:11" x14ac:dyDescent="0.25">
      <c r="A36" t="s">
        <v>133</v>
      </c>
      <c r="B36">
        <v>0</v>
      </c>
      <c r="C36">
        <v>0</v>
      </c>
      <c r="D36">
        <v>0</v>
      </c>
      <c r="E36" s="37">
        <v>0</v>
      </c>
      <c r="F36">
        <v>0</v>
      </c>
      <c r="G36">
        <v>0</v>
      </c>
      <c r="H36">
        <v>0</v>
      </c>
      <c r="I36">
        <v>0</v>
      </c>
      <c r="J36" s="37">
        <v>0</v>
      </c>
      <c r="K36" t="s">
        <v>99</v>
      </c>
    </row>
    <row r="37" spans="1:11" x14ac:dyDescent="0.25">
      <c r="A37" t="s">
        <v>135</v>
      </c>
      <c r="B37">
        <v>0</v>
      </c>
      <c r="C37">
        <v>0</v>
      </c>
      <c r="D37">
        <v>0</v>
      </c>
      <c r="E37" s="37">
        <v>0</v>
      </c>
      <c r="F37">
        <v>0</v>
      </c>
      <c r="G37">
        <v>0</v>
      </c>
      <c r="H37">
        <v>0</v>
      </c>
      <c r="I37">
        <v>0</v>
      </c>
      <c r="J37" s="37">
        <v>0</v>
      </c>
      <c r="K37" t="s">
        <v>98</v>
      </c>
    </row>
    <row r="38" spans="1:11" x14ac:dyDescent="0.25">
      <c r="A38" t="s">
        <v>134</v>
      </c>
      <c r="B38">
        <v>0</v>
      </c>
      <c r="C38">
        <v>0</v>
      </c>
      <c r="D38">
        <v>0</v>
      </c>
      <c r="E38" s="37">
        <v>0</v>
      </c>
      <c r="F38">
        <v>0</v>
      </c>
      <c r="G38">
        <v>0</v>
      </c>
      <c r="H38">
        <v>0</v>
      </c>
      <c r="I38">
        <v>0</v>
      </c>
      <c r="J38" s="37">
        <v>0</v>
      </c>
      <c r="K3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tolatex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blabu bluba</dc:creator>
  <cp:lastModifiedBy>Windows User</cp:lastModifiedBy>
  <dcterms:created xsi:type="dcterms:W3CDTF">2012-07-01T12:26:23Z</dcterms:created>
  <dcterms:modified xsi:type="dcterms:W3CDTF">2012-08-11T09:03:08Z</dcterms:modified>
</cp:coreProperties>
</file>