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CD4 PT Characterisation" sheetId="3" r:id="rId1"/>
    <sheet name="Panel tracking" sheetId="11" r:id="rId2"/>
    <sheet name="Participant Registration" sheetId="2" r:id="rId3"/>
    <sheet name="BD FACSCalibur Results" sheetId="4" r:id="rId4"/>
    <sheet name="BD FACSCount Results" sheetId="6" r:id="rId5"/>
    <sheet name="BD FACSPresto Results" sheetId="7" r:id="rId6"/>
    <sheet name="Alere PIMA Results" sheetId="8" r:id="rId7"/>
    <sheet name="Partec CyFlow Results" sheetId="9" r:id="rId8"/>
    <sheet name="Guava EasyFlow Results" sheetId="10" r:id="rId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1"/>
  <c r="B15"/>
  <c r="B16"/>
  <c r="B17"/>
  <c r="B18"/>
  <c r="B19"/>
  <c r="B20"/>
  <c r="B14"/>
  <c r="D16" i="4"/>
  <c r="D17"/>
  <c r="D18"/>
  <c r="D19"/>
  <c r="D20"/>
  <c r="D15"/>
  <c r="K15" i="11"/>
  <c r="K16"/>
  <c r="K17"/>
  <c r="K19"/>
  <c r="K20"/>
  <c r="K14"/>
  <c r="P15"/>
  <c r="P16"/>
  <c r="P17"/>
  <c r="P18"/>
  <c r="P19"/>
  <c r="P20"/>
  <c r="P14"/>
  <c r="B16" i="4"/>
  <c r="R18" i="11"/>
  <c r="R15"/>
  <c r="R16"/>
  <c r="R17"/>
  <c r="R19"/>
  <c r="R20"/>
  <c r="R14"/>
  <c r="B2"/>
  <c r="A2"/>
  <c r="B1"/>
  <c r="A1"/>
  <c r="C16" i="4" l="1"/>
  <c r="C17"/>
  <c r="C18"/>
  <c r="C19"/>
  <c r="C20"/>
  <c r="C15"/>
  <c r="B17" l="1"/>
  <c r="B18"/>
  <c r="B19"/>
  <c r="B20"/>
  <c r="B15"/>
  <c r="D8" l="1"/>
  <c r="E8"/>
  <c r="F8"/>
  <c r="G8"/>
  <c r="H8"/>
  <c r="D9"/>
  <c r="E9"/>
  <c r="F9"/>
  <c r="G9"/>
  <c r="H9"/>
  <c r="D10"/>
  <c r="E10"/>
  <c r="F10"/>
  <c r="G10"/>
  <c r="H10"/>
  <c r="D11"/>
  <c r="E11"/>
  <c r="F11"/>
  <c r="G11"/>
  <c r="H11"/>
  <c r="G7"/>
  <c r="H7"/>
  <c r="E7"/>
  <c r="F7"/>
  <c r="D7"/>
  <c r="C7"/>
  <c r="E14" s="1"/>
  <c r="C8"/>
  <c r="G14" s="1"/>
  <c r="C9"/>
  <c r="I14" s="1"/>
  <c r="C10"/>
  <c r="K14" s="1"/>
  <c r="C11"/>
  <c r="M14" s="1"/>
  <c r="C6"/>
  <c r="L16" l="1"/>
  <c r="L18"/>
  <c r="L20"/>
  <c r="L17"/>
  <c r="L19"/>
  <c r="L15"/>
  <c r="H15"/>
  <c r="H17"/>
  <c r="H19"/>
  <c r="H16"/>
  <c r="H18"/>
  <c r="H20"/>
  <c r="F15"/>
  <c r="F17"/>
  <c r="F19"/>
  <c r="F16"/>
  <c r="F18"/>
  <c r="F20"/>
  <c r="N16"/>
  <c r="N18"/>
  <c r="N20"/>
  <c r="N19"/>
  <c r="N15"/>
  <c r="N17"/>
  <c r="J16"/>
  <c r="J18"/>
  <c r="J20"/>
  <c r="J17"/>
  <c r="J19"/>
  <c r="J15"/>
  <c r="B1"/>
  <c r="A1"/>
  <c r="B1" i="2"/>
  <c r="A1"/>
  <c r="L76" i="3"/>
  <c r="K76"/>
  <c r="H76"/>
  <c r="G76"/>
  <c r="F76"/>
  <c r="I76" s="1"/>
  <c r="L75"/>
  <c r="K75"/>
  <c r="H75"/>
  <c r="G75"/>
  <c r="F75"/>
  <c r="I75" s="1"/>
  <c r="L74"/>
  <c r="K74"/>
  <c r="H74"/>
  <c r="G74"/>
  <c r="F74"/>
  <c r="I74" s="1"/>
  <c r="L73"/>
  <c r="K73"/>
  <c r="H73"/>
  <c r="G73"/>
  <c r="F73"/>
  <c r="I73" s="1"/>
  <c r="L72"/>
  <c r="K72"/>
  <c r="H72"/>
  <c r="G72"/>
  <c r="F72"/>
  <c r="I72" s="1"/>
  <c r="L63"/>
  <c r="K63"/>
  <c r="H63"/>
  <c r="G63"/>
  <c r="F63"/>
  <c r="I63" s="1"/>
  <c r="L62"/>
  <c r="K62"/>
  <c r="H62"/>
  <c r="G62"/>
  <c r="F62"/>
  <c r="I62" s="1"/>
  <c r="L61"/>
  <c r="K61"/>
  <c r="H61"/>
  <c r="G61"/>
  <c r="F61"/>
  <c r="I61" s="1"/>
  <c r="L60"/>
  <c r="K60"/>
  <c r="H60"/>
  <c r="G60"/>
  <c r="F60"/>
  <c r="I60" s="1"/>
  <c r="L59"/>
  <c r="K59"/>
  <c r="H59"/>
  <c r="G59"/>
  <c r="F59"/>
  <c r="I59" s="1"/>
  <c r="K50"/>
  <c r="L50" s="1"/>
  <c r="G50"/>
  <c r="H50" s="1"/>
  <c r="F50"/>
  <c r="K49"/>
  <c r="L49" s="1"/>
  <c r="G49"/>
  <c r="H49" s="1"/>
  <c r="F49"/>
  <c r="K48"/>
  <c r="L48" s="1"/>
  <c r="G48"/>
  <c r="H48" s="1"/>
  <c r="F48"/>
  <c r="K47"/>
  <c r="L47" s="1"/>
  <c r="G47"/>
  <c r="H47" s="1"/>
  <c r="F47"/>
  <c r="K46"/>
  <c r="L46" s="1"/>
  <c r="G46"/>
  <c r="H46" s="1"/>
  <c r="F46"/>
  <c r="K37"/>
  <c r="L37" s="1"/>
  <c r="G37"/>
  <c r="H37" s="1"/>
  <c r="F37"/>
  <c r="K36"/>
  <c r="L36" s="1"/>
  <c r="G36"/>
  <c r="H36" s="1"/>
  <c r="F36"/>
  <c r="K35"/>
  <c r="L35" s="1"/>
  <c r="G35"/>
  <c r="H35" s="1"/>
  <c r="F35"/>
  <c r="K34"/>
  <c r="L34" s="1"/>
  <c r="G34"/>
  <c r="H34" s="1"/>
  <c r="F34"/>
  <c r="K33"/>
  <c r="L33" s="1"/>
  <c r="G33"/>
  <c r="H33" s="1"/>
  <c r="F33"/>
  <c r="K24"/>
  <c r="L24" s="1"/>
  <c r="G24"/>
  <c r="H24" s="1"/>
  <c r="F24"/>
  <c r="K23"/>
  <c r="L23" s="1"/>
  <c r="G23"/>
  <c r="H23" s="1"/>
  <c r="F23"/>
  <c r="K22"/>
  <c r="L22" s="1"/>
  <c r="G22"/>
  <c r="H22" s="1"/>
  <c r="F22"/>
  <c r="K21"/>
  <c r="L21" s="1"/>
  <c r="G21"/>
  <c r="H21" s="1"/>
  <c r="F21"/>
  <c r="K20"/>
  <c r="L20" s="1"/>
  <c r="G20"/>
  <c r="H20" s="1"/>
  <c r="F20"/>
  <c r="K8"/>
  <c r="L8" s="1"/>
  <c r="K9"/>
  <c r="L9" s="1"/>
  <c r="K10"/>
  <c r="K11"/>
  <c r="L11" s="1"/>
  <c r="K7"/>
  <c r="L7" s="1"/>
  <c r="L10"/>
  <c r="G7"/>
  <c r="H7" s="1"/>
  <c r="J72" l="1"/>
  <c r="J73"/>
  <c r="J74"/>
  <c r="J75"/>
  <c r="J76"/>
  <c r="J59"/>
  <c r="J60"/>
  <c r="J61"/>
  <c r="J62"/>
  <c r="J63"/>
  <c r="I21"/>
  <c r="I23"/>
  <c r="I33"/>
  <c r="I35"/>
  <c r="I37"/>
  <c r="I47"/>
  <c r="I49"/>
  <c r="I20"/>
  <c r="I22"/>
  <c r="I24"/>
  <c r="I34"/>
  <c r="I36"/>
  <c r="I46"/>
  <c r="I48"/>
  <c r="I50"/>
  <c r="J46"/>
  <c r="J47"/>
  <c r="J48"/>
  <c r="J49"/>
  <c r="J50"/>
  <c r="J33"/>
  <c r="J34"/>
  <c r="J35"/>
  <c r="J36"/>
  <c r="J37"/>
  <c r="J20"/>
  <c r="J21"/>
  <c r="J22"/>
  <c r="J23"/>
  <c r="J24"/>
  <c r="N75" l="1"/>
  <c r="P75"/>
  <c r="N73"/>
  <c r="P73"/>
  <c r="N76"/>
  <c r="P76"/>
  <c r="N74"/>
  <c r="P74"/>
  <c r="N72"/>
  <c r="P72"/>
  <c r="N62"/>
  <c r="P62"/>
  <c r="N60"/>
  <c r="P60"/>
  <c r="N63"/>
  <c r="P63"/>
  <c r="N61"/>
  <c r="P61"/>
  <c r="N59"/>
  <c r="P59"/>
  <c r="N49"/>
  <c r="P49"/>
  <c r="N47"/>
  <c r="P47"/>
  <c r="N50"/>
  <c r="Q50" s="1"/>
  <c r="P50"/>
  <c r="N48"/>
  <c r="Q48" s="1"/>
  <c r="P48"/>
  <c r="N46"/>
  <c r="Q46" s="1"/>
  <c r="P46"/>
  <c r="N36"/>
  <c r="P36"/>
  <c r="N34"/>
  <c r="P34"/>
  <c r="N37"/>
  <c r="P37"/>
  <c r="N35"/>
  <c r="P35"/>
  <c r="N33"/>
  <c r="P33"/>
  <c r="N23"/>
  <c r="P23"/>
  <c r="N21"/>
  <c r="P21"/>
  <c r="N24"/>
  <c r="P24"/>
  <c r="N22"/>
  <c r="P22"/>
  <c r="N20"/>
  <c r="P20"/>
  <c r="G8"/>
  <c r="H8" s="1"/>
  <c r="G9"/>
  <c r="H9" s="1"/>
  <c r="G10"/>
  <c r="H10" s="1"/>
  <c r="G11"/>
  <c r="H11" s="1"/>
  <c r="F8"/>
  <c r="F9"/>
  <c r="F10"/>
  <c r="F11"/>
  <c r="F7"/>
  <c r="Q72" l="1"/>
  <c r="Q74"/>
  <c r="Q76"/>
  <c r="Q73"/>
  <c r="Q75"/>
  <c r="Q59"/>
  <c r="Q61"/>
  <c r="Q63"/>
  <c r="Q60"/>
  <c r="Q62"/>
  <c r="J7"/>
  <c r="I7"/>
  <c r="J8"/>
  <c r="I8"/>
  <c r="I11"/>
  <c r="J11"/>
  <c r="I9"/>
  <c r="J9"/>
  <c r="J10"/>
  <c r="I10"/>
  <c r="Q47"/>
  <c r="Q49"/>
  <c r="Q33"/>
  <c r="Q35"/>
  <c r="Q37"/>
  <c r="Q34"/>
  <c r="Q36"/>
  <c r="Q20"/>
  <c r="Q22"/>
  <c r="Q24"/>
  <c r="Q21"/>
  <c r="Q23"/>
  <c r="P9" l="1"/>
  <c r="N9"/>
  <c r="Q9" s="1"/>
  <c r="P11"/>
  <c r="N11"/>
  <c r="Q11" s="1"/>
  <c r="P10"/>
  <c r="N10"/>
  <c r="Q10" s="1"/>
  <c r="P8"/>
  <c r="N8"/>
  <c r="Q8" s="1"/>
  <c r="P7"/>
  <c r="N7"/>
  <c r="Q7" s="1"/>
</calcChain>
</file>

<file path=xl/sharedStrings.xml><?xml version="1.0" encoding="utf-8"?>
<sst xmlns="http://schemas.openxmlformats.org/spreadsheetml/2006/main" count="305" uniqueCount="110">
  <si>
    <t>NHRL/CD4/2017-1</t>
  </si>
  <si>
    <t>PT ROUND</t>
  </si>
  <si>
    <t>Equipment</t>
  </si>
  <si>
    <t>BD FACSCalibur</t>
  </si>
  <si>
    <t>Alere PIMA</t>
  </si>
  <si>
    <t>BD FACSCount</t>
  </si>
  <si>
    <t>Guava EasyFlow</t>
  </si>
  <si>
    <t>BD FACSPresto</t>
  </si>
  <si>
    <t>2017-7/a</t>
  </si>
  <si>
    <t>2017-7/b</t>
  </si>
  <si>
    <t>2017-7/c</t>
  </si>
  <si>
    <t>2017-7/d</t>
  </si>
  <si>
    <t>2017-7/e</t>
  </si>
  <si>
    <t>Sample ID</t>
  </si>
  <si>
    <t>Tester 1</t>
  </si>
  <si>
    <t>Tester 2</t>
  </si>
  <si>
    <t>Tester 3</t>
  </si>
  <si>
    <t>Mean</t>
  </si>
  <si>
    <t>SD</t>
  </si>
  <si>
    <t>CV</t>
  </si>
  <si>
    <t>Lab 1</t>
  </si>
  <si>
    <t>Lab 2</t>
  </si>
  <si>
    <t>Comment</t>
  </si>
  <si>
    <t>2SD</t>
  </si>
  <si>
    <t>Upper limit</t>
  </si>
  <si>
    <t>Lower limit</t>
  </si>
  <si>
    <t>Partec CyFlow</t>
  </si>
  <si>
    <t>Outcome</t>
  </si>
  <si>
    <t>Comments:</t>
  </si>
  <si>
    <t>Comments: (Describe field conditions of reference labs)</t>
  </si>
  <si>
    <t>NHRL-EQA/CD4/001</t>
  </si>
  <si>
    <t>NHRL-EQA/CD4/002</t>
  </si>
  <si>
    <t>NHRL-EQA/CD4/003</t>
  </si>
  <si>
    <t>NHRL-EQA/CD4/004</t>
  </si>
  <si>
    <t>NHRL-EQA/CD4/005</t>
  </si>
  <si>
    <t>NHRL-EQA/CD4/006</t>
  </si>
  <si>
    <t>Field stability</t>
  </si>
  <si>
    <t>Review status</t>
  </si>
  <si>
    <t>Reference results</t>
  </si>
  <si>
    <t>Upper Limit</t>
  </si>
  <si>
    <t>Lower Limit</t>
  </si>
  <si>
    <t>Overall grade</t>
  </si>
  <si>
    <t>Review comment</t>
  </si>
  <si>
    <t>Satisfactory performance</t>
  </si>
  <si>
    <t>Participant ID</t>
  </si>
  <si>
    <t>Participant Name</t>
  </si>
  <si>
    <t>Surname, A.</t>
  </si>
  <si>
    <t>Surname, B.</t>
  </si>
  <si>
    <t>Surname, C.</t>
  </si>
  <si>
    <t>Surname, D.</t>
  </si>
  <si>
    <t>Surname, E.</t>
  </si>
  <si>
    <t>Surname, F.</t>
  </si>
  <si>
    <t>Mobile phone No.</t>
  </si>
  <si>
    <t>+254 7XX XXXXXX</t>
  </si>
  <si>
    <t>E-mail</t>
  </si>
  <si>
    <t>asurname@xxxxx.xxx</t>
  </si>
  <si>
    <t>bsurname@xxxxx.xxx</t>
  </si>
  <si>
    <t>csurname@xxxxx.xxx</t>
  </si>
  <si>
    <t>dsurname@xxxxx.xxx</t>
  </si>
  <si>
    <t>esurname@xxxxx.xxx</t>
  </si>
  <si>
    <t>fsurname@xxxxx.xxx</t>
  </si>
  <si>
    <t>Facility name</t>
  </si>
  <si>
    <t xml:space="preserve">Testing Centre A </t>
  </si>
  <si>
    <t>Testing Centre C</t>
  </si>
  <si>
    <t>Testing Centre D</t>
  </si>
  <si>
    <t>Testing Centre B</t>
  </si>
  <si>
    <t>Facility Tel.</t>
  </si>
  <si>
    <t>12 345678</t>
  </si>
  <si>
    <t>13 456789</t>
  </si>
  <si>
    <t>14 567890</t>
  </si>
  <si>
    <t>Facility E-mail</t>
  </si>
  <si>
    <t>testingcentre_a@xxxxx.xxx</t>
  </si>
  <si>
    <t>testingcentre_b@xxxxx.xxx</t>
  </si>
  <si>
    <t>testingcentre_c@xxxxx.xxx</t>
  </si>
  <si>
    <t>testingcentre_d@xxxxx.xxx</t>
  </si>
  <si>
    <t>Physical address</t>
  </si>
  <si>
    <t>Street A, off road A, Town A CBD, County</t>
  </si>
  <si>
    <t>Street B, off road B, next to building B, County</t>
  </si>
  <si>
    <t>Junction of Road C and D, Area C, County</t>
  </si>
  <si>
    <t>Platform</t>
  </si>
  <si>
    <t>Non-responsive</t>
  </si>
  <si>
    <t>Incomplete submission</t>
  </si>
  <si>
    <t>NHRL-EQA/CD4/007</t>
  </si>
  <si>
    <t>15 567890</t>
  </si>
  <si>
    <t>Surname, G.</t>
  </si>
  <si>
    <t>gsurname@xxxxx.xxx</t>
  </si>
  <si>
    <t>Road E, next to Landmark X, County</t>
  </si>
  <si>
    <t>Blood unit lab ID</t>
  </si>
  <si>
    <t>CD4-PT-0001</t>
  </si>
  <si>
    <t>Batch No</t>
  </si>
  <si>
    <t>Tube 1</t>
  </si>
  <si>
    <t>Tube 2</t>
  </si>
  <si>
    <t>Tube 3</t>
  </si>
  <si>
    <t>Tube 4</t>
  </si>
  <si>
    <t>Tube 5</t>
  </si>
  <si>
    <t>Barcode No</t>
  </si>
  <si>
    <t>Date</t>
  </si>
  <si>
    <t>Time</t>
  </si>
  <si>
    <t>Received</t>
  </si>
  <si>
    <t xml:space="preserve">Date </t>
  </si>
  <si>
    <t>Name</t>
  </si>
  <si>
    <t>TaT</t>
  </si>
  <si>
    <t>Reporting results</t>
  </si>
  <si>
    <t>Preparation</t>
  </si>
  <si>
    <t>Caleb</t>
  </si>
  <si>
    <t>Time to collection</t>
  </si>
  <si>
    <t>Collection</t>
  </si>
  <si>
    <t>Time to delivery</t>
  </si>
  <si>
    <t>courier 1</t>
  </si>
  <si>
    <t>courier 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</si>
</sst>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9" fontId="0" fillId="0" borderId="1" xfId="1" applyFont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/>
    <xf numFmtId="9" fontId="0" fillId="0" borderId="1" xfId="0" applyNumberFormat="1" applyBorder="1"/>
    <xf numFmtId="0" fontId="0" fillId="0" borderId="0" xfId="0" quotePrefix="1"/>
    <xf numFmtId="0" fontId="5" fillId="0" borderId="0" xfId="2"/>
    <xf numFmtId="0" fontId="0" fillId="0" borderId="0" xfId="0" applyAlignment="1">
      <alignment wrapText="1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1" xfId="0" applyBorder="1"/>
    <xf numFmtId="14" fontId="0" fillId="0" borderId="3" xfId="0" applyNumberFormat="1" applyBorder="1"/>
    <xf numFmtId="14" fontId="0" fillId="0" borderId="8" xfId="0" applyNumberFormat="1" applyBorder="1"/>
    <xf numFmtId="14" fontId="0" fillId="0" borderId="5" xfId="0" applyNumberFormat="1" applyBorder="1"/>
    <xf numFmtId="14" fontId="0" fillId="0" borderId="9" xfId="0" applyNumberFormat="1" applyBorder="1"/>
    <xf numFmtId="0" fontId="0" fillId="0" borderId="3" xfId="0" applyFill="1" applyBorder="1"/>
    <xf numFmtId="0" fontId="0" fillId="0" borderId="12" xfId="0" applyBorder="1"/>
    <xf numFmtId="0" fontId="0" fillId="0" borderId="3" xfId="0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4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3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surname@xxxxx.xxx" TargetMode="External"/><Relationship Id="rId13" Type="http://schemas.openxmlformats.org/officeDocument/2006/relationships/hyperlink" Target="mailto:fsurname@xxxxx.xxx" TargetMode="External"/><Relationship Id="rId3" Type="http://schemas.openxmlformats.org/officeDocument/2006/relationships/hyperlink" Target="mailto:testingcentre_a@xxxxx.xxx" TargetMode="External"/><Relationship Id="rId7" Type="http://schemas.openxmlformats.org/officeDocument/2006/relationships/hyperlink" Target="mailto:testingcentre_c@xxxxx.xxx" TargetMode="External"/><Relationship Id="rId12" Type="http://schemas.openxmlformats.org/officeDocument/2006/relationships/hyperlink" Target="mailto:esurname@xxxxx.xxx" TargetMode="External"/><Relationship Id="rId2" Type="http://schemas.openxmlformats.org/officeDocument/2006/relationships/hyperlink" Target="mailto:testingcentre_a@xxxxx.xxx" TargetMode="External"/><Relationship Id="rId1" Type="http://schemas.openxmlformats.org/officeDocument/2006/relationships/hyperlink" Target="mailto:asurname@xxxxx.xxx" TargetMode="External"/><Relationship Id="rId6" Type="http://schemas.openxmlformats.org/officeDocument/2006/relationships/hyperlink" Target="mailto:testingcentre_c@xxxxx.xxx" TargetMode="External"/><Relationship Id="rId11" Type="http://schemas.openxmlformats.org/officeDocument/2006/relationships/hyperlink" Target="mailto:csurname@xxxxx.xxx" TargetMode="External"/><Relationship Id="rId5" Type="http://schemas.openxmlformats.org/officeDocument/2006/relationships/hyperlink" Target="mailto:testingcentre_b@xxxxx.xxx" TargetMode="External"/><Relationship Id="rId15" Type="http://schemas.openxmlformats.org/officeDocument/2006/relationships/hyperlink" Target="mailto:gsurname@xxxxx.xxx" TargetMode="External"/><Relationship Id="rId10" Type="http://schemas.openxmlformats.org/officeDocument/2006/relationships/hyperlink" Target="mailto:bsurname@xxxxx.xxx" TargetMode="External"/><Relationship Id="rId4" Type="http://schemas.openxmlformats.org/officeDocument/2006/relationships/hyperlink" Target="mailto:testingcentre_b@xxxxx.xxx" TargetMode="External"/><Relationship Id="rId9" Type="http://schemas.openxmlformats.org/officeDocument/2006/relationships/hyperlink" Target="mailto:asurname@xxxxx.xxx" TargetMode="External"/><Relationship Id="rId14" Type="http://schemas.openxmlformats.org/officeDocument/2006/relationships/hyperlink" Target="mailto:testingcentre_d@xxxxx.x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9"/>
  <sheetViews>
    <sheetView tabSelected="1" zoomScale="90" zoomScaleNormal="90" workbookViewId="0">
      <selection activeCell="B20" sqref="B20:B24"/>
    </sheetView>
  </sheetViews>
  <sheetFormatPr defaultRowHeight="15"/>
  <cols>
    <col min="1" max="1" width="17.7109375" bestFit="1" customWidth="1"/>
    <col min="2" max="2" width="18.42578125" customWidth="1"/>
    <col min="3" max="3" width="14.85546875" customWidth="1"/>
    <col min="4" max="4" width="9.140625" customWidth="1"/>
    <col min="5" max="5" width="8.85546875" customWidth="1"/>
    <col min="6" max="6" width="9.28515625" customWidth="1"/>
    <col min="7" max="7" width="6.85546875" customWidth="1"/>
    <col min="8" max="8" width="6.5703125" customWidth="1"/>
    <col min="9" max="9" width="12.42578125" customWidth="1"/>
    <col min="10" max="10" width="12.28515625" customWidth="1"/>
    <col min="11" max="11" width="6.5703125" customWidth="1"/>
    <col min="12" max="12" width="14.140625" customWidth="1"/>
    <col min="13" max="13" width="7.28515625" customWidth="1"/>
    <col min="14" max="14" width="15.7109375" bestFit="1" customWidth="1"/>
    <col min="15" max="15" width="7.85546875" customWidth="1"/>
    <col min="16" max="16" width="15.7109375" bestFit="1" customWidth="1"/>
    <col min="17" max="17" width="9.7109375" bestFit="1" customWidth="1"/>
  </cols>
  <sheetData>
    <row r="1" spans="1:19" ht="15.75">
      <c r="A1" s="9" t="s">
        <v>1</v>
      </c>
      <c r="B1" s="10" t="s">
        <v>0</v>
      </c>
    </row>
    <row r="2" spans="1:19" ht="15.75">
      <c r="A2" s="9" t="s">
        <v>87</v>
      </c>
      <c r="B2" s="10" t="s">
        <v>88</v>
      </c>
    </row>
    <row r="4" spans="1:19">
      <c r="B4" t="s">
        <v>2</v>
      </c>
      <c r="C4" s="1" t="s">
        <v>3</v>
      </c>
    </row>
    <row r="5" spans="1:19">
      <c r="C5" s="1"/>
    </row>
    <row r="6" spans="1:19">
      <c r="B6" s="2" t="s">
        <v>13</v>
      </c>
      <c r="C6" s="2" t="s">
        <v>14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23</v>
      </c>
      <c r="I6" s="2" t="s">
        <v>24</v>
      </c>
      <c r="J6" s="2" t="s">
        <v>25</v>
      </c>
      <c r="K6" s="2" t="s">
        <v>19</v>
      </c>
      <c r="L6" s="2" t="s">
        <v>27</v>
      </c>
      <c r="M6" s="2" t="s">
        <v>20</v>
      </c>
      <c r="N6" s="2" t="s">
        <v>36</v>
      </c>
      <c r="O6" s="2" t="s">
        <v>21</v>
      </c>
      <c r="P6" s="2" t="s">
        <v>36</v>
      </c>
      <c r="Q6" s="6" t="s">
        <v>27</v>
      </c>
      <c r="R6" s="7"/>
      <c r="S6" s="8"/>
    </row>
    <row r="7" spans="1:19">
      <c r="B7" s="2" t="s">
        <v>8</v>
      </c>
      <c r="C7" s="2">
        <v>515</v>
      </c>
      <c r="D7" s="2">
        <v>512</v>
      </c>
      <c r="E7" s="2">
        <v>518</v>
      </c>
      <c r="F7" s="3">
        <f>AVERAGE(C7:E7)</f>
        <v>515</v>
      </c>
      <c r="G7" s="4">
        <f>STDEV(C7:E7)</f>
        <v>3</v>
      </c>
      <c r="H7" s="4">
        <f>G7*2</f>
        <v>6</v>
      </c>
      <c r="I7" s="4">
        <f>F7+H7</f>
        <v>521</v>
      </c>
      <c r="J7" s="4">
        <f>F7-H7</f>
        <v>509</v>
      </c>
      <c r="K7" s="5">
        <f>(STDEV(C7:E7)/AVERAGE(C7:E7))</f>
        <v>5.8252427184466021E-3</v>
      </c>
      <c r="L7" s="2" t="str">
        <f>IF(K7&gt;28%,"failed", "passed")</f>
        <v>passed</v>
      </c>
      <c r="M7" s="2">
        <v>510</v>
      </c>
      <c r="N7" s="2" t="str">
        <f>IF(AND(M7&gt;=J7, M7&lt;=I7),"Stable", "Degraded")</f>
        <v>Stable</v>
      </c>
      <c r="O7" s="2">
        <v>517</v>
      </c>
      <c r="P7" s="2" t="str">
        <f>IF(AND(O7&gt;=J7, O7&lt;=I7),"Stable", "Degraded")</f>
        <v>Stable</v>
      </c>
      <c r="Q7" s="2" t="str">
        <f>IF(AND(N7="Stable",P7="Stable"), "Passed","Failed")</f>
        <v>Passed</v>
      </c>
    </row>
    <row r="8" spans="1:19">
      <c r="B8" s="2" t="s">
        <v>9</v>
      </c>
      <c r="C8" s="2">
        <v>362</v>
      </c>
      <c r="D8" s="2">
        <v>359</v>
      </c>
      <c r="E8" s="2">
        <v>363</v>
      </c>
      <c r="F8" s="3">
        <f t="shared" ref="F8:F11" si="0">AVERAGE(C8:E8)</f>
        <v>361.33333333333331</v>
      </c>
      <c r="G8" s="4">
        <f t="shared" ref="G8:G11" si="1">_xlfn.STDEV.P(C8:E8)</f>
        <v>1.699673171197595</v>
      </c>
      <c r="H8" s="4">
        <f t="shared" ref="H8:H11" si="2">G8*2</f>
        <v>3.39934634239519</v>
      </c>
      <c r="I8" s="4">
        <f t="shared" ref="I8:I11" si="3">F8+H8</f>
        <v>364.73267967572849</v>
      </c>
      <c r="J8" s="4">
        <f t="shared" ref="J8:J11" si="4">F8-H8</f>
        <v>357.93398699093814</v>
      </c>
      <c r="K8" s="5">
        <f t="shared" ref="K8:K11" si="5">(STDEV(C8:E8)/AVERAGE(C8:E8))</f>
        <v>5.7610682642051641E-3</v>
      </c>
      <c r="L8" s="2" t="str">
        <f t="shared" ref="L8:L11" si="6">IF(K8&gt;28%,"failed", "passed")</f>
        <v>passed</v>
      </c>
      <c r="M8" s="2">
        <v>50</v>
      </c>
      <c r="N8" s="2" t="str">
        <f t="shared" ref="N8:N11" si="7">IF(AND(M8&gt;=J8, M8&lt;=I8),"Stable", "Degraded")</f>
        <v>Degraded</v>
      </c>
      <c r="O8" s="2">
        <v>361</v>
      </c>
      <c r="P8" s="2" t="str">
        <f t="shared" ref="P8:P11" si="8">IF(AND(O8&gt;=J8, O8&lt;=I8),"Stable", "Degraded")</f>
        <v>Stable</v>
      </c>
      <c r="Q8" s="2" t="str">
        <f t="shared" ref="Q8:Q11" si="9">IF(AND(N8="Stable",P8="Stable"), "Passed","Failed")</f>
        <v>Failed</v>
      </c>
    </row>
    <row r="9" spans="1:19">
      <c r="B9" s="2" t="s">
        <v>10</v>
      </c>
      <c r="C9" s="2">
        <v>216</v>
      </c>
      <c r="D9" s="2">
        <v>215</v>
      </c>
      <c r="E9" s="2">
        <v>212</v>
      </c>
      <c r="F9" s="3">
        <f t="shared" si="0"/>
        <v>214.33333333333334</v>
      </c>
      <c r="G9" s="4">
        <f t="shared" si="1"/>
        <v>1.699673171197595</v>
      </c>
      <c r="H9" s="4">
        <f t="shared" si="2"/>
        <v>3.39934634239519</v>
      </c>
      <c r="I9" s="4">
        <f t="shared" si="3"/>
        <v>217.73267967572852</v>
      </c>
      <c r="J9" s="4">
        <f t="shared" si="4"/>
        <v>210.93398699093817</v>
      </c>
      <c r="K9" s="5">
        <f t="shared" si="5"/>
        <v>9.7122830457206828E-3</v>
      </c>
      <c r="L9" s="2" t="str">
        <f t="shared" si="6"/>
        <v>passed</v>
      </c>
      <c r="M9" s="2">
        <v>0</v>
      </c>
      <c r="N9" s="2" t="str">
        <f t="shared" si="7"/>
        <v>Degraded</v>
      </c>
      <c r="O9" s="2">
        <v>213</v>
      </c>
      <c r="P9" s="2" t="str">
        <f t="shared" si="8"/>
        <v>Stable</v>
      </c>
      <c r="Q9" s="2" t="str">
        <f t="shared" si="9"/>
        <v>Failed</v>
      </c>
    </row>
    <row r="10" spans="1:19">
      <c r="B10" s="2" t="s">
        <v>11</v>
      </c>
      <c r="C10" s="2">
        <v>185</v>
      </c>
      <c r="D10" s="2">
        <v>180</v>
      </c>
      <c r="E10" s="2">
        <v>184</v>
      </c>
      <c r="F10" s="3">
        <f t="shared" si="0"/>
        <v>183</v>
      </c>
      <c r="G10" s="4">
        <f t="shared" si="1"/>
        <v>2.1602468994692869</v>
      </c>
      <c r="H10" s="4">
        <f t="shared" si="2"/>
        <v>4.3204937989385739</v>
      </c>
      <c r="I10" s="4">
        <f t="shared" si="3"/>
        <v>187.32049379893857</v>
      </c>
      <c r="J10" s="4">
        <f t="shared" si="4"/>
        <v>178.67950620106143</v>
      </c>
      <c r="K10" s="5">
        <f t="shared" si="5"/>
        <v>1.4457657437511425E-2</v>
      </c>
      <c r="L10" s="2" t="str">
        <f t="shared" si="6"/>
        <v>passed</v>
      </c>
      <c r="M10" s="2">
        <v>183</v>
      </c>
      <c r="N10" s="2" t="str">
        <f t="shared" si="7"/>
        <v>Stable</v>
      </c>
      <c r="O10" s="2">
        <v>181</v>
      </c>
      <c r="P10" s="2" t="str">
        <f t="shared" si="8"/>
        <v>Stable</v>
      </c>
      <c r="Q10" s="2" t="str">
        <f t="shared" si="9"/>
        <v>Passed</v>
      </c>
    </row>
    <row r="11" spans="1:19">
      <c r="B11" s="2" t="s">
        <v>12</v>
      </c>
      <c r="C11" s="2">
        <v>63</v>
      </c>
      <c r="D11" s="2">
        <v>65</v>
      </c>
      <c r="E11" s="2">
        <v>60</v>
      </c>
      <c r="F11" s="3">
        <f t="shared" si="0"/>
        <v>62.666666666666664</v>
      </c>
      <c r="G11" s="4">
        <f t="shared" si="1"/>
        <v>2.0548046676563256</v>
      </c>
      <c r="H11" s="4">
        <f t="shared" si="2"/>
        <v>4.1096093353126513</v>
      </c>
      <c r="I11" s="4">
        <f t="shared" si="3"/>
        <v>66.776276001979312</v>
      </c>
      <c r="J11" s="4">
        <f t="shared" si="4"/>
        <v>58.557057331354017</v>
      </c>
      <c r="K11" s="5">
        <f t="shared" si="5"/>
        <v>4.0158693804631648E-2</v>
      </c>
      <c r="L11" s="2" t="str">
        <f t="shared" si="6"/>
        <v>passed</v>
      </c>
      <c r="M11" s="2">
        <v>61</v>
      </c>
      <c r="N11" s="2" t="str">
        <f t="shared" si="7"/>
        <v>Stable</v>
      </c>
      <c r="O11" s="2">
        <v>6</v>
      </c>
      <c r="P11" s="2" t="str">
        <f t="shared" si="8"/>
        <v>Degraded</v>
      </c>
      <c r="Q11" s="2" t="str">
        <f t="shared" si="9"/>
        <v>Failed</v>
      </c>
    </row>
    <row r="12" spans="1:19">
      <c r="B12" s="39" t="s">
        <v>29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19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</row>
    <row r="14" spans="1:19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</row>
    <row r="17" spans="2:17">
      <c r="B17" t="s">
        <v>2</v>
      </c>
      <c r="C17" s="1" t="s">
        <v>4</v>
      </c>
    </row>
    <row r="18" spans="2:17">
      <c r="C18" s="1"/>
    </row>
    <row r="19" spans="2:17">
      <c r="B19" s="2" t="s">
        <v>13</v>
      </c>
      <c r="C19" s="2" t="s">
        <v>14</v>
      </c>
      <c r="D19" s="2" t="s">
        <v>15</v>
      </c>
      <c r="E19" s="2" t="s">
        <v>16</v>
      </c>
      <c r="F19" s="2" t="s">
        <v>17</v>
      </c>
      <c r="G19" s="2" t="s">
        <v>18</v>
      </c>
      <c r="H19" s="2" t="s">
        <v>23</v>
      </c>
      <c r="I19" s="2" t="s">
        <v>24</v>
      </c>
      <c r="J19" s="2" t="s">
        <v>25</v>
      </c>
      <c r="K19" s="2" t="s">
        <v>19</v>
      </c>
      <c r="L19" s="2" t="s">
        <v>27</v>
      </c>
      <c r="M19" s="2" t="s">
        <v>20</v>
      </c>
      <c r="N19" s="2" t="s">
        <v>36</v>
      </c>
      <c r="O19" s="2" t="s">
        <v>21</v>
      </c>
      <c r="P19" s="2" t="s">
        <v>36</v>
      </c>
      <c r="Q19" s="6" t="s">
        <v>27</v>
      </c>
    </row>
    <row r="20" spans="2:17">
      <c r="B20" s="2" t="s">
        <v>8</v>
      </c>
      <c r="C20" s="2">
        <v>515</v>
      </c>
      <c r="D20" s="2">
        <v>512</v>
      </c>
      <c r="E20" s="2">
        <v>518</v>
      </c>
      <c r="F20" s="3">
        <f>AVERAGE(C20:E20)</f>
        <v>515</v>
      </c>
      <c r="G20" s="4">
        <f>STDEV(C20:E20)</f>
        <v>3</v>
      </c>
      <c r="H20" s="4">
        <f>G20*2</f>
        <v>6</v>
      </c>
      <c r="I20" s="4">
        <f>F20+H20</f>
        <v>521</v>
      </c>
      <c r="J20" s="4">
        <f>F20-H20</f>
        <v>509</v>
      </c>
      <c r="K20" s="5">
        <f>(STDEV(C20:E20)/AVERAGE(C20:E20))</f>
        <v>5.8252427184466021E-3</v>
      </c>
      <c r="L20" s="2" t="str">
        <f>IF(K20&gt;28%,"failed", "passed")</f>
        <v>passed</v>
      </c>
      <c r="M20" s="2">
        <v>510</v>
      </c>
      <c r="N20" s="2" t="str">
        <f>IF(AND(M20&gt;=J20, M20&lt;=I20),"Stable", "Degraded")</f>
        <v>Stable</v>
      </c>
      <c r="O20" s="2">
        <v>517</v>
      </c>
      <c r="P20" s="2" t="str">
        <f>IF(AND(O20&gt;=J20, O20&lt;=I20),"Stable", "Degraded")</f>
        <v>Stable</v>
      </c>
      <c r="Q20" s="2" t="str">
        <f>IF(AND(N20="Stable",P20="Stable"), "Passed","Failed")</f>
        <v>Passed</v>
      </c>
    </row>
    <row r="21" spans="2:17">
      <c r="B21" s="2" t="s">
        <v>9</v>
      </c>
      <c r="C21" s="2">
        <v>362</v>
      </c>
      <c r="D21" s="2">
        <v>359</v>
      </c>
      <c r="E21" s="2">
        <v>363</v>
      </c>
      <c r="F21" s="3">
        <f t="shared" ref="F21:F24" si="10">AVERAGE(C21:E21)</f>
        <v>361.33333333333331</v>
      </c>
      <c r="G21" s="4">
        <f t="shared" ref="G21:G24" si="11">_xlfn.STDEV.P(C21:E21)</f>
        <v>1.699673171197595</v>
      </c>
      <c r="H21" s="4">
        <f t="shared" ref="H21:H24" si="12">G21*2</f>
        <v>3.39934634239519</v>
      </c>
      <c r="I21" s="4">
        <f t="shared" ref="I21:I24" si="13">F21+H21</f>
        <v>364.73267967572849</v>
      </c>
      <c r="J21" s="4">
        <f t="shared" ref="J21:J24" si="14">F21-H21</f>
        <v>357.93398699093814</v>
      </c>
      <c r="K21" s="5">
        <f t="shared" ref="K21:K24" si="15">(STDEV(C21:E21)/AVERAGE(C21:E21))</f>
        <v>5.7610682642051641E-3</v>
      </c>
      <c r="L21" s="2" t="str">
        <f t="shared" ref="L21:L24" si="16">IF(K21&gt;28%,"failed", "passed")</f>
        <v>passed</v>
      </c>
      <c r="M21" s="2">
        <v>50</v>
      </c>
      <c r="N21" s="2" t="str">
        <f t="shared" ref="N21:N24" si="17">IF(AND(M21&gt;=J21, M21&lt;=I21),"Stable", "Degraded")</f>
        <v>Degraded</v>
      </c>
      <c r="O21" s="2">
        <v>361</v>
      </c>
      <c r="P21" s="2" t="str">
        <f t="shared" ref="P21:P24" si="18">IF(AND(O21&gt;=J21, O21&lt;=I21),"Stable", "Degraded")</f>
        <v>Stable</v>
      </c>
      <c r="Q21" s="2" t="str">
        <f t="shared" ref="Q21:Q24" si="19">IF(AND(N21="Stable",P21="Stable"), "Passed","Failed")</f>
        <v>Failed</v>
      </c>
    </row>
    <row r="22" spans="2:17">
      <c r="B22" s="2" t="s">
        <v>10</v>
      </c>
      <c r="C22" s="2">
        <v>216</v>
      </c>
      <c r="D22" s="2">
        <v>215</v>
      </c>
      <c r="E22" s="2">
        <v>212</v>
      </c>
      <c r="F22" s="3">
        <f t="shared" si="10"/>
        <v>214.33333333333334</v>
      </c>
      <c r="G22" s="4">
        <f t="shared" si="11"/>
        <v>1.699673171197595</v>
      </c>
      <c r="H22" s="4">
        <f t="shared" si="12"/>
        <v>3.39934634239519</v>
      </c>
      <c r="I22" s="4">
        <f t="shared" si="13"/>
        <v>217.73267967572852</v>
      </c>
      <c r="J22" s="4">
        <f t="shared" si="14"/>
        <v>210.93398699093817</v>
      </c>
      <c r="K22" s="5">
        <f t="shared" si="15"/>
        <v>9.7122830457206828E-3</v>
      </c>
      <c r="L22" s="2" t="str">
        <f t="shared" si="16"/>
        <v>passed</v>
      </c>
      <c r="M22" s="2">
        <v>0</v>
      </c>
      <c r="N22" s="2" t="str">
        <f t="shared" si="17"/>
        <v>Degraded</v>
      </c>
      <c r="O22" s="2">
        <v>213</v>
      </c>
      <c r="P22" s="2" t="str">
        <f t="shared" si="18"/>
        <v>Stable</v>
      </c>
      <c r="Q22" s="2" t="str">
        <f t="shared" si="19"/>
        <v>Failed</v>
      </c>
    </row>
    <row r="23" spans="2:17">
      <c r="B23" s="2" t="s">
        <v>11</v>
      </c>
      <c r="C23" s="2">
        <v>185</v>
      </c>
      <c r="D23" s="2">
        <v>180</v>
      </c>
      <c r="E23" s="2">
        <v>184</v>
      </c>
      <c r="F23" s="3">
        <f t="shared" si="10"/>
        <v>183</v>
      </c>
      <c r="G23" s="4">
        <f t="shared" si="11"/>
        <v>2.1602468994692869</v>
      </c>
      <c r="H23" s="4">
        <f t="shared" si="12"/>
        <v>4.3204937989385739</v>
      </c>
      <c r="I23" s="4">
        <f t="shared" si="13"/>
        <v>187.32049379893857</v>
      </c>
      <c r="J23" s="4">
        <f t="shared" si="14"/>
        <v>178.67950620106143</v>
      </c>
      <c r="K23" s="5">
        <f t="shared" si="15"/>
        <v>1.4457657437511425E-2</v>
      </c>
      <c r="L23" s="2" t="str">
        <f t="shared" si="16"/>
        <v>passed</v>
      </c>
      <c r="M23" s="2">
        <v>183</v>
      </c>
      <c r="N23" s="2" t="str">
        <f t="shared" si="17"/>
        <v>Stable</v>
      </c>
      <c r="O23" s="2">
        <v>181</v>
      </c>
      <c r="P23" s="2" t="str">
        <f t="shared" si="18"/>
        <v>Stable</v>
      </c>
      <c r="Q23" s="2" t="str">
        <f t="shared" si="19"/>
        <v>Passed</v>
      </c>
    </row>
    <row r="24" spans="2:17">
      <c r="B24" s="2" t="s">
        <v>12</v>
      </c>
      <c r="C24" s="2">
        <v>63</v>
      </c>
      <c r="D24" s="2">
        <v>65</v>
      </c>
      <c r="E24" s="2">
        <v>60</v>
      </c>
      <c r="F24" s="3">
        <f t="shared" si="10"/>
        <v>62.666666666666664</v>
      </c>
      <c r="G24" s="4">
        <f t="shared" si="11"/>
        <v>2.0548046676563256</v>
      </c>
      <c r="H24" s="4">
        <f t="shared" si="12"/>
        <v>4.1096093353126513</v>
      </c>
      <c r="I24" s="4">
        <f t="shared" si="13"/>
        <v>66.776276001979312</v>
      </c>
      <c r="J24" s="4">
        <f t="shared" si="14"/>
        <v>58.557057331354017</v>
      </c>
      <c r="K24" s="5">
        <f t="shared" si="15"/>
        <v>4.0158693804631648E-2</v>
      </c>
      <c r="L24" s="2" t="str">
        <f t="shared" si="16"/>
        <v>passed</v>
      </c>
      <c r="M24" s="2">
        <v>61</v>
      </c>
      <c r="N24" s="2" t="str">
        <f t="shared" si="17"/>
        <v>Stable</v>
      </c>
      <c r="O24" s="2">
        <v>6</v>
      </c>
      <c r="P24" s="2" t="str">
        <f t="shared" si="18"/>
        <v>Degraded</v>
      </c>
      <c r="Q24" s="2" t="str">
        <f t="shared" si="19"/>
        <v>Failed</v>
      </c>
    </row>
    <row r="25" spans="2:17">
      <c r="B25" s="39" t="s">
        <v>28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2:17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r="27" spans="2:17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r="28" spans="2:17">
      <c r="C28" s="1"/>
    </row>
    <row r="30" spans="2:17">
      <c r="B30" t="s">
        <v>2</v>
      </c>
      <c r="C30" s="1" t="s">
        <v>26</v>
      </c>
    </row>
    <row r="31" spans="2:17">
      <c r="C31" s="1"/>
    </row>
    <row r="32" spans="2:17">
      <c r="B32" s="2" t="s">
        <v>13</v>
      </c>
      <c r="C32" s="2" t="s">
        <v>14</v>
      </c>
      <c r="D32" s="2" t="s">
        <v>15</v>
      </c>
      <c r="E32" s="2" t="s">
        <v>16</v>
      </c>
      <c r="F32" s="2" t="s">
        <v>17</v>
      </c>
      <c r="G32" s="2" t="s">
        <v>18</v>
      </c>
      <c r="H32" s="2" t="s">
        <v>23</v>
      </c>
      <c r="I32" s="2" t="s">
        <v>24</v>
      </c>
      <c r="J32" s="2" t="s">
        <v>25</v>
      </c>
      <c r="K32" s="2" t="s">
        <v>19</v>
      </c>
      <c r="L32" s="2" t="s">
        <v>27</v>
      </c>
      <c r="M32" s="2" t="s">
        <v>20</v>
      </c>
      <c r="N32" s="2" t="s">
        <v>36</v>
      </c>
      <c r="O32" s="2" t="s">
        <v>21</v>
      </c>
      <c r="P32" s="2" t="s">
        <v>36</v>
      </c>
      <c r="Q32" s="6" t="s">
        <v>27</v>
      </c>
    </row>
    <row r="33" spans="2:17">
      <c r="B33" s="2" t="s">
        <v>8</v>
      </c>
      <c r="C33" s="2">
        <v>515</v>
      </c>
      <c r="D33" s="2">
        <v>512</v>
      </c>
      <c r="E33" s="2">
        <v>518</v>
      </c>
      <c r="F33" s="3">
        <f>AVERAGE(C33:E33)</f>
        <v>515</v>
      </c>
      <c r="G33" s="4">
        <f>STDEV(C33:E33)</f>
        <v>3</v>
      </c>
      <c r="H33" s="4">
        <f>G33*2</f>
        <v>6</v>
      </c>
      <c r="I33" s="4">
        <f>F33+H33</f>
        <v>521</v>
      </c>
      <c r="J33" s="4">
        <f>F33-H33</f>
        <v>509</v>
      </c>
      <c r="K33" s="5">
        <f>(STDEV(C33:E33)/AVERAGE(C33:E33))</f>
        <v>5.8252427184466021E-3</v>
      </c>
      <c r="L33" s="2" t="str">
        <f>IF(K33&gt;28%,"failed", "passed")</f>
        <v>passed</v>
      </c>
      <c r="M33" s="2">
        <v>510</v>
      </c>
      <c r="N33" s="2" t="str">
        <f>IF(AND(M33&gt;=J33, M33&lt;=I33),"Stable", "Degraded")</f>
        <v>Stable</v>
      </c>
      <c r="O33" s="2">
        <v>517</v>
      </c>
      <c r="P33" s="2" t="str">
        <f>IF(AND(O33&gt;=J33, O33&lt;=I33),"Stable", "Degraded")</f>
        <v>Stable</v>
      </c>
      <c r="Q33" s="2" t="str">
        <f>IF(AND(N33="Stable",P33="Stable"), "Passed","Failed")</f>
        <v>Passed</v>
      </c>
    </row>
    <row r="34" spans="2:17">
      <c r="B34" s="2" t="s">
        <v>9</v>
      </c>
      <c r="C34" s="2">
        <v>362</v>
      </c>
      <c r="D34" s="2">
        <v>359</v>
      </c>
      <c r="E34" s="2">
        <v>363</v>
      </c>
      <c r="F34" s="3">
        <f t="shared" ref="F34:F37" si="20">AVERAGE(C34:E34)</f>
        <v>361.33333333333331</v>
      </c>
      <c r="G34" s="4">
        <f t="shared" ref="G34:G37" si="21">_xlfn.STDEV.P(C34:E34)</f>
        <v>1.699673171197595</v>
      </c>
      <c r="H34" s="4">
        <f t="shared" ref="H34:H37" si="22">G34*2</f>
        <v>3.39934634239519</v>
      </c>
      <c r="I34" s="4">
        <f t="shared" ref="I34:I37" si="23">F34+H34</f>
        <v>364.73267967572849</v>
      </c>
      <c r="J34" s="4">
        <f t="shared" ref="J34:J37" si="24">F34-H34</f>
        <v>357.93398699093814</v>
      </c>
      <c r="K34" s="5">
        <f t="shared" ref="K34:K37" si="25">(STDEV(C34:E34)/AVERAGE(C34:E34))</f>
        <v>5.7610682642051641E-3</v>
      </c>
      <c r="L34" s="2" t="str">
        <f t="shared" ref="L34:L37" si="26">IF(K34&gt;28%,"failed", "passed")</f>
        <v>passed</v>
      </c>
      <c r="M34" s="2">
        <v>50</v>
      </c>
      <c r="N34" s="2" t="str">
        <f t="shared" ref="N34:N37" si="27">IF(AND(M34&gt;=J34, M34&lt;=I34),"Stable", "Degraded")</f>
        <v>Degraded</v>
      </c>
      <c r="O34" s="2">
        <v>361</v>
      </c>
      <c r="P34" s="2" t="str">
        <f t="shared" ref="P34:P37" si="28">IF(AND(O34&gt;=J34, O34&lt;=I34),"Stable", "Degraded")</f>
        <v>Stable</v>
      </c>
      <c r="Q34" s="2" t="str">
        <f t="shared" ref="Q34:Q37" si="29">IF(AND(N34="Stable",P34="Stable"), "Passed","Failed")</f>
        <v>Failed</v>
      </c>
    </row>
    <row r="35" spans="2:17">
      <c r="B35" s="2" t="s">
        <v>10</v>
      </c>
      <c r="C35" s="2">
        <v>216</v>
      </c>
      <c r="D35" s="2">
        <v>215</v>
      </c>
      <c r="E35" s="2">
        <v>212</v>
      </c>
      <c r="F35" s="3">
        <f t="shared" si="20"/>
        <v>214.33333333333334</v>
      </c>
      <c r="G35" s="4">
        <f t="shared" si="21"/>
        <v>1.699673171197595</v>
      </c>
      <c r="H35" s="4">
        <f t="shared" si="22"/>
        <v>3.39934634239519</v>
      </c>
      <c r="I35" s="4">
        <f t="shared" si="23"/>
        <v>217.73267967572852</v>
      </c>
      <c r="J35" s="4">
        <f t="shared" si="24"/>
        <v>210.93398699093817</v>
      </c>
      <c r="K35" s="5">
        <f t="shared" si="25"/>
        <v>9.7122830457206828E-3</v>
      </c>
      <c r="L35" s="2" t="str">
        <f t="shared" si="26"/>
        <v>passed</v>
      </c>
      <c r="M35" s="2">
        <v>0</v>
      </c>
      <c r="N35" s="2" t="str">
        <f t="shared" si="27"/>
        <v>Degraded</v>
      </c>
      <c r="O35" s="2">
        <v>213</v>
      </c>
      <c r="P35" s="2" t="str">
        <f t="shared" si="28"/>
        <v>Stable</v>
      </c>
      <c r="Q35" s="2" t="str">
        <f t="shared" si="29"/>
        <v>Failed</v>
      </c>
    </row>
    <row r="36" spans="2:17">
      <c r="B36" s="2" t="s">
        <v>11</v>
      </c>
      <c r="C36" s="2">
        <v>185</v>
      </c>
      <c r="D36" s="2">
        <v>180</v>
      </c>
      <c r="E36" s="2">
        <v>184</v>
      </c>
      <c r="F36" s="3">
        <f t="shared" si="20"/>
        <v>183</v>
      </c>
      <c r="G36" s="4">
        <f t="shared" si="21"/>
        <v>2.1602468994692869</v>
      </c>
      <c r="H36" s="4">
        <f t="shared" si="22"/>
        <v>4.3204937989385739</v>
      </c>
      <c r="I36" s="4">
        <f t="shared" si="23"/>
        <v>187.32049379893857</v>
      </c>
      <c r="J36" s="4">
        <f t="shared" si="24"/>
        <v>178.67950620106143</v>
      </c>
      <c r="K36" s="5">
        <f t="shared" si="25"/>
        <v>1.4457657437511425E-2</v>
      </c>
      <c r="L36" s="2" t="str">
        <f t="shared" si="26"/>
        <v>passed</v>
      </c>
      <c r="M36" s="2">
        <v>183</v>
      </c>
      <c r="N36" s="2" t="str">
        <f t="shared" si="27"/>
        <v>Stable</v>
      </c>
      <c r="O36" s="2">
        <v>181</v>
      </c>
      <c r="P36" s="2" t="str">
        <f t="shared" si="28"/>
        <v>Stable</v>
      </c>
      <c r="Q36" s="2" t="str">
        <f t="shared" si="29"/>
        <v>Passed</v>
      </c>
    </row>
    <row r="37" spans="2:17">
      <c r="B37" s="2" t="s">
        <v>12</v>
      </c>
      <c r="C37" s="2">
        <v>63</v>
      </c>
      <c r="D37" s="2">
        <v>65</v>
      </c>
      <c r="E37" s="2">
        <v>60</v>
      </c>
      <c r="F37" s="3">
        <f t="shared" si="20"/>
        <v>62.666666666666664</v>
      </c>
      <c r="G37" s="4">
        <f t="shared" si="21"/>
        <v>2.0548046676563256</v>
      </c>
      <c r="H37" s="4">
        <f t="shared" si="22"/>
        <v>4.1096093353126513</v>
      </c>
      <c r="I37" s="4">
        <f t="shared" si="23"/>
        <v>66.776276001979312</v>
      </c>
      <c r="J37" s="4">
        <f t="shared" si="24"/>
        <v>58.557057331354017</v>
      </c>
      <c r="K37" s="5">
        <f t="shared" si="25"/>
        <v>4.0158693804631648E-2</v>
      </c>
      <c r="L37" s="2" t="str">
        <f t="shared" si="26"/>
        <v>passed</v>
      </c>
      <c r="M37" s="2">
        <v>61</v>
      </c>
      <c r="N37" s="2" t="str">
        <f t="shared" si="27"/>
        <v>Stable</v>
      </c>
      <c r="O37" s="2">
        <v>6</v>
      </c>
      <c r="P37" s="2" t="str">
        <f t="shared" si="28"/>
        <v>Degraded</v>
      </c>
      <c r="Q37" s="2" t="str">
        <f t="shared" si="29"/>
        <v>Failed</v>
      </c>
    </row>
    <row r="38" spans="2:17">
      <c r="B38" s="39" t="s">
        <v>28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r="39" spans="2:17"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spans="2:17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spans="2:17">
      <c r="C41" s="1"/>
    </row>
    <row r="43" spans="2:17">
      <c r="B43" t="s">
        <v>2</v>
      </c>
      <c r="C43" s="1" t="s">
        <v>6</v>
      </c>
    </row>
    <row r="44" spans="2:17">
      <c r="C44" s="1"/>
    </row>
    <row r="45" spans="2:17">
      <c r="B45" s="2" t="s">
        <v>13</v>
      </c>
      <c r="C45" s="2" t="s">
        <v>14</v>
      </c>
      <c r="D45" s="2" t="s">
        <v>15</v>
      </c>
      <c r="E45" s="2" t="s">
        <v>16</v>
      </c>
      <c r="F45" s="2" t="s">
        <v>17</v>
      </c>
      <c r="G45" s="2" t="s">
        <v>18</v>
      </c>
      <c r="H45" s="2" t="s">
        <v>23</v>
      </c>
      <c r="I45" s="2" t="s">
        <v>24</v>
      </c>
      <c r="J45" s="2" t="s">
        <v>25</v>
      </c>
      <c r="K45" s="2" t="s">
        <v>19</v>
      </c>
      <c r="L45" s="2" t="s">
        <v>27</v>
      </c>
      <c r="M45" s="2" t="s">
        <v>20</v>
      </c>
      <c r="N45" s="2" t="s">
        <v>36</v>
      </c>
      <c r="O45" s="2" t="s">
        <v>21</v>
      </c>
      <c r="P45" s="2" t="s">
        <v>36</v>
      </c>
      <c r="Q45" s="6" t="s">
        <v>27</v>
      </c>
    </row>
    <row r="46" spans="2:17">
      <c r="B46" s="2" t="s">
        <v>8</v>
      </c>
      <c r="C46" s="2">
        <v>515</v>
      </c>
      <c r="D46" s="2">
        <v>512</v>
      </c>
      <c r="E46" s="2">
        <v>518</v>
      </c>
      <c r="F46" s="3">
        <f>AVERAGE(C46:E46)</f>
        <v>515</v>
      </c>
      <c r="G46" s="4">
        <f>STDEV(C46:E46)</f>
        <v>3</v>
      </c>
      <c r="H46" s="4">
        <f>G46*2</f>
        <v>6</v>
      </c>
      <c r="I46" s="4">
        <f>F46+H46</f>
        <v>521</v>
      </c>
      <c r="J46" s="4">
        <f>F46-H46</f>
        <v>509</v>
      </c>
      <c r="K46" s="5">
        <f>(STDEV(C46:E46)/AVERAGE(C46:E46))</f>
        <v>5.8252427184466021E-3</v>
      </c>
      <c r="L46" s="2" t="str">
        <f>IF(K46&gt;28%,"failed", "passed")</f>
        <v>passed</v>
      </c>
      <c r="M46" s="2">
        <v>510</v>
      </c>
      <c r="N46" s="2" t="str">
        <f>IF(AND(M46&gt;=J46, M46&lt;=I46),"Stable", "Degraded")</f>
        <v>Stable</v>
      </c>
      <c r="O46" s="2">
        <v>517</v>
      </c>
      <c r="P46" s="2" t="str">
        <f>IF(AND(O46&gt;=J46, O46&lt;=I46),"Stable", "Degraded")</f>
        <v>Stable</v>
      </c>
      <c r="Q46" s="2" t="str">
        <f>IF(AND(N46="Stable",P46="Stable"), "Passed","Failed")</f>
        <v>Passed</v>
      </c>
    </row>
    <row r="47" spans="2:17">
      <c r="B47" s="2" t="s">
        <v>9</v>
      </c>
      <c r="C47" s="2">
        <v>362</v>
      </c>
      <c r="D47" s="2">
        <v>359</v>
      </c>
      <c r="E47" s="2">
        <v>363</v>
      </c>
      <c r="F47" s="3">
        <f t="shared" ref="F47:F50" si="30">AVERAGE(C47:E47)</f>
        <v>361.33333333333331</v>
      </c>
      <c r="G47" s="4">
        <f t="shared" ref="G47:G50" si="31">_xlfn.STDEV.P(C47:E47)</f>
        <v>1.699673171197595</v>
      </c>
      <c r="H47" s="4">
        <f t="shared" ref="H47:H50" si="32">G47*2</f>
        <v>3.39934634239519</v>
      </c>
      <c r="I47" s="4">
        <f t="shared" ref="I47:I50" si="33">F47+H47</f>
        <v>364.73267967572849</v>
      </c>
      <c r="J47" s="4">
        <f t="shared" ref="J47:J50" si="34">F47-H47</f>
        <v>357.93398699093814</v>
      </c>
      <c r="K47" s="5">
        <f t="shared" ref="K47:K50" si="35">(STDEV(C47:E47)/AVERAGE(C47:E47))</f>
        <v>5.7610682642051641E-3</v>
      </c>
      <c r="L47" s="2" t="str">
        <f t="shared" ref="L47:L50" si="36">IF(K47&gt;28%,"failed", "passed")</f>
        <v>passed</v>
      </c>
      <c r="M47" s="2">
        <v>50</v>
      </c>
      <c r="N47" s="2" t="str">
        <f t="shared" ref="N47:N50" si="37">IF(AND(M47&gt;=J47, M47&lt;=I47),"Stable", "Degraded")</f>
        <v>Degraded</v>
      </c>
      <c r="O47" s="2">
        <v>361</v>
      </c>
      <c r="P47" s="2" t="str">
        <f t="shared" ref="P47:P50" si="38">IF(AND(O47&gt;=J47, O47&lt;=I47),"Stable", "Degraded")</f>
        <v>Stable</v>
      </c>
      <c r="Q47" s="2" t="str">
        <f t="shared" ref="Q47:Q50" si="39">IF(AND(N47="Stable",P47="Stable"), "Passed","Failed")</f>
        <v>Failed</v>
      </c>
    </row>
    <row r="48" spans="2:17">
      <c r="B48" s="2" t="s">
        <v>10</v>
      </c>
      <c r="C48" s="2">
        <v>216</v>
      </c>
      <c r="D48" s="2">
        <v>215</v>
      </c>
      <c r="E48" s="2">
        <v>212</v>
      </c>
      <c r="F48" s="3">
        <f t="shared" si="30"/>
        <v>214.33333333333334</v>
      </c>
      <c r="G48" s="4">
        <f t="shared" si="31"/>
        <v>1.699673171197595</v>
      </c>
      <c r="H48" s="4">
        <f t="shared" si="32"/>
        <v>3.39934634239519</v>
      </c>
      <c r="I48" s="4">
        <f t="shared" si="33"/>
        <v>217.73267967572852</v>
      </c>
      <c r="J48" s="4">
        <f t="shared" si="34"/>
        <v>210.93398699093817</v>
      </c>
      <c r="K48" s="5">
        <f t="shared" si="35"/>
        <v>9.7122830457206828E-3</v>
      </c>
      <c r="L48" s="2" t="str">
        <f t="shared" si="36"/>
        <v>passed</v>
      </c>
      <c r="M48" s="2">
        <v>0</v>
      </c>
      <c r="N48" s="2" t="str">
        <f t="shared" si="37"/>
        <v>Degraded</v>
      </c>
      <c r="O48" s="2">
        <v>213</v>
      </c>
      <c r="P48" s="2" t="str">
        <f t="shared" si="38"/>
        <v>Stable</v>
      </c>
      <c r="Q48" s="2" t="str">
        <f t="shared" si="39"/>
        <v>Failed</v>
      </c>
    </row>
    <row r="49" spans="2:17">
      <c r="B49" s="2" t="s">
        <v>11</v>
      </c>
      <c r="C49" s="2">
        <v>185</v>
      </c>
      <c r="D49" s="2">
        <v>180</v>
      </c>
      <c r="E49" s="2">
        <v>184</v>
      </c>
      <c r="F49" s="3">
        <f t="shared" si="30"/>
        <v>183</v>
      </c>
      <c r="G49" s="4">
        <f t="shared" si="31"/>
        <v>2.1602468994692869</v>
      </c>
      <c r="H49" s="4">
        <f t="shared" si="32"/>
        <v>4.3204937989385739</v>
      </c>
      <c r="I49" s="4">
        <f t="shared" si="33"/>
        <v>187.32049379893857</v>
      </c>
      <c r="J49" s="4">
        <f t="shared" si="34"/>
        <v>178.67950620106143</v>
      </c>
      <c r="K49" s="5">
        <f t="shared" si="35"/>
        <v>1.4457657437511425E-2</v>
      </c>
      <c r="L49" s="2" t="str">
        <f t="shared" si="36"/>
        <v>passed</v>
      </c>
      <c r="M49" s="2">
        <v>183</v>
      </c>
      <c r="N49" s="2" t="str">
        <f t="shared" si="37"/>
        <v>Stable</v>
      </c>
      <c r="O49" s="2">
        <v>181</v>
      </c>
      <c r="P49" s="2" t="str">
        <f t="shared" si="38"/>
        <v>Stable</v>
      </c>
      <c r="Q49" s="2" t="str">
        <f t="shared" si="39"/>
        <v>Passed</v>
      </c>
    </row>
    <row r="50" spans="2:17">
      <c r="B50" s="2" t="s">
        <v>12</v>
      </c>
      <c r="C50" s="2">
        <v>63</v>
      </c>
      <c r="D50" s="2">
        <v>65</v>
      </c>
      <c r="E50" s="2">
        <v>60</v>
      </c>
      <c r="F50" s="3">
        <f t="shared" si="30"/>
        <v>62.666666666666664</v>
      </c>
      <c r="G50" s="4">
        <f t="shared" si="31"/>
        <v>2.0548046676563256</v>
      </c>
      <c r="H50" s="4">
        <f t="shared" si="32"/>
        <v>4.1096093353126513</v>
      </c>
      <c r="I50" s="4">
        <f t="shared" si="33"/>
        <v>66.776276001979312</v>
      </c>
      <c r="J50" s="4">
        <f t="shared" si="34"/>
        <v>58.557057331354017</v>
      </c>
      <c r="K50" s="5">
        <f t="shared" si="35"/>
        <v>4.0158693804631648E-2</v>
      </c>
      <c r="L50" s="2" t="str">
        <f t="shared" si="36"/>
        <v>passed</v>
      </c>
      <c r="M50" s="2">
        <v>61</v>
      </c>
      <c r="N50" s="2" t="str">
        <f t="shared" si="37"/>
        <v>Stable</v>
      </c>
      <c r="O50" s="2">
        <v>6</v>
      </c>
      <c r="P50" s="2" t="str">
        <f t="shared" si="38"/>
        <v>Degraded</v>
      </c>
      <c r="Q50" s="2" t="str">
        <f t="shared" si="39"/>
        <v>Failed</v>
      </c>
    </row>
    <row r="51" spans="2:17">
      <c r="B51" s="39" t="s">
        <v>28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</row>
    <row r="52" spans="2:17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2:17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</row>
    <row r="56" spans="2:17">
      <c r="B56" t="s">
        <v>2</v>
      </c>
      <c r="C56" s="1" t="s">
        <v>7</v>
      </c>
    </row>
    <row r="57" spans="2:17">
      <c r="C57" s="1"/>
    </row>
    <row r="58" spans="2:17">
      <c r="B58" s="2" t="s">
        <v>13</v>
      </c>
      <c r="C58" s="2" t="s">
        <v>14</v>
      </c>
      <c r="D58" s="2" t="s">
        <v>15</v>
      </c>
      <c r="E58" s="2" t="s">
        <v>16</v>
      </c>
      <c r="F58" s="2" t="s">
        <v>17</v>
      </c>
      <c r="G58" s="2" t="s">
        <v>18</v>
      </c>
      <c r="H58" s="2" t="s">
        <v>23</v>
      </c>
      <c r="I58" s="2" t="s">
        <v>24</v>
      </c>
      <c r="J58" s="2" t="s">
        <v>25</v>
      </c>
      <c r="K58" s="2" t="s">
        <v>19</v>
      </c>
      <c r="L58" s="2" t="s">
        <v>27</v>
      </c>
      <c r="M58" s="2" t="s">
        <v>20</v>
      </c>
      <c r="N58" s="2" t="s">
        <v>36</v>
      </c>
      <c r="O58" s="2" t="s">
        <v>21</v>
      </c>
      <c r="P58" s="2" t="s">
        <v>36</v>
      </c>
      <c r="Q58" s="6" t="s">
        <v>27</v>
      </c>
    </row>
    <row r="59" spans="2:17">
      <c r="B59" s="2" t="s">
        <v>8</v>
      </c>
      <c r="C59" s="2">
        <v>515</v>
      </c>
      <c r="D59" s="2">
        <v>512</v>
      </c>
      <c r="E59" s="2">
        <v>518</v>
      </c>
      <c r="F59" s="3">
        <f>AVERAGE(C59:E59)</f>
        <v>515</v>
      </c>
      <c r="G59" s="4">
        <f>STDEV(C59:E59)</f>
        <v>3</v>
      </c>
      <c r="H59" s="4">
        <f>G59*2</f>
        <v>6</v>
      </c>
      <c r="I59" s="4">
        <f>F59+H59</f>
        <v>521</v>
      </c>
      <c r="J59" s="4">
        <f>F59-H59</f>
        <v>509</v>
      </c>
      <c r="K59" s="5">
        <f>(STDEV(C59:E59)/AVERAGE(C59:E59))</f>
        <v>5.8252427184466021E-3</v>
      </c>
      <c r="L59" s="2" t="str">
        <f>IF(K59&gt;28%,"failed", "passed")</f>
        <v>passed</v>
      </c>
      <c r="M59" s="2">
        <v>510</v>
      </c>
      <c r="N59" s="2" t="str">
        <f>IF(AND(M59&gt;=J59, M59&lt;=I59),"Stable", "Degraded")</f>
        <v>Stable</v>
      </c>
      <c r="O59" s="2">
        <v>517</v>
      </c>
      <c r="P59" s="2" t="str">
        <f>IF(AND(O59&gt;=J59, O59&lt;=I59),"Stable", "Degraded")</f>
        <v>Stable</v>
      </c>
      <c r="Q59" s="2" t="str">
        <f>IF(AND(N59="Stable",P59="Stable"), "Passed","Failed")</f>
        <v>Passed</v>
      </c>
    </row>
    <row r="60" spans="2:17">
      <c r="B60" s="2" t="s">
        <v>9</v>
      </c>
      <c r="C60" s="2">
        <v>362</v>
      </c>
      <c r="D60" s="2">
        <v>359</v>
      </c>
      <c r="E60" s="2">
        <v>363</v>
      </c>
      <c r="F60" s="3">
        <f t="shared" ref="F60:F63" si="40">AVERAGE(C60:E60)</f>
        <v>361.33333333333331</v>
      </c>
      <c r="G60" s="4">
        <f t="shared" ref="G60:G63" si="41">_xlfn.STDEV.P(C60:E60)</f>
        <v>1.699673171197595</v>
      </c>
      <c r="H60" s="4">
        <f t="shared" ref="H60:H63" si="42">G60*2</f>
        <v>3.39934634239519</v>
      </c>
      <c r="I60" s="4">
        <f t="shared" ref="I60:I63" si="43">F60+H60</f>
        <v>364.73267967572849</v>
      </c>
      <c r="J60" s="4">
        <f t="shared" ref="J60:J63" si="44">F60-H60</f>
        <v>357.93398699093814</v>
      </c>
      <c r="K60" s="5">
        <f t="shared" ref="K60:K63" si="45">(STDEV(C60:E60)/AVERAGE(C60:E60))</f>
        <v>5.7610682642051641E-3</v>
      </c>
      <c r="L60" s="2" t="str">
        <f t="shared" ref="L60:L63" si="46">IF(K60&gt;28%,"failed", "passed")</f>
        <v>passed</v>
      </c>
      <c r="M60" s="2">
        <v>50</v>
      </c>
      <c r="N60" s="2" t="str">
        <f t="shared" ref="N60:N63" si="47">IF(AND(M60&gt;=J60, M60&lt;=I60),"Stable", "Degraded")</f>
        <v>Degraded</v>
      </c>
      <c r="O60" s="2">
        <v>361</v>
      </c>
      <c r="P60" s="2" t="str">
        <f t="shared" ref="P60:P63" si="48">IF(AND(O60&gt;=J60, O60&lt;=I60),"Stable", "Degraded")</f>
        <v>Stable</v>
      </c>
      <c r="Q60" s="2" t="str">
        <f t="shared" ref="Q60:Q63" si="49">IF(AND(N60="Stable",P60="Stable"), "Passed","Failed")</f>
        <v>Failed</v>
      </c>
    </row>
    <row r="61" spans="2:17">
      <c r="B61" s="2" t="s">
        <v>10</v>
      </c>
      <c r="C61" s="2">
        <v>216</v>
      </c>
      <c r="D61" s="2">
        <v>215</v>
      </c>
      <c r="E61" s="2">
        <v>212</v>
      </c>
      <c r="F61" s="3">
        <f t="shared" si="40"/>
        <v>214.33333333333334</v>
      </c>
      <c r="G61" s="4">
        <f t="shared" si="41"/>
        <v>1.699673171197595</v>
      </c>
      <c r="H61" s="4">
        <f t="shared" si="42"/>
        <v>3.39934634239519</v>
      </c>
      <c r="I61" s="4">
        <f t="shared" si="43"/>
        <v>217.73267967572852</v>
      </c>
      <c r="J61" s="4">
        <f t="shared" si="44"/>
        <v>210.93398699093817</v>
      </c>
      <c r="K61" s="5">
        <f t="shared" si="45"/>
        <v>9.7122830457206828E-3</v>
      </c>
      <c r="L61" s="2" t="str">
        <f t="shared" si="46"/>
        <v>passed</v>
      </c>
      <c r="M61" s="2">
        <v>0</v>
      </c>
      <c r="N61" s="2" t="str">
        <f t="shared" si="47"/>
        <v>Degraded</v>
      </c>
      <c r="O61" s="2">
        <v>213</v>
      </c>
      <c r="P61" s="2" t="str">
        <f t="shared" si="48"/>
        <v>Stable</v>
      </c>
      <c r="Q61" s="2" t="str">
        <f t="shared" si="49"/>
        <v>Failed</v>
      </c>
    </row>
    <row r="62" spans="2:17">
      <c r="B62" s="2" t="s">
        <v>11</v>
      </c>
      <c r="C62" s="2">
        <v>185</v>
      </c>
      <c r="D62" s="2">
        <v>180</v>
      </c>
      <c r="E62" s="2">
        <v>184</v>
      </c>
      <c r="F62" s="3">
        <f t="shared" si="40"/>
        <v>183</v>
      </c>
      <c r="G62" s="4">
        <f t="shared" si="41"/>
        <v>2.1602468994692869</v>
      </c>
      <c r="H62" s="4">
        <f t="shared" si="42"/>
        <v>4.3204937989385739</v>
      </c>
      <c r="I62" s="4">
        <f t="shared" si="43"/>
        <v>187.32049379893857</v>
      </c>
      <c r="J62" s="4">
        <f t="shared" si="44"/>
        <v>178.67950620106143</v>
      </c>
      <c r="K62" s="5">
        <f t="shared" si="45"/>
        <v>1.4457657437511425E-2</v>
      </c>
      <c r="L62" s="2" t="str">
        <f t="shared" si="46"/>
        <v>passed</v>
      </c>
      <c r="M62" s="2">
        <v>183</v>
      </c>
      <c r="N62" s="2" t="str">
        <f t="shared" si="47"/>
        <v>Stable</v>
      </c>
      <c r="O62" s="2">
        <v>181</v>
      </c>
      <c r="P62" s="2" t="str">
        <f t="shared" si="48"/>
        <v>Stable</v>
      </c>
      <c r="Q62" s="2" t="str">
        <f t="shared" si="49"/>
        <v>Passed</v>
      </c>
    </row>
    <row r="63" spans="2:17">
      <c r="B63" s="2" t="s">
        <v>12</v>
      </c>
      <c r="C63" s="2">
        <v>63</v>
      </c>
      <c r="D63" s="2">
        <v>65</v>
      </c>
      <c r="E63" s="2">
        <v>60</v>
      </c>
      <c r="F63" s="3">
        <f t="shared" si="40"/>
        <v>62.666666666666664</v>
      </c>
      <c r="G63" s="4">
        <f t="shared" si="41"/>
        <v>2.0548046676563256</v>
      </c>
      <c r="H63" s="4">
        <f t="shared" si="42"/>
        <v>4.1096093353126513</v>
      </c>
      <c r="I63" s="4">
        <f t="shared" si="43"/>
        <v>66.776276001979312</v>
      </c>
      <c r="J63" s="4">
        <f t="shared" si="44"/>
        <v>58.557057331354017</v>
      </c>
      <c r="K63" s="5">
        <f t="shared" si="45"/>
        <v>4.0158693804631648E-2</v>
      </c>
      <c r="L63" s="2" t="str">
        <f t="shared" si="46"/>
        <v>passed</v>
      </c>
      <c r="M63" s="2">
        <v>61</v>
      </c>
      <c r="N63" s="2" t="str">
        <f t="shared" si="47"/>
        <v>Stable</v>
      </c>
      <c r="O63" s="2">
        <v>6</v>
      </c>
      <c r="P63" s="2" t="str">
        <f t="shared" si="48"/>
        <v>Degraded</v>
      </c>
      <c r="Q63" s="2" t="str">
        <f t="shared" si="49"/>
        <v>Failed</v>
      </c>
    </row>
    <row r="64" spans="2:17">
      <c r="B64" s="39" t="s">
        <v>28</v>
      </c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9" spans="2:17">
      <c r="B69" t="s">
        <v>2</v>
      </c>
      <c r="C69" s="1" t="s">
        <v>5</v>
      </c>
    </row>
    <row r="70" spans="2:17">
      <c r="C70" s="1"/>
    </row>
    <row r="71" spans="2:17">
      <c r="B71" s="2" t="s">
        <v>13</v>
      </c>
      <c r="C71" s="2" t="s">
        <v>14</v>
      </c>
      <c r="D71" s="2" t="s">
        <v>15</v>
      </c>
      <c r="E71" s="2" t="s">
        <v>16</v>
      </c>
      <c r="F71" s="2" t="s">
        <v>17</v>
      </c>
      <c r="G71" s="2" t="s">
        <v>18</v>
      </c>
      <c r="H71" s="2" t="s">
        <v>23</v>
      </c>
      <c r="I71" s="2" t="s">
        <v>24</v>
      </c>
      <c r="J71" s="2" t="s">
        <v>25</v>
      </c>
      <c r="K71" s="2" t="s">
        <v>19</v>
      </c>
      <c r="L71" s="2" t="s">
        <v>27</v>
      </c>
      <c r="M71" s="2" t="s">
        <v>20</v>
      </c>
      <c r="N71" s="2" t="s">
        <v>36</v>
      </c>
      <c r="O71" s="2" t="s">
        <v>21</v>
      </c>
      <c r="P71" s="2" t="s">
        <v>36</v>
      </c>
      <c r="Q71" s="6" t="s">
        <v>27</v>
      </c>
    </row>
    <row r="72" spans="2:17">
      <c r="B72" s="2" t="s">
        <v>8</v>
      </c>
      <c r="C72" s="2">
        <v>515</v>
      </c>
      <c r="D72" s="2">
        <v>512</v>
      </c>
      <c r="E72" s="2">
        <v>518</v>
      </c>
      <c r="F72" s="3">
        <f>AVERAGE(C72:E72)</f>
        <v>515</v>
      </c>
      <c r="G72" s="4">
        <f>STDEV(C72:E72)</f>
        <v>3</v>
      </c>
      <c r="H72" s="4">
        <f>G72*2</f>
        <v>6</v>
      </c>
      <c r="I72" s="4">
        <f>F72+H72</f>
        <v>521</v>
      </c>
      <c r="J72" s="4">
        <f>F72-H72</f>
        <v>509</v>
      </c>
      <c r="K72" s="5">
        <f>(STDEV(C72:E72)/AVERAGE(C72:E72))</f>
        <v>5.8252427184466021E-3</v>
      </c>
      <c r="L72" s="2" t="str">
        <f>IF(K72&gt;28%,"failed", "passed")</f>
        <v>passed</v>
      </c>
      <c r="M72" s="2">
        <v>510</v>
      </c>
      <c r="N72" s="2" t="str">
        <f>IF(AND(M72&gt;=J72, M72&lt;=I72),"Stable", "Degraded")</f>
        <v>Stable</v>
      </c>
      <c r="O72" s="2">
        <v>517</v>
      </c>
      <c r="P72" s="2" t="str">
        <f>IF(AND(O72&gt;=J72, O72&lt;=I72),"Stable", "Degraded")</f>
        <v>Stable</v>
      </c>
      <c r="Q72" s="2" t="str">
        <f>IF(AND(N72="Stable",P72="Stable"), "Passed","Failed")</f>
        <v>Passed</v>
      </c>
    </row>
    <row r="73" spans="2:17">
      <c r="B73" s="2" t="s">
        <v>9</v>
      </c>
      <c r="C73" s="2">
        <v>362</v>
      </c>
      <c r="D73" s="2">
        <v>359</v>
      </c>
      <c r="E73" s="2">
        <v>363</v>
      </c>
      <c r="F73" s="3">
        <f t="shared" ref="F73:F76" si="50">AVERAGE(C73:E73)</f>
        <v>361.33333333333331</v>
      </c>
      <c r="G73" s="4">
        <f t="shared" ref="G73:G76" si="51">_xlfn.STDEV.P(C73:E73)</f>
        <v>1.699673171197595</v>
      </c>
      <c r="H73" s="4">
        <f t="shared" ref="H73:H76" si="52">G73*2</f>
        <v>3.39934634239519</v>
      </c>
      <c r="I73" s="4">
        <f t="shared" ref="I73:I76" si="53">F73+H73</f>
        <v>364.73267967572849</v>
      </c>
      <c r="J73" s="4">
        <f t="shared" ref="J73:J76" si="54">F73-H73</f>
        <v>357.93398699093814</v>
      </c>
      <c r="K73" s="5">
        <f t="shared" ref="K73:K76" si="55">(STDEV(C73:E73)/AVERAGE(C73:E73))</f>
        <v>5.7610682642051641E-3</v>
      </c>
      <c r="L73" s="2" t="str">
        <f t="shared" ref="L73:L76" si="56">IF(K73&gt;28%,"failed", "passed")</f>
        <v>passed</v>
      </c>
      <c r="M73" s="2">
        <v>50</v>
      </c>
      <c r="N73" s="2" t="str">
        <f t="shared" ref="N73:N76" si="57">IF(AND(M73&gt;=J73, M73&lt;=I73),"Stable", "Degraded")</f>
        <v>Degraded</v>
      </c>
      <c r="O73" s="2">
        <v>361</v>
      </c>
      <c r="P73" s="2" t="str">
        <f t="shared" ref="P73:P76" si="58">IF(AND(O73&gt;=J73, O73&lt;=I73),"Stable", "Degraded")</f>
        <v>Stable</v>
      </c>
      <c r="Q73" s="2" t="str">
        <f t="shared" ref="Q73:Q76" si="59">IF(AND(N73="Stable",P73="Stable"), "Passed","Failed")</f>
        <v>Failed</v>
      </c>
    </row>
    <row r="74" spans="2:17">
      <c r="B74" s="2" t="s">
        <v>10</v>
      </c>
      <c r="C74" s="2">
        <v>216</v>
      </c>
      <c r="D74" s="2">
        <v>215</v>
      </c>
      <c r="E74" s="2">
        <v>212</v>
      </c>
      <c r="F74" s="3">
        <f t="shared" si="50"/>
        <v>214.33333333333334</v>
      </c>
      <c r="G74" s="4">
        <f t="shared" si="51"/>
        <v>1.699673171197595</v>
      </c>
      <c r="H74" s="4">
        <f t="shared" si="52"/>
        <v>3.39934634239519</v>
      </c>
      <c r="I74" s="4">
        <f t="shared" si="53"/>
        <v>217.73267967572852</v>
      </c>
      <c r="J74" s="4">
        <f t="shared" si="54"/>
        <v>210.93398699093817</v>
      </c>
      <c r="K74" s="5">
        <f t="shared" si="55"/>
        <v>9.7122830457206828E-3</v>
      </c>
      <c r="L74" s="2" t="str">
        <f t="shared" si="56"/>
        <v>passed</v>
      </c>
      <c r="M74" s="2">
        <v>0</v>
      </c>
      <c r="N74" s="2" t="str">
        <f t="shared" si="57"/>
        <v>Degraded</v>
      </c>
      <c r="O74" s="2">
        <v>213</v>
      </c>
      <c r="P74" s="2" t="str">
        <f t="shared" si="58"/>
        <v>Stable</v>
      </c>
      <c r="Q74" s="2" t="str">
        <f t="shared" si="59"/>
        <v>Failed</v>
      </c>
    </row>
    <row r="75" spans="2:17">
      <c r="B75" s="2" t="s">
        <v>11</v>
      </c>
      <c r="C75" s="2">
        <v>185</v>
      </c>
      <c r="D75" s="2">
        <v>180</v>
      </c>
      <c r="E75" s="2">
        <v>184</v>
      </c>
      <c r="F75" s="3">
        <f t="shared" si="50"/>
        <v>183</v>
      </c>
      <c r="G75" s="4">
        <f t="shared" si="51"/>
        <v>2.1602468994692869</v>
      </c>
      <c r="H75" s="4">
        <f t="shared" si="52"/>
        <v>4.3204937989385739</v>
      </c>
      <c r="I75" s="4">
        <f t="shared" si="53"/>
        <v>187.32049379893857</v>
      </c>
      <c r="J75" s="4">
        <f t="shared" si="54"/>
        <v>178.67950620106143</v>
      </c>
      <c r="K75" s="5">
        <f t="shared" si="55"/>
        <v>1.4457657437511425E-2</v>
      </c>
      <c r="L75" s="2" t="str">
        <f t="shared" si="56"/>
        <v>passed</v>
      </c>
      <c r="M75" s="2">
        <v>183</v>
      </c>
      <c r="N75" s="2" t="str">
        <f t="shared" si="57"/>
        <v>Stable</v>
      </c>
      <c r="O75" s="2">
        <v>181</v>
      </c>
      <c r="P75" s="2" t="str">
        <f t="shared" si="58"/>
        <v>Stable</v>
      </c>
      <c r="Q75" s="2" t="str">
        <f t="shared" si="59"/>
        <v>Passed</v>
      </c>
    </row>
    <row r="76" spans="2:17">
      <c r="B76" s="2" t="s">
        <v>12</v>
      </c>
      <c r="C76" s="2">
        <v>63</v>
      </c>
      <c r="D76" s="2">
        <v>65</v>
      </c>
      <c r="E76" s="2">
        <v>60</v>
      </c>
      <c r="F76" s="3">
        <f t="shared" si="50"/>
        <v>62.666666666666664</v>
      </c>
      <c r="G76" s="4">
        <f t="shared" si="51"/>
        <v>2.0548046676563256</v>
      </c>
      <c r="H76" s="4">
        <f t="shared" si="52"/>
        <v>4.1096093353126513</v>
      </c>
      <c r="I76" s="4">
        <f t="shared" si="53"/>
        <v>66.776276001979312</v>
      </c>
      <c r="J76" s="4">
        <f t="shared" si="54"/>
        <v>58.557057331354017</v>
      </c>
      <c r="K76" s="5">
        <f t="shared" si="55"/>
        <v>4.0158693804631648E-2</v>
      </c>
      <c r="L76" s="2" t="str">
        <f t="shared" si="56"/>
        <v>passed</v>
      </c>
      <c r="M76" s="2">
        <v>61</v>
      </c>
      <c r="N76" s="2" t="str">
        <f t="shared" si="57"/>
        <v>Stable</v>
      </c>
      <c r="O76" s="2">
        <v>6</v>
      </c>
      <c r="P76" s="2" t="str">
        <f t="shared" si="58"/>
        <v>Degraded</v>
      </c>
      <c r="Q76" s="2" t="str">
        <f t="shared" si="59"/>
        <v>Failed</v>
      </c>
    </row>
    <row r="77" spans="2:17">
      <c r="B77" s="39" t="s">
        <v>28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</row>
    <row r="78" spans="2:17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</row>
    <row r="79" spans="2:17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</row>
  </sheetData>
  <mergeCells count="6">
    <mergeCell ref="B77:Q79"/>
    <mergeCell ref="B12:Q14"/>
    <mergeCell ref="B25:Q27"/>
    <mergeCell ref="B38:Q40"/>
    <mergeCell ref="B51:Q53"/>
    <mergeCell ref="B64:Q66"/>
  </mergeCells>
  <conditionalFormatting sqref="L7:L11">
    <cfRule type="containsText" dxfId="38" priority="37" operator="containsText" text="Failed">
      <formula>NOT(ISERROR(SEARCH("Failed",L7)))</formula>
    </cfRule>
    <cfRule type="containsText" dxfId="37" priority="38" operator="containsText" text="Passed">
      <formula>NOT(ISERROR(SEARCH("Passed",L7)))</formula>
    </cfRule>
  </conditionalFormatting>
  <conditionalFormatting sqref="L20:L24">
    <cfRule type="containsText" dxfId="36" priority="23" operator="containsText" text="Failed">
      <formula>NOT(ISERROR(SEARCH("Failed",L20)))</formula>
    </cfRule>
    <cfRule type="containsText" dxfId="35" priority="24" operator="containsText" text="Passed">
      <formula>NOT(ISERROR(SEARCH("Passed",L20)))</formula>
    </cfRule>
  </conditionalFormatting>
  <conditionalFormatting sqref="Q7:Q11">
    <cfRule type="containsText" dxfId="34" priority="25" operator="containsText" text="Passed">
      <formula>NOT(ISERROR(SEARCH("Passed",Q7)))</formula>
    </cfRule>
    <cfRule type="containsText" dxfId="33" priority="26" operator="containsText" text="Failed">
      <formula>NOT(ISERROR(SEARCH("Failed",Q7)))</formula>
    </cfRule>
  </conditionalFormatting>
  <conditionalFormatting sqref="Q20:Q24">
    <cfRule type="containsText" dxfId="32" priority="21" operator="containsText" text="Passed">
      <formula>NOT(ISERROR(SEARCH("Passed",Q20)))</formula>
    </cfRule>
    <cfRule type="containsText" dxfId="31" priority="22" operator="containsText" text="Failed">
      <formula>NOT(ISERROR(SEARCH("Failed",Q20)))</formula>
    </cfRule>
  </conditionalFormatting>
  <conditionalFormatting sqref="L33:L37">
    <cfRule type="containsText" dxfId="30" priority="19" operator="containsText" text="Failed">
      <formula>NOT(ISERROR(SEARCH("Failed",L33)))</formula>
    </cfRule>
    <cfRule type="containsText" dxfId="29" priority="20" operator="containsText" text="Passed">
      <formula>NOT(ISERROR(SEARCH("Passed",L33)))</formula>
    </cfRule>
  </conditionalFormatting>
  <conditionalFormatting sqref="Q33:Q37">
    <cfRule type="containsText" dxfId="28" priority="17" operator="containsText" text="Passed">
      <formula>NOT(ISERROR(SEARCH("Passed",Q33)))</formula>
    </cfRule>
    <cfRule type="containsText" dxfId="27" priority="18" operator="containsText" text="Failed">
      <formula>NOT(ISERROR(SEARCH("Failed",Q33)))</formula>
    </cfRule>
  </conditionalFormatting>
  <conditionalFormatting sqref="L46:L50">
    <cfRule type="containsText" dxfId="26" priority="15" operator="containsText" text="Failed">
      <formula>NOT(ISERROR(SEARCH("Failed",L46)))</formula>
    </cfRule>
    <cfRule type="containsText" dxfId="25" priority="16" operator="containsText" text="Passed">
      <formula>NOT(ISERROR(SEARCH("Passed",L46)))</formula>
    </cfRule>
  </conditionalFormatting>
  <conditionalFormatting sqref="Q46:Q50">
    <cfRule type="containsText" dxfId="24" priority="13" operator="containsText" text="Passed">
      <formula>NOT(ISERROR(SEARCH("Passed",Q46)))</formula>
    </cfRule>
    <cfRule type="containsText" dxfId="23" priority="14" operator="containsText" text="Failed">
      <formula>NOT(ISERROR(SEARCH("Failed",Q46)))</formula>
    </cfRule>
  </conditionalFormatting>
  <conditionalFormatting sqref="L59:L63">
    <cfRule type="containsText" dxfId="22" priority="11" operator="containsText" text="Failed">
      <formula>NOT(ISERROR(SEARCH("Failed",L59)))</formula>
    </cfRule>
    <cfRule type="containsText" dxfId="21" priority="12" operator="containsText" text="Passed">
      <formula>NOT(ISERROR(SEARCH("Passed",L59)))</formula>
    </cfRule>
  </conditionalFormatting>
  <conditionalFormatting sqref="Q59:Q63">
    <cfRule type="containsText" dxfId="20" priority="9" operator="containsText" text="Passed">
      <formula>NOT(ISERROR(SEARCH("Passed",Q59)))</formula>
    </cfRule>
    <cfRule type="containsText" dxfId="19" priority="10" operator="containsText" text="Failed">
      <formula>NOT(ISERROR(SEARCH("Failed",Q59)))</formula>
    </cfRule>
  </conditionalFormatting>
  <conditionalFormatting sqref="L72:L76">
    <cfRule type="containsText" dxfId="18" priority="7" operator="containsText" text="Failed">
      <formula>NOT(ISERROR(SEARCH("Failed",L72)))</formula>
    </cfRule>
    <cfRule type="containsText" dxfId="17" priority="8" operator="containsText" text="Passed">
      <formula>NOT(ISERROR(SEARCH("Passed",L72)))</formula>
    </cfRule>
  </conditionalFormatting>
  <conditionalFormatting sqref="Q72:Q76">
    <cfRule type="containsText" dxfId="16" priority="5" operator="containsText" text="Passed">
      <formula>NOT(ISERROR(SEARCH("Passed",Q72)))</formula>
    </cfRule>
    <cfRule type="containsText" dxfId="15" priority="6" operator="containsText" text="Failed">
      <formula>NOT(ISERROR(SEARCH("Failed",Q72)))</formula>
    </cfRule>
  </conditionalFormatting>
  <conditionalFormatting sqref="N7:N11 P7:P11">
    <cfRule type="containsText" dxfId="14" priority="3" operator="containsText" text="Stable">
      <formula>NOT(ISERROR(SEARCH("Stable",N7)))</formula>
    </cfRule>
    <cfRule type="containsText" dxfId="13" priority="4" operator="containsText" text="Degraded">
      <formula>NOT(ISERROR(SEARCH("Degraded",N7)))</formula>
    </cfRule>
  </conditionalFormatting>
  <conditionalFormatting sqref="N72:N76 P72:P76 N59:N63 P59:P63 N46:N50 P46:P50 N33:N37 P33:P37 N20:N24 P20:P24">
    <cfRule type="containsText" dxfId="12" priority="1" operator="containsText" text="Stable">
      <formula>NOT(ISERROR(SEARCH("Stable",N20)))</formula>
    </cfRule>
    <cfRule type="containsText" dxfId="11" priority="2" operator="containsText" text="Degraded">
      <formula>NOT(ISERROR(SEARCH("Degraded",N20)))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topLeftCell="B1" zoomScale="90" zoomScaleNormal="90" workbookViewId="0">
      <selection activeCell="D26" sqref="D26"/>
    </sheetView>
  </sheetViews>
  <sheetFormatPr defaultRowHeight="15"/>
  <cols>
    <col min="1" max="1" width="15.7109375" bestFit="1" customWidth="1"/>
    <col min="2" max="2" width="18.5703125" bestFit="1" customWidth="1"/>
    <col min="5" max="5" width="11.5703125" bestFit="1" customWidth="1"/>
    <col min="7" max="8" width="11.5703125" bestFit="1" customWidth="1"/>
    <col min="9" max="9" width="11.5703125" customWidth="1"/>
    <col min="10" max="10" width="10.7109375" customWidth="1"/>
    <col min="11" max="11" width="10.7109375" bestFit="1" customWidth="1"/>
    <col min="12" max="13" width="11.5703125" bestFit="1" customWidth="1"/>
    <col min="14" max="14" width="11.5703125" customWidth="1"/>
    <col min="15" max="15" width="12.42578125" customWidth="1"/>
    <col min="16" max="16" width="11.42578125" bestFit="1" customWidth="1"/>
    <col min="17" max="17" width="14.28515625" bestFit="1" customWidth="1"/>
    <col min="18" max="18" width="11.5703125" bestFit="1" customWidth="1"/>
    <col min="19" max="19" width="10.85546875" bestFit="1" customWidth="1"/>
  </cols>
  <sheetData>
    <row r="1" spans="1:18">
      <c r="A1" s="1" t="str">
        <f>'CD4 PT Characterisation'!A1</f>
        <v>PT ROUND</v>
      </c>
      <c r="B1" t="str">
        <f>'CD4 PT Characterisation'!B1</f>
        <v>NHRL/CD4/2017-1</v>
      </c>
    </row>
    <row r="2" spans="1:18">
      <c r="A2" s="1" t="str">
        <f>'CD4 PT Characterisation'!A2</f>
        <v>Blood unit lab ID</v>
      </c>
      <c r="B2" t="str">
        <f>'CD4 PT Characterisation'!B2</f>
        <v>CD4-PT-0001</v>
      </c>
    </row>
    <row r="4" spans="1:18">
      <c r="B4" t="s">
        <v>89</v>
      </c>
      <c r="C4" t="s">
        <v>90</v>
      </c>
      <c r="D4" t="s">
        <v>91</v>
      </c>
      <c r="E4" t="s">
        <v>92</v>
      </c>
      <c r="F4" t="s">
        <v>93</v>
      </c>
      <c r="G4" t="s">
        <v>94</v>
      </c>
    </row>
    <row r="5" spans="1:18">
      <c r="B5">
        <v>1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J5" s="8"/>
    </row>
    <row r="6" spans="1:18">
      <c r="B6">
        <v>2</v>
      </c>
      <c r="C6" s="2" t="s">
        <v>12</v>
      </c>
      <c r="D6" s="2" t="s">
        <v>8</v>
      </c>
      <c r="E6" s="2" t="s">
        <v>9</v>
      </c>
      <c r="F6" s="2" t="s">
        <v>10</v>
      </c>
      <c r="G6" s="2" t="s">
        <v>11</v>
      </c>
      <c r="J6" s="8"/>
    </row>
    <row r="7" spans="1:18">
      <c r="B7">
        <v>3</v>
      </c>
      <c r="C7" s="2" t="s">
        <v>11</v>
      </c>
      <c r="D7" s="2" t="s">
        <v>12</v>
      </c>
      <c r="E7" s="2" t="s">
        <v>8</v>
      </c>
      <c r="F7" s="2" t="s">
        <v>9</v>
      </c>
      <c r="G7" s="2" t="s">
        <v>10</v>
      </c>
      <c r="J7" s="8"/>
    </row>
    <row r="8" spans="1:18">
      <c r="B8">
        <v>4</v>
      </c>
      <c r="C8" s="2" t="s">
        <v>10</v>
      </c>
      <c r="D8" s="2" t="s">
        <v>11</v>
      </c>
      <c r="E8" s="2" t="s">
        <v>12</v>
      </c>
      <c r="F8" s="2" t="s">
        <v>8</v>
      </c>
      <c r="G8" s="2" t="s">
        <v>9</v>
      </c>
      <c r="J8" s="8"/>
    </row>
    <row r="9" spans="1:18">
      <c r="B9">
        <v>5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8</v>
      </c>
      <c r="J9" s="8"/>
    </row>
    <row r="10" spans="1:18">
      <c r="C10" s="8"/>
      <c r="D10" s="8"/>
      <c r="E10" s="8"/>
      <c r="F10" s="8"/>
      <c r="G10" s="8"/>
      <c r="H10" s="8"/>
      <c r="I10" s="8"/>
      <c r="J10" s="8"/>
    </row>
    <row r="11" spans="1:18">
      <c r="D11" s="8"/>
    </row>
    <row r="12" spans="1:18">
      <c r="B12" s="29"/>
      <c r="C12" s="44" t="s">
        <v>103</v>
      </c>
      <c r="D12" s="44"/>
      <c r="E12" s="44"/>
      <c r="F12" s="44"/>
      <c r="G12" s="40" t="s">
        <v>106</v>
      </c>
      <c r="H12" s="41"/>
      <c r="I12" s="41"/>
      <c r="J12" s="41"/>
      <c r="K12" s="41"/>
      <c r="L12" s="44" t="s">
        <v>98</v>
      </c>
      <c r="M12" s="44"/>
      <c r="N12" s="44"/>
      <c r="O12" s="44"/>
      <c r="P12" s="44"/>
      <c r="Q12" s="42" t="s">
        <v>102</v>
      </c>
      <c r="R12" s="43"/>
    </row>
    <row r="13" spans="1:18" ht="30">
      <c r="B13" s="27" t="s">
        <v>44</v>
      </c>
      <c r="C13" s="28" t="s">
        <v>89</v>
      </c>
      <c r="D13" s="28" t="s">
        <v>95</v>
      </c>
      <c r="E13" s="36" t="s">
        <v>96</v>
      </c>
      <c r="F13" s="36" t="s">
        <v>100</v>
      </c>
      <c r="G13" s="23" t="s">
        <v>96</v>
      </c>
      <c r="H13" s="26" t="s">
        <v>97</v>
      </c>
      <c r="I13" s="26" t="s">
        <v>95</v>
      </c>
      <c r="J13" s="26" t="s">
        <v>100</v>
      </c>
      <c r="K13" s="37" t="s">
        <v>105</v>
      </c>
      <c r="L13" s="26" t="s">
        <v>99</v>
      </c>
      <c r="M13" s="26" t="s">
        <v>97</v>
      </c>
      <c r="N13" s="26" t="s">
        <v>95</v>
      </c>
      <c r="O13" s="26" t="s">
        <v>100</v>
      </c>
      <c r="P13" s="38" t="s">
        <v>107</v>
      </c>
      <c r="Q13" s="34" t="s">
        <v>96</v>
      </c>
      <c r="R13" s="34" t="s">
        <v>101</v>
      </c>
    </row>
    <row r="14" spans="1:18">
      <c r="B14" s="20" t="str">
        <f>'Participant Registration'!C5</f>
        <v>NHRL-EQA/CD4/001</v>
      </c>
      <c r="C14" s="21">
        <v>1</v>
      </c>
      <c r="D14" s="21"/>
      <c r="E14" s="30">
        <v>42927</v>
      </c>
      <c r="F14" s="21" t="s">
        <v>104</v>
      </c>
      <c r="G14" s="30">
        <v>42928</v>
      </c>
      <c r="H14" s="24"/>
      <c r="I14" s="24"/>
      <c r="J14" s="24" t="s">
        <v>108</v>
      </c>
      <c r="K14" s="21" t="str">
        <f t="shared" ref="K14:K20" si="0">IF($G14-$E14&gt;3,"Overstayed", "OK")</f>
        <v>OK</v>
      </c>
      <c r="L14" s="31">
        <v>42935</v>
      </c>
      <c r="M14" s="24"/>
      <c r="N14" s="24"/>
      <c r="O14" s="24" t="s">
        <v>46</v>
      </c>
      <c r="P14" s="35" t="str">
        <f t="shared" ref="P14:P20" si="1">IF(AND($L14-$G14&gt;2), "Delayed", "OK")</f>
        <v>Delayed</v>
      </c>
      <c r="Q14" s="21"/>
      <c r="R14" s="21" t="str">
        <f t="shared" ref="R14:R20" si="2">IF($Q14-$L14&lt;3, "Acceptable", "Delayed")</f>
        <v>Acceptable</v>
      </c>
    </row>
    <row r="15" spans="1:18">
      <c r="B15" s="20" t="str">
        <f>'Participant Registration'!C6</f>
        <v>NHRL-EQA/CD4/002</v>
      </c>
      <c r="C15" s="22">
        <v>2</v>
      </c>
      <c r="D15" s="22"/>
      <c r="E15" s="30">
        <v>42927</v>
      </c>
      <c r="F15" s="21" t="s">
        <v>104</v>
      </c>
      <c r="G15" s="32">
        <v>42928</v>
      </c>
      <c r="H15" s="25"/>
      <c r="I15" s="25"/>
      <c r="J15" s="25" t="s">
        <v>108</v>
      </c>
      <c r="K15" s="21" t="str">
        <f t="shared" si="0"/>
        <v>OK</v>
      </c>
      <c r="L15" s="33">
        <v>42929</v>
      </c>
      <c r="M15" s="25"/>
      <c r="N15" s="25"/>
      <c r="O15" s="25" t="s">
        <v>47</v>
      </c>
      <c r="P15" s="35" t="str">
        <f t="shared" si="1"/>
        <v>OK</v>
      </c>
      <c r="Q15" s="30">
        <v>42935</v>
      </c>
      <c r="R15" s="21" t="str">
        <f t="shared" si="2"/>
        <v>Delayed</v>
      </c>
    </row>
    <row r="16" spans="1:18">
      <c r="B16" s="20" t="str">
        <f>'Participant Registration'!C7</f>
        <v>NHRL-EQA/CD4/003</v>
      </c>
      <c r="C16" s="21">
        <v>2</v>
      </c>
      <c r="D16" s="21"/>
      <c r="E16" s="30">
        <v>42927</v>
      </c>
      <c r="F16" s="21" t="s">
        <v>104</v>
      </c>
      <c r="G16" s="30">
        <v>42931</v>
      </c>
      <c r="H16" s="24"/>
      <c r="I16" s="24"/>
      <c r="J16" s="24" t="s">
        <v>109</v>
      </c>
      <c r="K16" s="21" t="str">
        <f t="shared" si="0"/>
        <v>Overstayed</v>
      </c>
      <c r="L16" s="24"/>
      <c r="M16" s="24"/>
      <c r="N16" s="24"/>
      <c r="O16" s="24"/>
      <c r="P16" s="35" t="str">
        <f t="shared" si="1"/>
        <v>OK</v>
      </c>
      <c r="Q16" s="21"/>
      <c r="R16" s="21" t="str">
        <f t="shared" si="2"/>
        <v>Acceptable</v>
      </c>
    </row>
    <row r="17" spans="2:18">
      <c r="B17" s="20" t="str">
        <f>'Participant Registration'!C8</f>
        <v>NHRL-EQA/CD4/004</v>
      </c>
      <c r="C17" s="21">
        <v>4</v>
      </c>
      <c r="D17" s="21"/>
      <c r="E17" s="21"/>
      <c r="F17" s="21" t="s">
        <v>104</v>
      </c>
      <c r="G17" s="21"/>
      <c r="H17" s="24"/>
      <c r="I17" s="24"/>
      <c r="J17" s="24"/>
      <c r="K17" s="21" t="str">
        <f t="shared" si="0"/>
        <v>OK</v>
      </c>
      <c r="L17" s="24"/>
      <c r="M17" s="24"/>
      <c r="N17" s="24"/>
      <c r="O17" s="24"/>
      <c r="P17" s="35" t="str">
        <f t="shared" si="1"/>
        <v>OK</v>
      </c>
      <c r="Q17" s="21"/>
      <c r="R17" s="21" t="str">
        <f t="shared" si="2"/>
        <v>Acceptable</v>
      </c>
    </row>
    <row r="18" spans="2:18">
      <c r="B18" s="20" t="str">
        <f>'Participant Registration'!C9</f>
        <v>NHRL-EQA/CD4/005</v>
      </c>
      <c r="C18" s="21">
        <v>3</v>
      </c>
      <c r="D18" s="21"/>
      <c r="E18" s="21"/>
      <c r="F18" s="21" t="s">
        <v>104</v>
      </c>
      <c r="G18" s="21"/>
      <c r="H18" s="24"/>
      <c r="I18" s="24"/>
      <c r="J18" s="24"/>
      <c r="K18" s="21" t="str">
        <f t="shared" si="0"/>
        <v>OK</v>
      </c>
      <c r="L18" s="24"/>
      <c r="M18" s="24"/>
      <c r="N18" s="24"/>
      <c r="O18" s="24"/>
      <c r="P18" s="35" t="str">
        <f t="shared" si="1"/>
        <v>OK</v>
      </c>
      <c r="Q18" s="21"/>
      <c r="R18" s="21" t="str">
        <f t="shared" si="2"/>
        <v>Acceptable</v>
      </c>
    </row>
    <row r="19" spans="2:18">
      <c r="B19" s="20" t="str">
        <f>'Participant Registration'!C10</f>
        <v>NHRL-EQA/CD4/006</v>
      </c>
      <c r="C19" s="21">
        <v>4</v>
      </c>
      <c r="D19" s="21"/>
      <c r="E19" s="21"/>
      <c r="F19" s="21" t="s">
        <v>104</v>
      </c>
      <c r="G19" s="21"/>
      <c r="H19" s="24"/>
      <c r="I19" s="24"/>
      <c r="J19" s="24"/>
      <c r="K19" s="21" t="str">
        <f t="shared" si="0"/>
        <v>OK</v>
      </c>
      <c r="L19" s="24"/>
      <c r="M19" s="24"/>
      <c r="N19" s="24"/>
      <c r="O19" s="24"/>
      <c r="P19" s="35" t="str">
        <f t="shared" si="1"/>
        <v>OK</v>
      </c>
      <c r="Q19" s="21"/>
      <c r="R19" s="21" t="str">
        <f t="shared" si="2"/>
        <v>Acceptable</v>
      </c>
    </row>
    <row r="20" spans="2:18">
      <c r="B20" s="20" t="str">
        <f>'Participant Registration'!C11</f>
        <v>NHRL-EQA/CD4/007</v>
      </c>
      <c r="C20" s="23">
        <v>2</v>
      </c>
      <c r="D20" s="23"/>
      <c r="E20" s="21"/>
      <c r="F20" s="21" t="s">
        <v>104</v>
      </c>
      <c r="G20" s="23"/>
      <c r="H20" s="26"/>
      <c r="I20" s="26"/>
      <c r="J20" s="26"/>
      <c r="K20" s="21" t="str">
        <f t="shared" si="0"/>
        <v>OK</v>
      </c>
      <c r="L20" s="26"/>
      <c r="M20" s="26"/>
      <c r="N20" s="26"/>
      <c r="O20" s="26"/>
      <c r="P20" s="35" t="str">
        <f t="shared" si="1"/>
        <v>OK</v>
      </c>
      <c r="Q20" s="21"/>
      <c r="R20" s="21" t="str">
        <f t="shared" si="2"/>
        <v>Acceptable</v>
      </c>
    </row>
  </sheetData>
  <mergeCells count="4">
    <mergeCell ref="G12:K12"/>
    <mergeCell ref="Q12:R12"/>
    <mergeCell ref="L12:P12"/>
    <mergeCell ref="C12:F12"/>
  </mergeCells>
  <conditionalFormatting sqref="P14:P20">
    <cfRule type="containsText" dxfId="10" priority="5" operator="containsText" text="OK">
      <formula>NOT(ISERROR(SEARCH("OK",P14)))</formula>
    </cfRule>
    <cfRule type="containsText" dxfId="9" priority="6" operator="containsText" text="OK">
      <formula>NOT(ISERROR(SEARCH("OK",P14)))</formula>
    </cfRule>
    <cfRule type="containsText" dxfId="8" priority="7" operator="containsText" text="Delayed">
      <formula>NOT(ISERROR(SEARCH("Delayed",P14)))</formula>
    </cfRule>
  </conditionalFormatting>
  <conditionalFormatting sqref="R14:R20">
    <cfRule type="containsText" dxfId="7" priority="3" operator="containsText" text="Delayed">
      <formula>NOT(ISERROR(SEARCH("Delayed",R14)))</formula>
    </cfRule>
    <cfRule type="containsText" dxfId="6" priority="4" operator="containsText" text="Acceptable">
      <formula>NOT(ISERROR(SEARCH("Acceptable",R14)))</formula>
    </cfRule>
  </conditionalFormatting>
  <conditionalFormatting sqref="K14:K20">
    <cfRule type="containsText" dxfId="5" priority="1" operator="containsText" text="OK">
      <formula>NOT(ISERROR(SEARCH("OK",K14)))</formula>
    </cfRule>
    <cfRule type="containsText" dxfId="4" priority="2" operator="containsText" text="Overstayed">
      <formula>NOT(ISERROR(SEARCH("Overstayed",K14)))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F14" sqref="F14"/>
    </sheetView>
  </sheetViews>
  <sheetFormatPr defaultRowHeight="15"/>
  <cols>
    <col min="1" max="1" width="10.140625" bestFit="1" customWidth="1"/>
    <col min="2" max="2" width="16.7109375" bestFit="1" customWidth="1"/>
    <col min="3" max="3" width="18.5703125" bestFit="1" customWidth="1"/>
    <col min="4" max="4" width="16.42578125" bestFit="1" customWidth="1"/>
    <col min="5" max="5" width="17.28515625" bestFit="1" customWidth="1"/>
    <col min="6" max="6" width="20.5703125" bestFit="1" customWidth="1"/>
    <col min="7" max="7" width="15.5703125" bestFit="1" customWidth="1"/>
    <col min="8" max="8" width="11" bestFit="1" customWidth="1"/>
    <col min="9" max="9" width="26" bestFit="1" customWidth="1"/>
    <col min="10" max="10" width="34.42578125" customWidth="1"/>
    <col min="11" max="11" width="14.7109375" bestFit="1" customWidth="1"/>
  </cols>
  <sheetData>
    <row r="1" spans="1:10">
      <c r="A1" s="1" t="str">
        <f>'CD4 PT Characterisation'!A1</f>
        <v>PT ROUND</v>
      </c>
      <c r="B1" t="str">
        <f>'CD4 PT Characterisation'!B1</f>
        <v>NHRL/CD4/2017-1</v>
      </c>
    </row>
    <row r="4" spans="1:10">
      <c r="B4" t="s">
        <v>79</v>
      </c>
      <c r="C4" t="s">
        <v>44</v>
      </c>
      <c r="D4" t="s">
        <v>45</v>
      </c>
      <c r="E4" t="s">
        <v>52</v>
      </c>
      <c r="F4" t="s">
        <v>54</v>
      </c>
      <c r="G4" t="s">
        <v>61</v>
      </c>
      <c r="H4" t="s">
        <v>66</v>
      </c>
      <c r="I4" t="s">
        <v>70</v>
      </c>
      <c r="J4" t="s">
        <v>75</v>
      </c>
    </row>
    <row r="5" spans="1:10" ht="30">
      <c r="B5" t="s">
        <v>3</v>
      </c>
      <c r="C5" t="s">
        <v>30</v>
      </c>
      <c r="D5" t="s">
        <v>46</v>
      </c>
      <c r="E5" s="17" t="s">
        <v>53</v>
      </c>
      <c r="F5" s="18" t="s">
        <v>55</v>
      </c>
      <c r="G5" t="s">
        <v>62</v>
      </c>
      <c r="H5" t="s">
        <v>67</v>
      </c>
      <c r="I5" s="18" t="s">
        <v>71</v>
      </c>
      <c r="J5" s="19" t="s">
        <v>76</v>
      </c>
    </row>
    <row r="6" spans="1:10" ht="30">
      <c r="B6" t="s">
        <v>3</v>
      </c>
      <c r="C6" t="s">
        <v>31</v>
      </c>
      <c r="D6" t="s">
        <v>47</v>
      </c>
      <c r="E6" s="17" t="s">
        <v>53</v>
      </c>
      <c r="F6" s="18" t="s">
        <v>56</v>
      </c>
      <c r="G6" t="s">
        <v>62</v>
      </c>
      <c r="H6" t="s">
        <v>67</v>
      </c>
      <c r="I6" s="18" t="s">
        <v>71</v>
      </c>
      <c r="J6" s="19" t="s">
        <v>76</v>
      </c>
    </row>
    <row r="7" spans="1:10" ht="30">
      <c r="B7" t="s">
        <v>3</v>
      </c>
      <c r="C7" t="s">
        <v>32</v>
      </c>
      <c r="D7" t="s">
        <v>48</v>
      </c>
      <c r="E7" s="17" t="s">
        <v>53</v>
      </c>
      <c r="F7" s="18" t="s">
        <v>57</v>
      </c>
      <c r="G7" t="s">
        <v>65</v>
      </c>
      <c r="H7" t="s">
        <v>68</v>
      </c>
      <c r="I7" s="18" t="s">
        <v>72</v>
      </c>
      <c r="J7" s="19" t="s">
        <v>77</v>
      </c>
    </row>
    <row r="8" spans="1:10" ht="30">
      <c r="B8" t="s">
        <v>3</v>
      </c>
      <c r="C8" t="s">
        <v>33</v>
      </c>
      <c r="D8" t="s">
        <v>49</v>
      </c>
      <c r="E8" s="17" t="s">
        <v>53</v>
      </c>
      <c r="F8" s="18" t="s">
        <v>58</v>
      </c>
      <c r="G8" t="s">
        <v>65</v>
      </c>
      <c r="H8" t="s">
        <v>68</v>
      </c>
      <c r="I8" s="18" t="s">
        <v>72</v>
      </c>
      <c r="J8" s="19" t="s">
        <v>77</v>
      </c>
    </row>
    <row r="9" spans="1:10" ht="30">
      <c r="B9" t="s">
        <v>3</v>
      </c>
      <c r="C9" t="s">
        <v>34</v>
      </c>
      <c r="D9" t="s">
        <v>50</v>
      </c>
      <c r="E9" s="17" t="s">
        <v>53</v>
      </c>
      <c r="F9" s="18" t="s">
        <v>59</v>
      </c>
      <c r="G9" t="s">
        <v>63</v>
      </c>
      <c r="H9" t="s">
        <v>69</v>
      </c>
      <c r="I9" s="18" t="s">
        <v>73</v>
      </c>
      <c r="J9" s="19" t="s">
        <v>78</v>
      </c>
    </row>
    <row r="10" spans="1:10" ht="30">
      <c r="B10" t="s">
        <v>3</v>
      </c>
      <c r="C10" t="s">
        <v>35</v>
      </c>
      <c r="D10" t="s">
        <v>51</v>
      </c>
      <c r="E10" s="17" t="s">
        <v>53</v>
      </c>
      <c r="F10" s="18" t="s">
        <v>60</v>
      </c>
      <c r="G10" t="s">
        <v>63</v>
      </c>
      <c r="H10" t="s">
        <v>69</v>
      </c>
      <c r="I10" s="18" t="s">
        <v>73</v>
      </c>
      <c r="J10" s="19" t="s">
        <v>78</v>
      </c>
    </row>
    <row r="11" spans="1:10">
      <c r="B11" t="s">
        <v>4</v>
      </c>
      <c r="C11" t="s">
        <v>82</v>
      </c>
      <c r="D11" t="s">
        <v>84</v>
      </c>
      <c r="E11" s="17" t="s">
        <v>53</v>
      </c>
      <c r="F11" s="18" t="s">
        <v>85</v>
      </c>
      <c r="G11" t="s">
        <v>64</v>
      </c>
      <c r="H11" t="s">
        <v>83</v>
      </c>
      <c r="I11" s="18" t="s">
        <v>74</v>
      </c>
      <c r="J11" s="19" t="s">
        <v>86</v>
      </c>
    </row>
  </sheetData>
  <hyperlinks>
    <hyperlink ref="F5" r:id="rId1"/>
    <hyperlink ref="I5" r:id="rId2"/>
    <hyperlink ref="I6" r:id="rId3"/>
    <hyperlink ref="I7" r:id="rId4"/>
    <hyperlink ref="I8" r:id="rId5"/>
    <hyperlink ref="I9" r:id="rId6"/>
    <hyperlink ref="I10" r:id="rId7"/>
    <hyperlink ref="F8" r:id="rId8"/>
    <hyperlink ref="F6:F7" r:id="rId9" display="asurname@xxxxx.xxx"/>
    <hyperlink ref="F6" r:id="rId10"/>
    <hyperlink ref="F7" r:id="rId11"/>
    <hyperlink ref="F9" r:id="rId12"/>
    <hyperlink ref="F10" r:id="rId13"/>
    <hyperlink ref="I11" r:id="rId14"/>
    <hyperlink ref="F11" r:id="rId1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"/>
  <sheetViews>
    <sheetView topLeftCell="B1" workbookViewId="0">
      <selection activeCell="D15" sqref="D15:D20"/>
    </sheetView>
  </sheetViews>
  <sheetFormatPr defaultRowHeight="15"/>
  <cols>
    <col min="1" max="1" width="10.140625" bestFit="1" customWidth="1"/>
    <col min="2" max="2" width="16.7109375" bestFit="1" customWidth="1"/>
    <col min="3" max="3" width="18.5703125" bestFit="1" customWidth="1"/>
    <col min="4" max="4" width="8.85546875" bestFit="1" customWidth="1"/>
    <col min="5" max="5" width="8.7109375" customWidth="1"/>
    <col min="6" max="6" width="13.140625" bestFit="1" customWidth="1"/>
    <col min="8" max="8" width="13.140625" bestFit="1" customWidth="1"/>
    <col min="9" max="9" width="11.28515625" bestFit="1" customWidth="1"/>
    <col min="10" max="10" width="13.140625" bestFit="1" customWidth="1"/>
    <col min="12" max="12" width="13.140625" bestFit="1" customWidth="1"/>
    <col min="14" max="14" width="13.140625" customWidth="1"/>
    <col min="15" max="15" width="12.85546875" bestFit="1" customWidth="1"/>
    <col min="16" max="16" width="23.5703125" bestFit="1" customWidth="1"/>
  </cols>
  <sheetData>
    <row r="1" spans="1:16">
      <c r="A1" s="1" t="str">
        <f>'CD4 PT Characterisation'!A1</f>
        <v>PT ROUND</v>
      </c>
      <c r="B1" s="11" t="str">
        <f>'CD4 PT Characterisation'!B1</f>
        <v>NHRL/CD4/2017-1</v>
      </c>
    </row>
    <row r="3" spans="1:16">
      <c r="B3" t="s">
        <v>2</v>
      </c>
      <c r="C3" s="1" t="s">
        <v>3</v>
      </c>
      <c r="D3" s="1"/>
    </row>
    <row r="4" spans="1:16"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6">
      <c r="B5" s="1"/>
      <c r="C5" s="1" t="s">
        <v>38</v>
      </c>
      <c r="D5" s="1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6">
      <c r="C6" s="2" t="str">
        <f>'CD4 PT Characterisation'!B6</f>
        <v>Sample ID</v>
      </c>
      <c r="D6" s="13" t="s">
        <v>17</v>
      </c>
      <c r="E6" s="13" t="s">
        <v>18</v>
      </c>
      <c r="F6" s="13" t="s">
        <v>23</v>
      </c>
      <c r="G6" s="13" t="s">
        <v>39</v>
      </c>
      <c r="H6" s="13" t="s">
        <v>40</v>
      </c>
      <c r="J6" s="12"/>
      <c r="K6" s="12"/>
      <c r="L6" s="12"/>
      <c r="M6" s="12"/>
      <c r="N6" s="12"/>
    </row>
    <row r="7" spans="1:16">
      <c r="C7" s="2" t="str">
        <f>'CD4 PT Characterisation'!B7</f>
        <v>2017-7/a</v>
      </c>
      <c r="D7" s="14">
        <f>'CD4 PT Characterisation'!F7</f>
        <v>515</v>
      </c>
      <c r="E7" s="14">
        <f>'CD4 PT Characterisation'!G7</f>
        <v>3</v>
      </c>
      <c r="F7" s="14">
        <f>'CD4 PT Characterisation'!H7</f>
        <v>6</v>
      </c>
      <c r="G7" s="14">
        <f>'CD4 PT Characterisation'!I7</f>
        <v>521</v>
      </c>
      <c r="H7" s="14">
        <f>'CD4 PT Characterisation'!J7</f>
        <v>509</v>
      </c>
      <c r="J7" s="12"/>
      <c r="K7" s="12"/>
      <c r="L7" s="12"/>
      <c r="M7" s="12"/>
      <c r="N7" s="12"/>
    </row>
    <row r="8" spans="1:16">
      <c r="C8" s="2" t="str">
        <f>'CD4 PT Characterisation'!B8</f>
        <v>2017-7/b</v>
      </c>
      <c r="D8" s="14">
        <f>'CD4 PT Characterisation'!F8</f>
        <v>361.33333333333331</v>
      </c>
      <c r="E8" s="14">
        <f>'CD4 PT Characterisation'!G8</f>
        <v>1.699673171197595</v>
      </c>
      <c r="F8" s="14">
        <f>'CD4 PT Characterisation'!H8</f>
        <v>3.39934634239519</v>
      </c>
      <c r="G8" s="14">
        <f>'CD4 PT Characterisation'!I8</f>
        <v>364.73267967572849</v>
      </c>
      <c r="H8" s="14">
        <f>'CD4 PT Characterisation'!J8</f>
        <v>357.93398699093814</v>
      </c>
      <c r="J8" s="12"/>
      <c r="K8" s="12"/>
      <c r="L8" s="12"/>
      <c r="M8" s="12"/>
      <c r="N8" s="12"/>
    </row>
    <row r="9" spans="1:16">
      <c r="C9" s="2" t="str">
        <f>'CD4 PT Characterisation'!B9</f>
        <v>2017-7/c</v>
      </c>
      <c r="D9" s="14">
        <f>'CD4 PT Characterisation'!F9</f>
        <v>214.33333333333334</v>
      </c>
      <c r="E9" s="14">
        <f>'CD4 PT Characterisation'!G9</f>
        <v>1.699673171197595</v>
      </c>
      <c r="F9" s="14">
        <f>'CD4 PT Characterisation'!H9</f>
        <v>3.39934634239519</v>
      </c>
      <c r="G9" s="14">
        <f>'CD4 PT Characterisation'!I9</f>
        <v>217.73267967572852</v>
      </c>
      <c r="H9" s="14">
        <f>'CD4 PT Characterisation'!J9</f>
        <v>210.93398699093817</v>
      </c>
      <c r="J9" s="12"/>
      <c r="K9" s="12"/>
      <c r="L9" s="12"/>
      <c r="M9" s="12"/>
      <c r="N9" s="12"/>
    </row>
    <row r="10" spans="1:16">
      <c r="C10" s="2" t="str">
        <f>'CD4 PT Characterisation'!B10</f>
        <v>2017-7/d</v>
      </c>
      <c r="D10" s="14">
        <f>'CD4 PT Characterisation'!F10</f>
        <v>183</v>
      </c>
      <c r="E10" s="14">
        <f>'CD4 PT Characterisation'!G10</f>
        <v>2.1602468994692869</v>
      </c>
      <c r="F10" s="14">
        <f>'CD4 PT Characterisation'!H10</f>
        <v>4.3204937989385739</v>
      </c>
      <c r="G10" s="14">
        <f>'CD4 PT Characterisation'!I10</f>
        <v>187.32049379893857</v>
      </c>
      <c r="H10" s="14">
        <f>'CD4 PT Characterisation'!J10</f>
        <v>178.67950620106143</v>
      </c>
      <c r="J10" s="12"/>
      <c r="K10" s="12"/>
      <c r="L10" s="12"/>
      <c r="M10" s="12"/>
      <c r="N10" s="12"/>
    </row>
    <row r="11" spans="1:16">
      <c r="C11" s="2" t="str">
        <f>'CD4 PT Characterisation'!B11</f>
        <v>2017-7/e</v>
      </c>
      <c r="D11" s="14">
        <f>'CD4 PT Characterisation'!F11</f>
        <v>62.666666666666664</v>
      </c>
      <c r="E11" s="14">
        <f>'CD4 PT Characterisation'!G11</f>
        <v>2.0548046676563256</v>
      </c>
      <c r="F11" s="14">
        <f>'CD4 PT Characterisation'!H11</f>
        <v>4.1096093353126513</v>
      </c>
      <c r="G11" s="14">
        <f>'CD4 PT Characterisation'!I11</f>
        <v>66.776276001979312</v>
      </c>
      <c r="H11" s="14">
        <f>'CD4 PT Characterisation'!J11</f>
        <v>58.557057331354017</v>
      </c>
      <c r="J11" s="12"/>
      <c r="K11" s="12"/>
      <c r="L11" s="12"/>
      <c r="M11" s="12"/>
      <c r="N11" s="12"/>
    </row>
    <row r="12" spans="1:16"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6"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6">
      <c r="B14" s="15" t="s">
        <v>37</v>
      </c>
      <c r="C14" s="15" t="s">
        <v>44</v>
      </c>
      <c r="D14" s="15" t="s">
        <v>89</v>
      </c>
      <c r="E14" s="15" t="str">
        <f>C7</f>
        <v>2017-7/a</v>
      </c>
      <c r="F14" s="2" t="s">
        <v>22</v>
      </c>
      <c r="G14" s="15" t="str">
        <f>C8</f>
        <v>2017-7/b</v>
      </c>
      <c r="H14" s="2" t="s">
        <v>22</v>
      </c>
      <c r="I14" s="15" t="str">
        <f>C9</f>
        <v>2017-7/c</v>
      </c>
      <c r="J14" s="2" t="s">
        <v>22</v>
      </c>
      <c r="K14" s="15" t="str">
        <f>C10</f>
        <v>2017-7/d</v>
      </c>
      <c r="L14" s="2" t="s">
        <v>22</v>
      </c>
      <c r="M14" s="15" t="str">
        <f>C11</f>
        <v>2017-7/e</v>
      </c>
      <c r="N14" s="2" t="s">
        <v>22</v>
      </c>
      <c r="O14" s="15" t="s">
        <v>41</v>
      </c>
      <c r="P14" s="6" t="s">
        <v>42</v>
      </c>
    </row>
    <row r="15" spans="1:16">
      <c r="B15" s="2" t="str">
        <f t="shared" ref="B15:B20" si="0">IF(P15&lt;&gt;"","Complete","Pending")</f>
        <v>Complete</v>
      </c>
      <c r="C15" s="2" t="str">
        <f>'Participant Registration'!C5</f>
        <v>NHRL-EQA/CD4/001</v>
      </c>
      <c r="D15" s="2">
        <f>'Panel tracking'!C14</f>
        <v>1</v>
      </c>
      <c r="E15" s="2">
        <v>511</v>
      </c>
      <c r="F15" s="2" t="str">
        <f t="shared" ref="F15:F20" si="1">IF(AND(E15&gt;=$H$7,E15&lt;=$G$7), "Acceptable","Unacceptable")</f>
        <v>Acceptable</v>
      </c>
      <c r="G15" s="2">
        <v>359</v>
      </c>
      <c r="H15" s="2" t="str">
        <f>IF(AND(G15&gt;=$H$8,G15&lt;=$G$8), "Acceptable","Unacceptable")</f>
        <v>Acceptable</v>
      </c>
      <c r="I15" s="2">
        <v>215</v>
      </c>
      <c r="J15" s="2" t="str">
        <f t="shared" ref="J15:J20" si="2">IF(AND(I15&gt;=$H$9,I15&lt;=$G$9), "Acceptable","Unacceptable")</f>
        <v>Acceptable</v>
      </c>
      <c r="K15" s="2">
        <v>185</v>
      </c>
      <c r="L15" s="2" t="str">
        <f t="shared" ref="L15:L20" si="3">IF(AND(K15&gt;=$H$10,K15&lt;=$G$10), "Acceptable","Unacceptable")</f>
        <v>Acceptable</v>
      </c>
      <c r="M15" s="2">
        <v>65</v>
      </c>
      <c r="N15" s="2" t="str">
        <f t="shared" ref="N15:N20" si="4">IF(AND(M15&gt;=$H$11,M15&lt;=$G$11), "Acceptable","Unacceptable")</f>
        <v>Acceptable</v>
      </c>
      <c r="O15" s="16">
        <v>1</v>
      </c>
      <c r="P15" s="2" t="s">
        <v>43</v>
      </c>
    </row>
    <row r="16" spans="1:16">
      <c r="B16" s="2" t="str">
        <f t="shared" si="0"/>
        <v>Complete</v>
      </c>
      <c r="C16" s="2" t="str">
        <f>'Participant Registration'!C6</f>
        <v>NHRL-EQA/CD4/002</v>
      </c>
      <c r="D16" s="2">
        <f>'Panel tracking'!C15</f>
        <v>2</v>
      </c>
      <c r="E16" s="2">
        <v>509</v>
      </c>
      <c r="F16" s="2" t="str">
        <f t="shared" si="1"/>
        <v>Acceptable</v>
      </c>
      <c r="G16" s="2"/>
      <c r="H16" s="2" t="str">
        <f>IF(AND(G16&gt;=$H$8,E16&lt;=$G$8), "Acceptable","Unacceptable")</f>
        <v>Unacceptable</v>
      </c>
      <c r="I16" s="2"/>
      <c r="J16" s="2" t="str">
        <f t="shared" si="2"/>
        <v>Unacceptable</v>
      </c>
      <c r="K16" s="2"/>
      <c r="L16" s="2" t="str">
        <f t="shared" si="3"/>
        <v>Unacceptable</v>
      </c>
      <c r="M16" s="2"/>
      <c r="N16" s="2" t="str">
        <f t="shared" si="4"/>
        <v>Unacceptable</v>
      </c>
      <c r="O16" s="2"/>
      <c r="P16" s="2" t="s">
        <v>81</v>
      </c>
    </row>
    <row r="17" spans="2:16">
      <c r="B17" s="2" t="str">
        <f t="shared" si="0"/>
        <v>Complete</v>
      </c>
      <c r="C17" s="2" t="str">
        <f>'Participant Registration'!C7</f>
        <v>NHRL-EQA/CD4/003</v>
      </c>
      <c r="D17" s="2">
        <f>'Panel tracking'!C16</f>
        <v>2</v>
      </c>
      <c r="E17" s="2"/>
      <c r="F17" s="2" t="str">
        <f t="shared" si="1"/>
        <v>Unacceptable</v>
      </c>
      <c r="G17" s="2"/>
      <c r="H17" s="2" t="str">
        <f>IF(AND(G17&gt;=$H$8,E17&lt;=$G$8), "Acceptable","Unacceptable")</f>
        <v>Unacceptable</v>
      </c>
      <c r="I17" s="2"/>
      <c r="J17" s="2" t="str">
        <f t="shared" si="2"/>
        <v>Unacceptable</v>
      </c>
      <c r="K17" s="2"/>
      <c r="L17" s="2" t="str">
        <f t="shared" si="3"/>
        <v>Unacceptable</v>
      </c>
      <c r="M17" s="2"/>
      <c r="N17" s="2" t="str">
        <f t="shared" si="4"/>
        <v>Unacceptable</v>
      </c>
      <c r="O17" s="2"/>
      <c r="P17" s="2" t="s">
        <v>80</v>
      </c>
    </row>
    <row r="18" spans="2:16">
      <c r="B18" s="2" t="str">
        <f t="shared" si="0"/>
        <v>Pending</v>
      </c>
      <c r="C18" s="2" t="str">
        <f>'Participant Registration'!C8</f>
        <v>NHRL-EQA/CD4/004</v>
      </c>
      <c r="D18" s="2">
        <f>'Panel tracking'!C17</f>
        <v>4</v>
      </c>
      <c r="E18" s="2"/>
      <c r="F18" s="2" t="str">
        <f t="shared" si="1"/>
        <v>Unacceptable</v>
      </c>
      <c r="G18" s="2"/>
      <c r="H18" s="2" t="str">
        <f>IF(AND(G18&gt;=$H$8,E18&lt;=$G$8), "Acceptable","Unacceptable")</f>
        <v>Unacceptable</v>
      </c>
      <c r="I18" s="2"/>
      <c r="J18" s="2" t="str">
        <f t="shared" si="2"/>
        <v>Unacceptable</v>
      </c>
      <c r="K18" s="2"/>
      <c r="L18" s="2" t="str">
        <f t="shared" si="3"/>
        <v>Unacceptable</v>
      </c>
      <c r="M18" s="2"/>
      <c r="N18" s="2" t="str">
        <f t="shared" si="4"/>
        <v>Unacceptable</v>
      </c>
      <c r="O18" s="2"/>
      <c r="P18" s="2"/>
    </row>
    <row r="19" spans="2:16">
      <c r="B19" s="2" t="str">
        <f t="shared" si="0"/>
        <v>Pending</v>
      </c>
      <c r="C19" s="2" t="str">
        <f>'Participant Registration'!C9</f>
        <v>NHRL-EQA/CD4/005</v>
      </c>
      <c r="D19" s="2">
        <f>'Panel tracking'!C18</f>
        <v>3</v>
      </c>
      <c r="E19" s="2"/>
      <c r="F19" s="2" t="str">
        <f t="shared" si="1"/>
        <v>Unacceptable</v>
      </c>
      <c r="G19" s="2"/>
      <c r="H19" s="2" t="str">
        <f>IF(AND(G19&gt;=$H$8,E19&lt;=$G$8), "Acceptable","Unacceptable")</f>
        <v>Unacceptable</v>
      </c>
      <c r="I19" s="2"/>
      <c r="J19" s="2" t="str">
        <f t="shared" si="2"/>
        <v>Unacceptable</v>
      </c>
      <c r="K19" s="2"/>
      <c r="L19" s="2" t="str">
        <f t="shared" si="3"/>
        <v>Unacceptable</v>
      </c>
      <c r="M19" s="2"/>
      <c r="N19" s="2" t="str">
        <f t="shared" si="4"/>
        <v>Unacceptable</v>
      </c>
      <c r="O19" s="2"/>
      <c r="P19" s="2"/>
    </row>
    <row r="20" spans="2:16">
      <c r="B20" s="2" t="str">
        <f t="shared" si="0"/>
        <v>Pending</v>
      </c>
      <c r="C20" s="2" t="str">
        <f>'Participant Registration'!C10</f>
        <v>NHRL-EQA/CD4/006</v>
      </c>
      <c r="D20" s="2">
        <f>'Panel tracking'!C19</f>
        <v>4</v>
      </c>
      <c r="E20" s="2"/>
      <c r="F20" s="2" t="str">
        <f t="shared" si="1"/>
        <v>Unacceptable</v>
      </c>
      <c r="G20" s="2"/>
      <c r="H20" s="2" t="str">
        <f>IF(AND(G20&gt;=$H$8,E20&lt;=$G$8), "Acceptable","Unacceptable")</f>
        <v>Unacceptable</v>
      </c>
      <c r="I20" s="2"/>
      <c r="J20" s="2" t="str">
        <f t="shared" si="2"/>
        <v>Unacceptable</v>
      </c>
      <c r="K20" s="2"/>
      <c r="L20" s="2" t="str">
        <f t="shared" si="3"/>
        <v>Unacceptable</v>
      </c>
      <c r="M20" s="2"/>
      <c r="N20" s="2" t="str">
        <f t="shared" si="4"/>
        <v>Unacceptable</v>
      </c>
      <c r="O20" s="2"/>
      <c r="P20" s="2"/>
    </row>
  </sheetData>
  <conditionalFormatting sqref="B15:B20">
    <cfRule type="containsText" dxfId="3" priority="5" operator="containsText" text="Pending">
      <formula>NOT(ISERROR(SEARCH("Pending",B15)))</formula>
    </cfRule>
    <cfRule type="containsText" dxfId="2" priority="6" operator="containsText" text="Complete">
      <formula>NOT(ISERROR(SEARCH("Complete",B15)))</formula>
    </cfRule>
    <cfRule type="containsText" dxfId="1" priority="7" operator="containsText" text="Pending">
      <formula>NOT(ISERROR(SEARCH("Pending",B15)))</formula>
    </cfRule>
  </conditionalFormatting>
  <conditionalFormatting sqref="F15:F20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16:O2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5:E20">
    <cfRule type="cellIs" dxfId="0" priority="41" operator="between">
      <formula>$D$7-$E$7</formula>
      <formula>$D$7+$E$7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3" sqref="K13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5" sqref="E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CD4 PT Characterisation</vt:lpstr>
      <vt:lpstr>Panel tracking</vt:lpstr>
      <vt:lpstr>Participant Registration</vt:lpstr>
      <vt:lpstr>BD FACSCalibur Results</vt:lpstr>
      <vt:lpstr>BD FACSCount Results</vt:lpstr>
      <vt:lpstr>BD FACSPresto Results</vt:lpstr>
      <vt:lpstr>Alere PIMA Results</vt:lpstr>
      <vt:lpstr>Partec CyFlow Results</vt:lpstr>
      <vt:lpstr>Guava EasyFlow 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Mumo</dc:creator>
  <cp:lastModifiedBy>Timothy</cp:lastModifiedBy>
  <dcterms:created xsi:type="dcterms:W3CDTF">2016-10-03T05:53:07Z</dcterms:created>
  <dcterms:modified xsi:type="dcterms:W3CDTF">2016-10-18T14:27:58Z</dcterms:modified>
</cp:coreProperties>
</file>