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SINE\Downloads\"/>
    </mc:Choice>
  </mc:AlternateContent>
  <xr:revisionPtr revIDLastSave="0" documentId="13_ncr:1_{87251875-8826-40C5-AD8D-7E916AC0F0ED}" xr6:coauthVersionLast="47" xr6:coauthVersionMax="47" xr10:uidLastSave="{00000000-0000-0000-0000-000000000000}"/>
  <bookViews>
    <workbookView xWindow="435" yWindow="0" windowWidth="20055" windowHeight="10920" activeTab="1" xr2:uid="{00000000-000D-0000-FFFF-FFFF00000000}"/>
  </bookViews>
  <sheets>
    <sheet name="Données brutes" sheetId="1" r:id="rId1"/>
    <sheet name="Données brutes (3)" sheetId="5" r:id="rId2"/>
    <sheet name="Données brutes (2)" sheetId="3" r:id="rId3"/>
    <sheet name="Donées pretes" sheetId="2" r:id="rId4"/>
    <sheet name="TCD" sheetId="4" r:id="rId5"/>
  </sheets>
  <definedNames>
    <definedName name="_xlnm._FilterDatabase" localSheetId="2" hidden="1">'Données brutes (2)'!$A$1:$I$61</definedName>
    <definedName name="_xlnm._FilterDatabase" localSheetId="1" hidden="1">'Données brutes (3)'!$A$1:$I$55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G3" i="5" l="1"/>
  <c r="G29" i="5"/>
  <c r="Q22" i="2"/>
  <c r="Q21" i="2"/>
  <c r="Q20" i="2"/>
  <c r="Q19" i="2"/>
  <c r="Q18" i="2"/>
  <c r="R6" i="2"/>
  <c r="N6" i="2"/>
  <c r="G10" i="5"/>
  <c r="G21" i="5"/>
  <c r="G53" i="5"/>
  <c r="G26" i="5"/>
  <c r="G13" i="5"/>
  <c r="G43" i="5"/>
  <c r="G12" i="5"/>
  <c r="G25" i="5"/>
  <c r="G32" i="5"/>
  <c r="G44" i="5"/>
  <c r="G22" i="5"/>
  <c r="G23" i="5"/>
  <c r="G54" i="5"/>
  <c r="G5" i="5"/>
  <c r="G51" i="5"/>
  <c r="G40" i="5"/>
  <c r="G34" i="5"/>
  <c r="G17" i="5"/>
  <c r="G47" i="5"/>
  <c r="G31" i="5"/>
  <c r="G27" i="5"/>
  <c r="G2" i="5"/>
  <c r="G35" i="5"/>
  <c r="G37" i="5"/>
  <c r="G38" i="5"/>
  <c r="G16" i="5"/>
  <c r="G19" i="5"/>
  <c r="G6" i="5"/>
  <c r="G4" i="5"/>
  <c r="G39" i="5"/>
  <c r="G11" i="5"/>
  <c r="G55" i="5"/>
  <c r="G14" i="5"/>
  <c r="G33" i="5"/>
  <c r="G15" i="5"/>
  <c r="G20" i="5"/>
  <c r="G45" i="5"/>
  <c r="G52" i="5"/>
  <c r="G48" i="5"/>
  <c r="G36" i="5"/>
  <c r="G46" i="5"/>
  <c r="G7" i="5"/>
  <c r="G28" i="5"/>
  <c r="G41" i="5"/>
  <c r="G24" i="5"/>
  <c r="G8" i="5"/>
  <c r="G50" i="5"/>
  <c r="G56" i="5" s="1"/>
  <c r="I61" i="5"/>
  <c r="H61" i="5"/>
  <c r="D61" i="5"/>
  <c r="C58" i="1"/>
  <c r="D58" i="1"/>
  <c r="E58" i="1"/>
  <c r="F58" i="1"/>
  <c r="G58" i="1"/>
  <c r="H58" i="1"/>
  <c r="B58" i="1"/>
  <c r="F62" i="3"/>
  <c r="F51" i="3"/>
  <c r="F42" i="3"/>
  <c r="F29" i="3"/>
  <c r="F18" i="3"/>
  <c r="F9" i="3"/>
  <c r="F63" i="3" s="1"/>
  <c r="G43" i="3"/>
  <c r="G52" i="3"/>
  <c r="G53" i="3"/>
  <c r="G54" i="3"/>
  <c r="G55" i="3"/>
  <c r="G3" i="3"/>
  <c r="G19" i="3"/>
  <c r="G44" i="3"/>
  <c r="G45" i="3"/>
  <c r="G46" i="3"/>
  <c r="G56" i="3"/>
  <c r="G10" i="3"/>
  <c r="G20" i="3"/>
  <c r="G30" i="3"/>
  <c r="G31" i="3"/>
  <c r="G57" i="3"/>
  <c r="G4" i="3"/>
  <c r="G11" i="3"/>
  <c r="G21" i="3"/>
  <c r="G32" i="3"/>
  <c r="G47" i="3"/>
  <c r="G48" i="3"/>
  <c r="G5" i="3"/>
  <c r="G6" i="3"/>
  <c r="G7" i="3"/>
  <c r="G12" i="3"/>
  <c r="G13" i="3"/>
  <c r="G22" i="3"/>
  <c r="G33" i="3"/>
  <c r="G8" i="3"/>
  <c r="G14" i="3"/>
  <c r="G23" i="3"/>
  <c r="G24" i="3"/>
  <c r="G25" i="3"/>
  <c r="G34" i="3"/>
  <c r="G35" i="3"/>
  <c r="G49" i="3"/>
  <c r="G58" i="3"/>
  <c r="G59" i="3"/>
  <c r="G15" i="3"/>
  <c r="G16" i="3"/>
  <c r="G26" i="3"/>
  <c r="G27" i="3"/>
  <c r="G36" i="3"/>
  <c r="G37" i="3"/>
  <c r="G38" i="3"/>
  <c r="G39" i="3"/>
  <c r="G40" i="3"/>
  <c r="G41" i="3"/>
  <c r="G60" i="3"/>
  <c r="G17" i="3"/>
  <c r="G28" i="3"/>
  <c r="G50" i="3"/>
  <c r="G61" i="3"/>
  <c r="G2" i="3"/>
  <c r="G30" i="5" l="1"/>
  <c r="G49" i="5"/>
  <c r="G42" i="5"/>
  <c r="G18" i="5"/>
  <c r="G9" i="5"/>
  <c r="G23" i="2"/>
  <c r="G41" i="2"/>
  <c r="G43" i="2"/>
  <c r="G45" i="2"/>
  <c r="G52" i="2"/>
  <c r="G56" i="2"/>
  <c r="G2" i="2"/>
  <c r="G6" i="2"/>
  <c r="G9" i="2"/>
  <c r="G17" i="2"/>
  <c r="G19" i="2"/>
  <c r="G36" i="2"/>
  <c r="G42" i="2"/>
  <c r="O6" i="2"/>
  <c r="G3" i="2"/>
  <c r="G4" i="2"/>
  <c r="G5" i="2"/>
  <c r="G7" i="2"/>
  <c r="G8" i="2"/>
  <c r="G10" i="2"/>
  <c r="G11" i="2"/>
  <c r="G12" i="2"/>
  <c r="G13" i="2"/>
  <c r="G14" i="2"/>
  <c r="G15" i="2"/>
  <c r="G16" i="2"/>
  <c r="G18" i="2"/>
  <c r="G20" i="2"/>
  <c r="G21" i="2"/>
  <c r="G22" i="2"/>
  <c r="G24" i="2"/>
  <c r="G25" i="2"/>
  <c r="G26" i="2"/>
  <c r="G27" i="2"/>
  <c r="G28" i="2"/>
  <c r="G29" i="2"/>
  <c r="G30" i="2"/>
  <c r="G31" i="2"/>
  <c r="G32" i="2"/>
  <c r="G33" i="2"/>
  <c r="G34" i="2"/>
  <c r="G35" i="2"/>
  <c r="G37" i="2"/>
  <c r="G38" i="2"/>
  <c r="G39" i="2"/>
  <c r="G40" i="2"/>
  <c r="G44" i="2"/>
  <c r="G46" i="2"/>
  <c r="G47" i="2"/>
  <c r="G48" i="2"/>
  <c r="G49" i="2"/>
  <c r="G50" i="2"/>
  <c r="G51" i="2"/>
  <c r="G53" i="2"/>
  <c r="G54" i="2"/>
  <c r="G55" i="2"/>
  <c r="G57" i="5" l="1"/>
  <c r="Q24" i="2"/>
  <c r="Q23" i="2"/>
  <c r="O24" i="2"/>
  <c r="O11" i="2"/>
  <c r="O22" i="2"/>
  <c r="O18" i="2"/>
  <c r="O20" i="2"/>
  <c r="O23" i="2"/>
  <c r="O19" i="2"/>
  <c r="O21" i="2"/>
</calcChain>
</file>

<file path=xl/sharedStrings.xml><?xml version="1.0" encoding="utf-8"?>
<sst xmlns="http://schemas.openxmlformats.org/spreadsheetml/2006/main" count="1178" uniqueCount="192">
  <si>
    <t>ID</t>
  </si>
  <si>
    <t>Nom</t>
  </si>
  <si>
    <t>Âge</t>
  </si>
  <si>
    <t>Ville</t>
  </si>
  <si>
    <t>Date d'Achat</t>
  </si>
  <si>
    <t>Montant (MAD)</t>
  </si>
  <si>
    <t>Mode de Paiement</t>
  </si>
  <si>
    <t>Catégorie</t>
  </si>
  <si>
    <t xml:space="preserve"> hanane</t>
  </si>
  <si>
    <t>Khalid</t>
  </si>
  <si>
    <t>MOHAMED</t>
  </si>
  <si>
    <t xml:space="preserve">Ali </t>
  </si>
  <si>
    <t>noura</t>
  </si>
  <si>
    <t>imane</t>
  </si>
  <si>
    <t>Saïd</t>
  </si>
  <si>
    <t>fatima</t>
  </si>
  <si>
    <t>Agadir</t>
  </si>
  <si>
    <t>Casablanca</t>
  </si>
  <si>
    <t>Rabat</t>
  </si>
  <si>
    <t>Oujda</t>
  </si>
  <si>
    <t>Marrakech</t>
  </si>
  <si>
    <t>Fès</t>
  </si>
  <si>
    <t>Meknès</t>
  </si>
  <si>
    <t>Tanger</t>
  </si>
  <si>
    <t>2023-01-10</t>
  </si>
  <si>
    <t>06-05-2023</t>
  </si>
  <si>
    <t>10/02/2023</t>
  </si>
  <si>
    <t>2023/04/01</t>
  </si>
  <si>
    <t>15-03-2023</t>
  </si>
  <si>
    <t>7000</t>
  </si>
  <si>
    <t>9 500</t>
  </si>
  <si>
    <t>1500</t>
  </si>
  <si>
    <t xml:space="preserve"> 2500 </t>
  </si>
  <si>
    <t>4200,50</t>
  </si>
  <si>
    <t>3500.75</t>
  </si>
  <si>
    <t>8000.99</t>
  </si>
  <si>
    <t>6000</t>
  </si>
  <si>
    <t>5000</t>
  </si>
  <si>
    <t>Chèque</t>
  </si>
  <si>
    <t>Virement</t>
  </si>
  <si>
    <t>Espèces</t>
  </si>
  <si>
    <t>Vêtements</t>
  </si>
  <si>
    <t>Électronique</t>
  </si>
  <si>
    <t>Loisirs</t>
  </si>
  <si>
    <t>Alimentation</t>
  </si>
  <si>
    <t>Transport</t>
  </si>
  <si>
    <t>Santé</t>
  </si>
  <si>
    <t xml:space="preserve">    hanane</t>
  </si>
  <si>
    <t xml:space="preserve">         MOHAMED</t>
  </si>
  <si>
    <t xml:space="preserve">     hanane</t>
  </si>
  <si>
    <t>Age_Ajustée</t>
  </si>
  <si>
    <t>Date</t>
  </si>
  <si>
    <t>Prénom</t>
  </si>
  <si>
    <t>Hanane</t>
  </si>
  <si>
    <t>Mohamed</t>
  </si>
  <si>
    <t>Ali</t>
  </si>
  <si>
    <t>Noura</t>
  </si>
  <si>
    <t>Imane</t>
  </si>
  <si>
    <t>Fatima</t>
  </si>
  <si>
    <t>MAT/101</t>
  </si>
  <si>
    <t>MAT/151</t>
  </si>
  <si>
    <t>MAT/102</t>
  </si>
  <si>
    <t>MAT/103</t>
  </si>
  <si>
    <t>MAT/104</t>
  </si>
  <si>
    <t>MAT/105</t>
  </si>
  <si>
    <t>MAT/106</t>
  </si>
  <si>
    <t>MAT/107</t>
  </si>
  <si>
    <t>MAT/108</t>
  </si>
  <si>
    <t>MAT/109</t>
  </si>
  <si>
    <t>MAT/110</t>
  </si>
  <si>
    <t>MAT/111</t>
  </si>
  <si>
    <t>MAT/112</t>
  </si>
  <si>
    <t>MAT/113</t>
  </si>
  <si>
    <t>MAT/114</t>
  </si>
  <si>
    <t>MAT/115</t>
  </si>
  <si>
    <t>MAT/116</t>
  </si>
  <si>
    <t>MAT/117</t>
  </si>
  <si>
    <t>MAT/118</t>
  </si>
  <si>
    <t>MAT/119</t>
  </si>
  <si>
    <t>MAT/120</t>
  </si>
  <si>
    <t>MAT/121</t>
  </si>
  <si>
    <t>MAT/122</t>
  </si>
  <si>
    <t>MAT/123</t>
  </si>
  <si>
    <t>MAT/124</t>
  </si>
  <si>
    <t>MAT/125</t>
  </si>
  <si>
    <t>MAT/126</t>
  </si>
  <si>
    <t>MAT/127</t>
  </si>
  <si>
    <t>MAT/128</t>
  </si>
  <si>
    <t>MAT/129</t>
  </si>
  <si>
    <t>MAT/130</t>
  </si>
  <si>
    <t>MAT/131</t>
  </si>
  <si>
    <t>MAT/132</t>
  </si>
  <si>
    <t>MAT/133</t>
  </si>
  <si>
    <t>MAT/134</t>
  </si>
  <si>
    <t>MAT/135</t>
  </si>
  <si>
    <t>MAT/136</t>
  </si>
  <si>
    <t>MAT/137</t>
  </si>
  <si>
    <t>MAT/138</t>
  </si>
  <si>
    <t>MAT/139</t>
  </si>
  <si>
    <t>MAT/140</t>
  </si>
  <si>
    <t>MAT/141</t>
  </si>
  <si>
    <t>MAT/142</t>
  </si>
  <si>
    <t>MAT/143</t>
  </si>
  <si>
    <t>MAT/144</t>
  </si>
  <si>
    <t>MAT/145</t>
  </si>
  <si>
    <t>MAT/146</t>
  </si>
  <si>
    <t>MAT/147</t>
  </si>
  <si>
    <t>MAT/148</t>
  </si>
  <si>
    <t>MAT/149</t>
  </si>
  <si>
    <t>MAT/150</t>
  </si>
  <si>
    <t>MAT/152</t>
  </si>
  <si>
    <t>MAT/153</t>
  </si>
  <si>
    <t>MAT/154</t>
  </si>
  <si>
    <t>MAT/155</t>
  </si>
  <si>
    <t>Montant</t>
  </si>
  <si>
    <t>Montant Net</t>
  </si>
  <si>
    <t>Recherche v</t>
  </si>
  <si>
    <t>Index &amp; Equiv</t>
  </si>
  <si>
    <t>Mode de paiement</t>
  </si>
  <si>
    <t>Traitement Num</t>
  </si>
  <si>
    <t>Somme de Montant Net</t>
  </si>
  <si>
    <t>La valeur la plus grande</t>
  </si>
  <si>
    <t>La valeur la plus petite</t>
  </si>
  <si>
    <t>La moyenne</t>
  </si>
  <si>
    <t>L'ecat type</t>
  </si>
  <si>
    <t>Intutilée</t>
  </si>
  <si>
    <t>Somme d Electro</t>
  </si>
  <si>
    <t>S Loisirs en Virement</t>
  </si>
  <si>
    <t>Age</t>
  </si>
  <si>
    <t>Total Alimentation</t>
  </si>
  <si>
    <t>Total Électronique</t>
  </si>
  <si>
    <t>Total Loisirs</t>
  </si>
  <si>
    <t>Total Santé</t>
  </si>
  <si>
    <t>Total Transport</t>
  </si>
  <si>
    <t>Total Vêtements</t>
  </si>
  <si>
    <t>Total général</t>
  </si>
  <si>
    <t>Étiquettes de lignes</t>
  </si>
  <si>
    <t>(vide)</t>
  </si>
  <si>
    <t>Age modifié</t>
  </si>
  <si>
    <t>FA/2025/001</t>
  </si>
  <si>
    <t>FA/2025/002</t>
  </si>
  <si>
    <t>FA/2025/003</t>
  </si>
  <si>
    <t>FA/2025/004</t>
  </si>
  <si>
    <t>FA/2025/005</t>
  </si>
  <si>
    <t>FA/2025/006</t>
  </si>
  <si>
    <t>FA/2025/007</t>
  </si>
  <si>
    <t>FA/2025/008</t>
  </si>
  <si>
    <t>FA/2025/009</t>
  </si>
  <si>
    <t>FA/2025/010</t>
  </si>
  <si>
    <t>FA/2025/011</t>
  </si>
  <si>
    <t>FA/2025/012</t>
  </si>
  <si>
    <t>FA/2025/013</t>
  </si>
  <si>
    <t>FA/2025/014</t>
  </si>
  <si>
    <t>FA/2025/015</t>
  </si>
  <si>
    <t>FA/2025/016</t>
  </si>
  <si>
    <t>FA/2025/017</t>
  </si>
  <si>
    <t>FA/2025/018</t>
  </si>
  <si>
    <t>FA/2025/019</t>
  </si>
  <si>
    <t>FA/2025/020</t>
  </si>
  <si>
    <t>FA/2025/021</t>
  </si>
  <si>
    <t>FA/2025/022</t>
  </si>
  <si>
    <t>FA/2025/023</t>
  </si>
  <si>
    <t>FA/2025/024</t>
  </si>
  <si>
    <t>FA/2025/025</t>
  </si>
  <si>
    <t>FA/2025/026</t>
  </si>
  <si>
    <t>FA/2025/027</t>
  </si>
  <si>
    <t>FA/2025/028</t>
  </si>
  <si>
    <t>FA/2025/029</t>
  </si>
  <si>
    <t>FA/2025/030</t>
  </si>
  <si>
    <t>FA/2025/031</t>
  </si>
  <si>
    <t>FA/2025/032</t>
  </si>
  <si>
    <t>FA/2025/033</t>
  </si>
  <si>
    <t>FA/2025/034</t>
  </si>
  <si>
    <t>FA/2025/035</t>
  </si>
  <si>
    <t>FA/2025/036</t>
  </si>
  <si>
    <t>FA/2025/037</t>
  </si>
  <si>
    <t>FA/2025/038</t>
  </si>
  <si>
    <t>FA/2025/039</t>
  </si>
  <si>
    <t>FA/2025/040</t>
  </si>
  <si>
    <t>FA/2025/041</t>
  </si>
  <si>
    <t>FA/2025/042</t>
  </si>
  <si>
    <t>FA/2025/043</t>
  </si>
  <si>
    <t>FA/2025/044</t>
  </si>
  <si>
    <t>FA/2025/045</t>
  </si>
  <si>
    <t>FA/2025/046</t>
  </si>
  <si>
    <t>FA/2025/047</t>
  </si>
  <si>
    <t>FA/2025/048</t>
  </si>
  <si>
    <t>Monatn net</t>
  </si>
  <si>
    <t>Electronique</t>
  </si>
  <si>
    <t>loisirs</t>
  </si>
  <si>
    <t>santé</t>
  </si>
  <si>
    <t>vetements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</si>
</sst>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\ [$MAD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rgb="FF0070C0"/>
      <name val="Times New Roman"/>
      <family val="1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5" fillId="0" borderId="2" xfId="0" applyFont="1" applyBorder="1"/>
    <xf numFmtId="0" fontId="5" fillId="0" borderId="1" xfId="0" applyFont="1" applyBorder="1"/>
    <xf numFmtId="164" fontId="5" fillId="0" borderId="1" xfId="0" applyNumberFormat="1" applyFont="1" applyBorder="1"/>
    <xf numFmtId="165" fontId="5" fillId="0" borderId="1" xfId="0" applyNumberFormat="1" applyFont="1" applyBorder="1" applyAlignment="1">
      <alignment horizontal="left"/>
    </xf>
    <xf numFmtId="0" fontId="5" fillId="0" borderId="7" xfId="0" applyFont="1" applyBorder="1"/>
    <xf numFmtId="0" fontId="5" fillId="0" borderId="8" xfId="0" applyFont="1" applyBorder="1"/>
    <xf numFmtId="164" fontId="5" fillId="0" borderId="8" xfId="0" applyNumberFormat="1" applyFont="1" applyBorder="1"/>
    <xf numFmtId="165" fontId="5" fillId="0" borderId="8" xfId="0" applyNumberFormat="1" applyFont="1" applyBorder="1" applyAlignment="1">
      <alignment horizontal="left"/>
    </xf>
    <xf numFmtId="0" fontId="5" fillId="0" borderId="9" xfId="0" applyFont="1" applyBorder="1"/>
    <xf numFmtId="0" fontId="0" fillId="2" borderId="0" xfId="0" applyFill="1"/>
    <xf numFmtId="2" fontId="4" fillId="0" borderId="5" xfId="0" applyNumberFormat="1" applyFont="1" applyBorder="1" applyAlignment="1">
      <alignment horizontal="center" vertical="top"/>
    </xf>
    <xf numFmtId="2" fontId="5" fillId="0" borderId="1" xfId="0" applyNumberFormat="1" applyFont="1" applyBorder="1" applyAlignment="1">
      <alignment horizontal="left"/>
    </xf>
    <xf numFmtId="2" fontId="5" fillId="0" borderId="8" xfId="0" applyNumberFormat="1" applyFont="1" applyBorder="1" applyAlignment="1">
      <alignment horizontal="left"/>
    </xf>
    <xf numFmtId="2" fontId="4" fillId="0" borderId="6" xfId="0" applyNumberFormat="1" applyFont="1" applyBorder="1" applyAlignment="1">
      <alignment horizontal="center" vertical="top"/>
    </xf>
    <xf numFmtId="2" fontId="5" fillId="0" borderId="3" xfId="0" applyNumberFormat="1" applyFont="1" applyBorder="1"/>
    <xf numFmtId="2" fontId="5" fillId="0" borderId="9" xfId="0" applyNumberFormat="1" applyFont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 applyAlignment="1">
      <alignment horizontal="left"/>
    </xf>
    <xf numFmtId="0" fontId="1" fillId="0" borderId="1" xfId="0" applyFont="1" applyBorder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1" fillId="0" borderId="0" xfId="0" applyFont="1"/>
    <xf numFmtId="0" fontId="6" fillId="0" borderId="4" xfId="0" applyFont="1" applyBorder="1"/>
    <xf numFmtId="0" fontId="6" fillId="0" borderId="6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11" xfId="0" applyFont="1" applyBorder="1"/>
    <xf numFmtId="0" fontId="6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5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6" borderId="0" xfId="0" applyFill="1"/>
    <xf numFmtId="2" fontId="0" fillId="0" borderId="0" xfId="0" applyNumberFormat="1"/>
    <xf numFmtId="0" fontId="0" fillId="3" borderId="9" xfId="0" applyFill="1" applyBorder="1"/>
    <xf numFmtId="164" fontId="0" fillId="3" borderId="9" xfId="0" applyNumberFormat="1" applyFill="1" applyBorder="1"/>
    <xf numFmtId="165" fontId="0" fillId="3" borderId="9" xfId="0" applyNumberFormat="1" applyFill="1" applyBorder="1" applyAlignment="1">
      <alignment horizontal="left"/>
    </xf>
    <xf numFmtId="0" fontId="0" fillId="3" borderId="8" xfId="0" applyFill="1" applyBorder="1"/>
    <xf numFmtId="0" fontId="1" fillId="3" borderId="8" xfId="0" applyFont="1" applyFill="1" applyBorder="1"/>
    <xf numFmtId="0" fontId="7" fillId="4" borderId="9" xfId="0" applyFont="1" applyFill="1" applyBorder="1" applyAlignment="1">
      <alignment horizontal="center" vertical="top"/>
    </xf>
    <xf numFmtId="0" fontId="7" fillId="4" borderId="8" xfId="0" applyFont="1" applyFill="1" applyBorder="1" applyAlignment="1">
      <alignment horizontal="center" vertical="top"/>
    </xf>
    <xf numFmtId="0" fontId="0" fillId="5" borderId="9" xfId="0" applyFill="1" applyBorder="1"/>
    <xf numFmtId="164" fontId="0" fillId="5" borderId="9" xfId="0" applyNumberFormat="1" applyFill="1" applyBorder="1"/>
    <xf numFmtId="165" fontId="0" fillId="5" borderId="9" xfId="0" applyNumberFormat="1" applyFill="1" applyBorder="1" applyAlignment="1">
      <alignment horizontal="left"/>
    </xf>
    <xf numFmtId="0" fontId="0" fillId="5" borderId="8" xfId="0" applyFill="1" applyBorder="1"/>
    <xf numFmtId="0" fontId="0" fillId="5" borderId="3" xfId="0" applyFill="1" applyBorder="1"/>
    <xf numFmtId="164" fontId="0" fillId="5" borderId="3" xfId="0" applyNumberFormat="1" applyFill="1" applyBorder="1"/>
    <xf numFmtId="165" fontId="0" fillId="5" borderId="3" xfId="0" applyNumberFormat="1" applyFill="1" applyBorder="1" applyAlignment="1">
      <alignment horizontal="left"/>
    </xf>
    <xf numFmtId="0" fontId="0" fillId="5" borderId="1" xfId="0" applyFill="1" applyBorder="1"/>
    <xf numFmtId="0" fontId="1" fillId="5" borderId="8" xfId="0" applyFont="1" applyFill="1" applyBorder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 applyAlignment="1">
      <alignment horizontal="left"/>
    </xf>
    <xf numFmtId="0" fontId="1" fillId="5" borderId="0" xfId="0" applyFont="1" applyFill="1"/>
    <xf numFmtId="0" fontId="3" fillId="2" borderId="0" xfId="0" applyFont="1" applyFill="1" applyAlignment="1">
      <alignment horizontal="center"/>
    </xf>
    <xf numFmtId="4" fontId="0" fillId="0" borderId="1" xfId="0" applyNumberFormat="1" applyBorder="1"/>
  </cellXfs>
  <cellStyles count="1">
    <cellStyle name="Normal" xfId="0" builtinId="0"/>
  </cellStyles>
  <dxfs count="57"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6" tint="-0.2499465926084170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mbria"/>
        <family val="1"/>
        <scheme val="maj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mbria"/>
        <family val="1"/>
        <scheme val="maj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2"/>
        <name val="Cambria"/>
        <family val="1"/>
        <scheme val="maj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sz val="12"/>
        <name val="Cambria"/>
        <family val="1"/>
        <scheme val="major"/>
      </font>
      <numFmt numFmtId="165" formatCode="#,##0.00\ [$MAD]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border diagonalUp="0" diagonalDown="0" outline="0">
        <left style="thin">
          <color indexed="64"/>
        </left>
        <right/>
        <top/>
        <bottom/>
      </border>
    </dxf>
    <dxf>
      <font>
        <sz val="12"/>
        <name val="Cambria"/>
        <family val="1"/>
        <scheme val="major"/>
      </font>
      <numFmt numFmtId="165" formatCode="#,##0.00\ [$MAD]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border diagonalUp="0" diagonalDown="0" outline="0">
        <left/>
        <right style="thin">
          <color indexed="64"/>
        </right>
        <top/>
        <bottom/>
      </border>
    </dxf>
    <dxf>
      <font>
        <sz val="12"/>
        <name val="Cambria"/>
        <family val="1"/>
        <scheme val="maj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maj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maj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major"/>
      </font>
      <numFmt numFmtId="165" formatCode="#,##0.00\ [$MAD]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major"/>
      </font>
      <numFmt numFmtId="165" formatCode="#,##0.00\ [$MAD]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major"/>
      </font>
      <numFmt numFmtId="164" formatCode="yyyy\-mm\-dd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maj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maj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maj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maj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maj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maj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#,##0.00\ [$MAD]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#,##0.00\ [$MAD]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FR" sz="105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fr-FR" sz="105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L'évolution de chaque catégorie par son montant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FR" sz="1050" b="1" i="0" u="none" strike="noStrike" kern="120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'Données brutes (3)'!$B$63:$B$68</c:f>
              <c:strCache>
                <c:ptCount val="6"/>
                <c:pt idx="0">
                  <c:v>Alimentation</c:v>
                </c:pt>
                <c:pt idx="1">
                  <c:v>Electronique</c:v>
                </c:pt>
                <c:pt idx="2">
                  <c:v>loisirs</c:v>
                </c:pt>
                <c:pt idx="3">
                  <c:v>santé</c:v>
                </c:pt>
                <c:pt idx="4">
                  <c:v>Transport</c:v>
                </c:pt>
                <c:pt idx="5">
                  <c:v>vetements</c:v>
                </c:pt>
              </c:strCache>
            </c:strRef>
          </c:cat>
          <c:val>
            <c:numRef>
              <c:f>'Données brutes (3)'!$C$63:$C$68</c:f>
              <c:numCache>
                <c:formatCode>#,##0.00</c:formatCode>
                <c:ptCount val="6"/>
                <c:pt idx="0">
                  <c:v>33100.5</c:v>
                </c:pt>
                <c:pt idx="1">
                  <c:v>46801.39</c:v>
                </c:pt>
                <c:pt idx="2">
                  <c:v>34652.199999999997</c:v>
                </c:pt>
                <c:pt idx="3">
                  <c:v>61951</c:v>
                </c:pt>
                <c:pt idx="4">
                  <c:v>37251.64</c:v>
                </c:pt>
                <c:pt idx="5">
                  <c:v>21400.5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A-4701-AAA4-359E312F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3793016"/>
        <c:axId val="503795896"/>
      </c:barChart>
      <c:catAx>
        <c:axId val="50379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>
                    <a:solidFill>
                      <a:schemeClr val="accent2"/>
                    </a:solidFill>
                  </a:rPr>
                  <a:t>Catégories</a:t>
                </a:r>
                <a:endParaRPr lang="fr-FR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795896"/>
        <c:crosses val="autoZero"/>
        <c:auto val="1"/>
        <c:lblAlgn val="ctr"/>
        <c:lblOffset val="100"/>
        <c:noMultiLvlLbl val="0"/>
      </c:catAx>
      <c:valAx>
        <c:axId val="5037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fr-FR" sz="105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Montant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fr-FR" sz="105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79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i="1">
                <a:solidFill>
                  <a:schemeClr val="tx2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Les</a:t>
            </a:r>
            <a:r>
              <a:rPr lang="fr-FR" b="1" i="1" baseline="0">
                <a:solidFill>
                  <a:schemeClr val="tx2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montats par catégories</a:t>
            </a:r>
            <a:endParaRPr lang="fr-FR" b="1" i="1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'Données brutes (2)'!$F$9</c:f>
              <c:numCache>
                <c:formatCode>#\ ##0.00\ [$MAD]</c:formatCode>
                <c:ptCount val="1"/>
                <c:pt idx="0">
                  <c:v>35700.5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8-4FDA-843A-7EE7523EEE63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'Données brutes (2)'!$F$18</c:f>
              <c:numCache>
                <c:formatCode>#\ ##0.00\ [$MAD]</c:formatCode>
                <c:ptCount val="1"/>
                <c:pt idx="0">
                  <c:v>50701.49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8-4FDA-843A-7EE7523EEE63}"/>
            </c:ext>
          </c:extLst>
        </c:ser>
        <c:ser>
          <c:idx val="6"/>
          <c:order val="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'Données brutes (2)'!$F$42</c:f>
              <c:numCache>
                <c:formatCode>#\ ##0.00\ [$MAD]</c:formatCode>
                <c:ptCount val="1"/>
                <c:pt idx="0">
                  <c:v>69401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8-4FDA-843A-7EE7523EEE63}"/>
            </c:ext>
          </c:extLst>
        </c:ser>
        <c:ser>
          <c:idx val="8"/>
          <c:order val="3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'Données brutes (2)'!$F$51</c:f>
              <c:numCache>
                <c:formatCode>#\ ##0.00\ [$MAD]</c:formatCode>
                <c:ptCount val="1"/>
                <c:pt idx="0">
                  <c:v>51502.49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28-4FDA-843A-7EE7523EEE63}"/>
            </c:ext>
          </c:extLst>
        </c:ser>
        <c:ser>
          <c:idx val="10"/>
          <c:order val="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'Données brutes (2)'!$F$62</c:f>
              <c:numCache>
                <c:formatCode>#\ ##0.00\ [$MAD]</c:formatCode>
                <c:ptCount val="1"/>
                <c:pt idx="0">
                  <c:v>45200.5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28-4FDA-843A-7EE7523EE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5439992"/>
        <c:axId val="615439632"/>
        <c:axId val="0"/>
      </c:bar3DChart>
      <c:catAx>
        <c:axId val="61543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Catégories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439632"/>
        <c:crosses val="autoZero"/>
        <c:auto val="1"/>
        <c:lblAlgn val="ctr"/>
        <c:lblOffset val="100"/>
        <c:noMultiLvlLbl val="0"/>
      </c:catAx>
      <c:valAx>
        <c:axId val="6154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0\ [$MAD]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43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59</xdr:row>
      <xdr:rowOff>142875</xdr:rowOff>
    </xdr:from>
    <xdr:to>
      <xdr:col>7</xdr:col>
      <xdr:colOff>957262</xdr:colOff>
      <xdr:row>71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AFF89A-60B0-2DBE-B773-9F8CBB331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</xdr:row>
      <xdr:rowOff>9524</xdr:rowOff>
    </xdr:from>
    <xdr:to>
      <xdr:col>14</xdr:col>
      <xdr:colOff>85725</xdr:colOff>
      <xdr:row>13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CB377A0-64C7-78B9-1454-2A399C2DF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SINE" refreshedDate="45737.589275231483" createdVersion="8" refreshedVersion="8" minRefreshableVersion="3" recordCount="56" xr:uid="{78453081-4D9D-4F73-A1E9-BBFA56D86985}">
  <cacheSource type="worksheet">
    <worksheetSource name="Tableau1"/>
  </cacheSource>
  <cacheFields count="9">
    <cacheField name="ID" numFmtId="0">
      <sharedItems containsBlank="1"/>
    </cacheField>
    <cacheField name="Prénom" numFmtId="0">
      <sharedItems containsBlank="1"/>
    </cacheField>
    <cacheField name="Age_Ajustée" numFmtId="0">
      <sharedItems containsString="0" containsBlank="1" containsNumber="1" containsInteger="1" minValue="0" maxValue="60"/>
    </cacheField>
    <cacheField name="Ville" numFmtId="0">
      <sharedItems containsBlank="1" count="9">
        <s v="Casablanca"/>
        <s v="Meknès"/>
        <s v="Agadir"/>
        <s v="Oujda"/>
        <s v="Fès"/>
        <s v="Marrakech"/>
        <s v="Tanger"/>
        <s v="Rabat"/>
        <m/>
      </sharedItems>
    </cacheField>
    <cacheField name="Date" numFmtId="164">
      <sharedItems containsNonDate="0" containsDate="1" containsString="0" containsBlank="1" minDate="2023-01-01T00:00:00" maxDate="2023-05-07T00:00:00"/>
    </cacheField>
    <cacheField name="Montant" numFmtId="0">
      <sharedItems containsString="0" containsBlank="1" containsNumber="1" minValue="1500" maxValue="9500"/>
    </cacheField>
    <cacheField name="Montant Net" numFmtId="165">
      <sharedItems containsString="0" containsBlank="1" containsNumber="1" minValue="1500" maxValue="8550"/>
    </cacheField>
    <cacheField name="Mode de Paiement" numFmtId="0">
      <sharedItems containsBlank="1"/>
    </cacheField>
    <cacheField name="Catégorie" numFmtId="0">
      <sharedItems containsBlank="1" count="7">
        <s v="Alimentation"/>
        <s v="Électronique"/>
        <s v="Loisirs"/>
        <s v="Santé"/>
        <s v="Transport"/>
        <s v="Vêtemen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MAT/104"/>
    <s v="Khalid"/>
    <n v="0"/>
    <x v="0"/>
    <d v="2023-01-10T00:00:00"/>
    <n v="2500"/>
    <n v="2500"/>
    <s v="Chèque"/>
    <x v="0"/>
  </r>
  <r>
    <s v="MAT/117"/>
    <s v="Fatima"/>
    <n v="46"/>
    <x v="1"/>
    <d v="2023-01-10T00:00:00"/>
    <n v="4200.5"/>
    <n v="4200.5"/>
    <s v="Virement"/>
    <x v="0"/>
  </r>
  <r>
    <s v="MAT/125"/>
    <s v="Mohamed"/>
    <n v="28"/>
    <x v="2"/>
    <d v="2023-03-15T00:00:00"/>
    <n v="1500"/>
    <n v="1500"/>
    <s v="Chèque"/>
    <x v="0"/>
  </r>
  <r>
    <s v="MAT/131"/>
    <s v="Ali"/>
    <n v="22"/>
    <x v="3"/>
    <d v="2023-01-01T00:00:00"/>
    <n v="7000"/>
    <n v="6300"/>
    <s v="Virement"/>
    <x v="0"/>
  </r>
  <r>
    <s v="MAT/132"/>
    <s v="Khalid"/>
    <n v="28"/>
    <x v="4"/>
    <d v="2023-01-01T00:00:00"/>
    <n v="9500"/>
    <n v="8550"/>
    <s v="Virement"/>
    <x v="0"/>
  </r>
  <r>
    <s v="MAT/145"/>
    <s v="Imane"/>
    <n v="0"/>
    <x v="3"/>
    <d v="2023-04-01T00:00:00"/>
    <n v="1500"/>
    <n v="1500"/>
    <s v="Chèque"/>
    <x v="0"/>
  </r>
  <r>
    <s v="MAT/150"/>
    <s v="Khalid"/>
    <n v="0"/>
    <x v="3"/>
    <d v="2023-05-06T00:00:00"/>
    <n v="9500"/>
    <n v="8550"/>
    <s v="Chèque"/>
    <x v="0"/>
  </r>
  <r>
    <s v="MAT/102"/>
    <s v="Khalid"/>
    <n v="60"/>
    <x v="2"/>
    <d v="2023-05-06T00:00:00"/>
    <n v="9500"/>
    <n v="8550"/>
    <s v="Virement"/>
    <x v="1"/>
  </r>
  <r>
    <s v="MAT/107"/>
    <s v="Noura"/>
    <n v="0"/>
    <x v="5"/>
    <d v="2023-04-01T00:00:00"/>
    <n v="4200.5"/>
    <n v="4200.5"/>
    <s v="Chèque"/>
    <x v="1"/>
  </r>
  <r>
    <s v="MAT/110"/>
    <s v="Khalid"/>
    <n v="50"/>
    <x v="4"/>
    <d v="2023-01-01T00:00:00"/>
    <n v="8000.99"/>
    <n v="7200.8909999999996"/>
    <s v="Chèque"/>
    <x v="1"/>
  </r>
  <r>
    <s v="MAT/121"/>
    <s v="Imane"/>
    <n v="50"/>
    <x v="6"/>
    <d v="2023-03-15T00:00:00"/>
    <n v="6000"/>
    <n v="5400"/>
    <s v="Espèces"/>
    <x v="1"/>
  </r>
  <r>
    <s v="MAT/129"/>
    <s v="Mohamed"/>
    <n v="57"/>
    <x v="3"/>
    <d v="2023-04-01T00:00:00"/>
    <n v="6000"/>
    <n v="5400"/>
    <s v="Chèque"/>
    <x v="1"/>
  </r>
  <r>
    <s v="MAT/134"/>
    <s v="Saïd"/>
    <n v="44"/>
    <x v="2"/>
    <d v="2023-02-10T00:00:00"/>
    <n v="5000"/>
    <n v="5000"/>
    <s v="Virement"/>
    <x v="1"/>
  </r>
  <r>
    <s v="MAT/136"/>
    <s v="Hanane"/>
    <n v="0"/>
    <x v="5"/>
    <d v="2023-01-10T00:00:00"/>
    <n v="9500"/>
    <n v="8550"/>
    <s v="Chèque"/>
    <x v="1"/>
  </r>
  <r>
    <s v="MAT/138"/>
    <s v="Noura"/>
    <n v="0"/>
    <x v="1"/>
    <d v="2023-05-06T00:00:00"/>
    <n v="2500"/>
    <n v="2500"/>
    <s v="Virement"/>
    <x v="1"/>
  </r>
  <r>
    <s v="MAT/103"/>
    <s v="Mohamed"/>
    <n v="20"/>
    <x v="0"/>
    <d v="2023-02-10T00:00:00"/>
    <n v="1500"/>
    <n v="1500"/>
    <s v="Virement"/>
    <x v="2"/>
  </r>
  <r>
    <s v="MAT/106"/>
    <s v="Mohamed"/>
    <n v="56"/>
    <x v="3"/>
    <d v="2023-01-01T00:00:00"/>
    <n v="1500"/>
    <n v="1500"/>
    <s v="Virement"/>
    <x v="2"/>
  </r>
  <r>
    <s v="MAT/111"/>
    <s v="Saïd"/>
    <n v="28"/>
    <x v="1"/>
    <d v="2023-04-01T00:00:00"/>
    <n v="4200.5"/>
    <n v="4200.5"/>
    <s v="Chèque"/>
    <x v="2"/>
  </r>
  <r>
    <s v="MAT/114"/>
    <s v="Mohamed"/>
    <n v="0"/>
    <x v="0"/>
    <d v="2023-01-10T00:00:00"/>
    <n v="2500"/>
    <n v="2500"/>
    <s v="Espèces"/>
    <x v="2"/>
  </r>
  <r>
    <s v="MAT/115"/>
    <s v="Khalid"/>
    <n v="38"/>
    <x v="4"/>
    <d v="2023-04-01T00:00:00"/>
    <n v="1500"/>
    <n v="1500"/>
    <s v="Chèque"/>
    <x v="2"/>
  </r>
  <r>
    <s v="MAT/124"/>
    <s v="Noura"/>
    <n v="0"/>
    <x v="3"/>
    <d v="2023-02-10T00:00:00"/>
    <n v="5000"/>
    <n v="5000"/>
    <s v="Virement"/>
    <x v="2"/>
  </r>
  <r>
    <s v="MAT/130"/>
    <s v="Hanane"/>
    <n v="0"/>
    <x v="2"/>
    <d v="2023-01-10T00:00:00"/>
    <n v="3500.75"/>
    <n v="3500.75"/>
    <s v="Espèces"/>
    <x v="2"/>
  </r>
  <r>
    <s v="MAT/139"/>
    <s v="Imane"/>
    <n v="25"/>
    <x v="2"/>
    <d v="2023-02-10T00:00:00"/>
    <n v="1500"/>
    <n v="1500"/>
    <s v="Espèces"/>
    <x v="2"/>
  </r>
  <r>
    <s v="MAT/147"/>
    <s v="Noura"/>
    <n v="24"/>
    <x v="6"/>
    <d v="2023-05-06T00:00:00"/>
    <n v="4200.5"/>
    <n v="4200.5"/>
    <s v="Chèque"/>
    <x v="2"/>
  </r>
  <r>
    <s v="MAT/149"/>
    <s v="Fatima"/>
    <n v="59"/>
    <x v="5"/>
    <d v="2023-03-15T00:00:00"/>
    <n v="2500"/>
    <n v="2500"/>
    <s v="Chèque"/>
    <x v="2"/>
  </r>
  <r>
    <s v="MAT/112"/>
    <s v="Noura"/>
    <n v="0"/>
    <x v="5"/>
    <d v="2023-01-10T00:00:00"/>
    <n v="2500"/>
    <n v="2500"/>
    <s v="Espèces"/>
    <x v="3"/>
  </r>
  <r>
    <s v="MAT/119"/>
    <s v="Imane"/>
    <n v="26"/>
    <x v="6"/>
    <d v="2023-04-01T00:00:00"/>
    <n v="9500"/>
    <n v="8550"/>
    <s v="Virement"/>
    <x v="3"/>
  </r>
  <r>
    <s v="MAT/120"/>
    <s v="Hanane"/>
    <n v="27"/>
    <x v="1"/>
    <d v="2023-03-15T00:00:00"/>
    <n v="9500"/>
    <n v="8550"/>
    <s v="Virement"/>
    <x v="3"/>
  </r>
  <r>
    <s v="MAT/123"/>
    <s v="Khalid"/>
    <n v="22"/>
    <x v="0"/>
    <d v="2023-01-10T00:00:00"/>
    <n v="5000"/>
    <n v="5000"/>
    <s v="Chèque"/>
    <x v="3"/>
  </r>
  <r>
    <s v="MAT/126"/>
    <s v="Mohamed"/>
    <n v="0"/>
    <x v="1"/>
    <d v="2023-03-15T00:00:00"/>
    <n v="4200.5"/>
    <n v="4200.5"/>
    <s v="Espèces"/>
    <x v="3"/>
  </r>
  <r>
    <s v="MAT/127"/>
    <s v="Noura"/>
    <n v="0"/>
    <x v="3"/>
    <d v="2023-01-10T00:00:00"/>
    <n v="1500"/>
    <n v="1500"/>
    <s v="Espèces"/>
    <x v="3"/>
  </r>
  <r>
    <s v="MAT/128"/>
    <s v="Noura"/>
    <n v="0"/>
    <x v="7"/>
    <d v="2023-01-01T00:00:00"/>
    <n v="7000"/>
    <n v="6300"/>
    <s v="Chèque"/>
    <x v="3"/>
  </r>
  <r>
    <s v="MAT/133"/>
    <s v="Mohamed"/>
    <n v="30"/>
    <x v="7"/>
    <d v="2023-05-06T00:00:00"/>
    <n v="9500"/>
    <n v="8550"/>
    <s v="Chèque"/>
    <x v="3"/>
  </r>
  <r>
    <s v="MAT/137"/>
    <s v="Hanane"/>
    <n v="57"/>
    <x v="5"/>
    <d v="2023-04-01T00:00:00"/>
    <n v="4200.5"/>
    <n v="4200.5"/>
    <s v="Virement"/>
    <x v="3"/>
  </r>
  <r>
    <s v="MAT/143"/>
    <s v="Noura"/>
    <n v="53"/>
    <x v="1"/>
    <d v="2023-01-01T00:00:00"/>
    <n v="7000"/>
    <n v="6300"/>
    <s v="Chèque"/>
    <x v="3"/>
  </r>
  <r>
    <s v="MAT/148"/>
    <s v="Noura"/>
    <n v="39"/>
    <x v="6"/>
    <d v="2023-01-01T00:00:00"/>
    <n v="7000"/>
    <n v="6300"/>
    <s v="Espèces"/>
    <x v="3"/>
  </r>
  <r>
    <s v="MAT/152"/>
    <s v="Noura"/>
    <n v="0"/>
    <x v="5"/>
    <d v="2023-01-10T00:00:00"/>
    <n v="2500"/>
    <n v="2500"/>
    <s v="Espèces"/>
    <x v="3"/>
  </r>
  <r>
    <s v="MAT/109"/>
    <s v="Imane"/>
    <n v="55"/>
    <x v="2"/>
    <d v="2023-03-15T00:00:00"/>
    <n v="3500.75"/>
    <n v="3500.75"/>
    <s v="Virement"/>
    <x v="4"/>
  </r>
  <r>
    <s v="MAT/113"/>
    <s v="Fatima"/>
    <n v="0"/>
    <x v="2"/>
    <d v="2023-01-10T00:00:00"/>
    <n v="7000"/>
    <n v="6300"/>
    <s v="Espèces"/>
    <x v="4"/>
  </r>
  <r>
    <s v="MAT/122"/>
    <s v="Saïd"/>
    <n v="24"/>
    <x v="7"/>
    <d v="2023-05-06T00:00:00"/>
    <n v="7000"/>
    <n v="6300"/>
    <s v="Chèque"/>
    <x v="4"/>
  </r>
  <r>
    <s v="MAT/140"/>
    <s v="Fatima"/>
    <n v="0"/>
    <x v="5"/>
    <d v="2023-01-10T00:00:00"/>
    <n v="9500"/>
    <n v="8550"/>
    <s v="Espèces"/>
    <x v="4"/>
  </r>
  <r>
    <s v="MAT/142"/>
    <s v="Ali"/>
    <n v="34"/>
    <x v="7"/>
    <d v="2023-03-15T00:00:00"/>
    <n v="6000"/>
    <n v="5400"/>
    <s v="Chèque"/>
    <x v="4"/>
  </r>
  <r>
    <s v="MAT/144"/>
    <s v="Mohamed"/>
    <n v="35"/>
    <x v="5"/>
    <d v="2023-01-10T00:00:00"/>
    <n v="8000.99"/>
    <n v="7200.8909999999996"/>
    <s v="Chèque"/>
    <x v="4"/>
  </r>
  <r>
    <s v="MAT/151"/>
    <s v="Imane"/>
    <n v="55"/>
    <x v="2"/>
    <d v="2023-03-15T00:00:00"/>
    <n v="3500.75"/>
    <n v="3500.75"/>
    <s v="Virement"/>
    <x v="4"/>
  </r>
  <r>
    <s v="MAT/155"/>
    <s v="Fatima"/>
    <n v="0"/>
    <x v="2"/>
    <d v="2023-01-10T00:00:00"/>
    <n v="7000"/>
    <n v="6300"/>
    <s v="Espèces"/>
    <x v="4"/>
  </r>
  <r>
    <s v="MAT/101"/>
    <s v="Hanane"/>
    <n v="26"/>
    <x v="2"/>
    <d v="2023-01-10T00:00:00"/>
    <n v="7000"/>
    <n v="6300"/>
    <s v="Chèque"/>
    <x v="5"/>
  </r>
  <r>
    <s v="MAT/105"/>
    <s v="Ali"/>
    <n v="57"/>
    <x v="7"/>
    <d v="2023-05-06T00:00:00"/>
    <n v="1500"/>
    <n v="1500"/>
    <s v="Virement"/>
    <x v="5"/>
  </r>
  <r>
    <s v="MAT/108"/>
    <s v="Ali"/>
    <n v="0"/>
    <x v="5"/>
    <d v="2023-01-10T00:00:00"/>
    <n v="7000"/>
    <n v="6300"/>
    <s v="Chèque"/>
    <x v="5"/>
  </r>
  <r>
    <s v="MAT/116"/>
    <s v="Noura"/>
    <n v="41"/>
    <x v="6"/>
    <d v="2023-03-15T00:00:00"/>
    <n v="1500"/>
    <n v="1500"/>
    <s v="Virement"/>
    <x v="5"/>
  </r>
  <r>
    <s v="MAT/118"/>
    <s v="Mohamed"/>
    <n v="0"/>
    <x v="0"/>
    <d v="2023-05-06T00:00:00"/>
    <n v="2500"/>
    <n v="2500"/>
    <s v="Chèque"/>
    <x v="5"/>
  </r>
  <r>
    <s v="MAT/135"/>
    <s v="Saïd"/>
    <n v="0"/>
    <x v="6"/>
    <d v="2023-01-01T00:00:00"/>
    <n v="4200.5"/>
    <n v="4200.5"/>
    <s v="Chèque"/>
    <x v="5"/>
  </r>
  <r>
    <s v="MAT/141"/>
    <s v="Ali"/>
    <n v="0"/>
    <x v="0"/>
    <d v="2023-01-01T00:00:00"/>
    <n v="6000"/>
    <n v="5400"/>
    <s v="Espèces"/>
    <x v="5"/>
  </r>
  <r>
    <s v="MAT/146"/>
    <s v="Fatima"/>
    <n v="57"/>
    <x v="3"/>
    <d v="2023-01-01T00:00:00"/>
    <n v="6000"/>
    <n v="5400"/>
    <s v="Virement"/>
    <x v="5"/>
  </r>
  <r>
    <s v="MAT/153"/>
    <s v="Mohamed"/>
    <n v="0"/>
    <x v="0"/>
    <d v="2023-05-06T00:00:00"/>
    <n v="2500"/>
    <n v="2500"/>
    <s v="Chèque"/>
    <x v="5"/>
  </r>
  <r>
    <s v="MAT/154"/>
    <s v="Ali"/>
    <n v="0"/>
    <x v="5"/>
    <d v="2023-01-10T00:00:00"/>
    <n v="7000"/>
    <n v="6300"/>
    <s v="Chèque"/>
    <x v="5"/>
  </r>
  <r>
    <m/>
    <m/>
    <m/>
    <x v="8"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DD3EE-FD3B-4032-9C56-9FDCEAAB6F18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47" firstHeaderRow="1" firstDataRow="1" firstDataCol="1"/>
  <pivotFields count="9">
    <pivotField showAll="0"/>
    <pivotField showAll="0"/>
    <pivotField showAll="0"/>
    <pivotField axis="axisRow" showAll="0">
      <items count="10">
        <item x="2"/>
        <item x="0"/>
        <item x="4"/>
        <item x="5"/>
        <item x="1"/>
        <item x="3"/>
        <item x="7"/>
        <item x="6"/>
        <item x="8"/>
        <item t="default"/>
      </items>
    </pivotField>
    <pivotField showAll="0"/>
    <pivotField showAll="0"/>
    <pivotField dataField="1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3"/>
    <field x="8"/>
  </rowFields>
  <rowItems count="44">
    <i>
      <x/>
    </i>
    <i r="1">
      <x/>
    </i>
    <i r="1">
      <x v="1"/>
    </i>
    <i r="1">
      <x v="2"/>
    </i>
    <i r="1">
      <x v="4"/>
    </i>
    <i r="1">
      <x v="5"/>
    </i>
    <i>
      <x v="1"/>
    </i>
    <i r="1">
      <x/>
    </i>
    <i r="1">
      <x v="2"/>
    </i>
    <i r="1">
      <x v="3"/>
    </i>
    <i r="1">
      <x v="5"/>
    </i>
    <i>
      <x v="2"/>
    </i>
    <i r="1">
      <x/>
    </i>
    <i r="1">
      <x v="1"/>
    </i>
    <i r="1">
      <x v="2"/>
    </i>
    <i>
      <x v="3"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r="1">
      <x v="5"/>
    </i>
    <i>
      <x v="6"/>
    </i>
    <i r="1">
      <x v="3"/>
    </i>
    <i r="1">
      <x v="4"/>
    </i>
    <i r="1">
      <x v="5"/>
    </i>
    <i>
      <x v="7"/>
    </i>
    <i r="1">
      <x v="1"/>
    </i>
    <i r="1">
      <x v="2"/>
    </i>
    <i r="1">
      <x v="3"/>
    </i>
    <i r="1">
      <x v="5"/>
    </i>
    <i>
      <x v="8"/>
    </i>
    <i r="1">
      <x v="6"/>
    </i>
    <i t="grand">
      <x/>
    </i>
  </rowItems>
  <colItems count="1">
    <i/>
  </colItems>
  <dataFields count="1">
    <dataField name="Somme de Montant Ne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313077-7F97-4EA3-A9B3-C9D11B40CFA3}" name="Tableau5" displayName="Tableau5" ref="A1:I63" totalsRowShown="0" headerRowDxfId="56" headerRowBorderDxfId="55" tableBorderDxfId="54">
  <autoFilter ref="A1:I63" xr:uid="{9C313077-7F97-4EA3-A9B3-C9D11B40CFA3}"/>
  <tableColumns count="9">
    <tableColumn id="1" xr3:uid="{345E7E54-5D70-4D1C-B2D0-92D55EEF823B}" name="ID" dataDxfId="53"/>
    <tableColumn id="2" xr3:uid="{AE4DEB5B-793F-4647-81AB-11A902E2BF11}" name="Nom" dataDxfId="52"/>
    <tableColumn id="3" xr3:uid="{D667DA96-36ED-43A2-A380-D4AB67C9A1E3}" name="Age" dataDxfId="51"/>
    <tableColumn id="4" xr3:uid="{E4B13E9D-75BD-4ACC-9B8F-756496299456}" name="Ville" dataDxfId="50"/>
    <tableColumn id="5" xr3:uid="{EE11B43F-D2D6-4036-B9CD-208C0532374C}" name="Date" dataDxfId="49"/>
    <tableColumn id="6" xr3:uid="{8EFA01CF-2445-47BA-95C9-22FE8F2BBB40}" name="Montant" dataDxfId="48"/>
    <tableColumn id="7" xr3:uid="{409229C1-5930-4144-8C95-5AD9DB35A7C8}" name="Montant Net" dataDxfId="47"/>
    <tableColumn id="8" xr3:uid="{EC3F40E1-FEEF-4C6F-9846-E6558FBB458C}" name="Mode de Paiement" dataDxfId="46"/>
    <tableColumn id="9" xr3:uid="{D0132737-79FF-41AE-ACB0-B36F66DF83FD}" name="Catégorie" dataDxfId="45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8AD9F4-E6DB-41F0-B556-29AB1E6E15CD}" name="Tableau1" displayName="Tableau1" ref="A1:I57" totalsRowShown="0" headerRowDxfId="44" dataDxfId="42" headerRowBorderDxfId="43" tableBorderDxfId="41" totalsRowBorderDxfId="40">
  <autoFilter ref="A1:I57" xr:uid="{C48AD9F4-E6DB-41F0-B556-29AB1E6E15CD}"/>
  <tableColumns count="9">
    <tableColumn id="1" xr3:uid="{2EEFC503-6718-429D-8D2D-7AC1E6A11431}" name="ID" dataDxfId="39"/>
    <tableColumn id="2" xr3:uid="{CDBF14F8-F09F-43BA-946E-70C7D1B4A543}" name="Prénom" dataDxfId="38"/>
    <tableColumn id="3" xr3:uid="{1051BF15-8005-4280-A34C-9C3330E3EAF3}" name="Age_Ajustée" dataDxfId="37"/>
    <tableColumn id="4" xr3:uid="{F23E5624-55A0-4EAF-8829-FD92CE819A76}" name="Ville" dataDxfId="36"/>
    <tableColumn id="5" xr3:uid="{B337C70E-AC82-4CC4-A417-781FC89E26B9}" name="Date" dataDxfId="35"/>
    <tableColumn id="6" xr3:uid="{C5F05493-FF51-4386-B151-05AB1793FD73}" name="Montant" dataDxfId="34"/>
    <tableColumn id="7" xr3:uid="{7D3FC836-62C9-4241-BB81-761A8B53336C}" name="Montant Net" dataDxfId="33">
      <calculatedColumnFormula>IF(F2&gt; 5000, F2*0.9,F2)</calculatedColumnFormula>
    </tableColumn>
    <tableColumn id="8" xr3:uid="{DA0DA121-EA90-477C-8F74-1E6E2CEC3679}" name="Mode de Paiement" dataDxfId="32"/>
    <tableColumn id="9" xr3:uid="{C6612624-30A7-4DF6-8563-8785DB3F39D6}" name="Catégorie" dataDxfId="3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1C7C24-3BC0-4052-A45D-8AE036EFD9CC}" name="Tableau2" displayName="Tableau2" ref="N17:O23" totalsRowCount="1" headerRowDxfId="30" totalsRowDxfId="27" headerRowBorderDxfId="29" tableBorderDxfId="28" totalsRowBorderDxfId="26">
  <autoFilter ref="N17:O22" xr:uid="{7B1C7C24-3BC0-4052-A45D-8AE036EFD9CC}"/>
  <tableColumns count="2">
    <tableColumn id="1" xr3:uid="{8214CC63-360D-42BC-89AF-DD570558E0CE}" name="Intutilée" totalsRowLabel="Somme d Electro" dataDxfId="25" totalsRowDxfId="24"/>
    <tableColumn id="2" xr3:uid="{3D1979C2-7935-4BD8-9E39-8C56DF899E5A}" name="Montant" totalsRowFunction="custom" dataDxfId="23" totalsRowDxfId="22">
      <totalsRowFormula>SUMIF(I2:I56,I11,G2:G56)</totalsRow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6D8BD4-2939-4509-8D82-B05BEBCBBCB0}" name="Tableau3" displayName="Tableau3" ref="N10:O11" totalsRowShown="0" headerRowDxfId="21" headerRowBorderDxfId="20" tableBorderDxfId="19" totalsRowBorderDxfId="18">
  <autoFilter ref="N10:O11" xr:uid="{436D8BD4-2939-4509-8D82-B05BEBCBBCB0}"/>
  <tableColumns count="2">
    <tableColumn id="1" xr3:uid="{86E82B51-8897-4985-8817-CC3A08E0DC32}" name="Montant Net" dataDxfId="17"/>
    <tableColumn id="2" xr3:uid="{CB70BA14-E6B4-4C93-9F2F-E22DB3088C93}" name="Mode de paiement" dataDxfId="16">
      <calculatedColumnFormula>INDEX(H1:H57,MATCH(N11,G1:G57,0))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6F47A5-3127-4FE3-86D8-40F1C24CA90E}" name="Tableau4" displayName="Tableau4" ref="N5:O6" totalsRowShown="0" headerRowDxfId="15" dataDxfId="13" headerRowBorderDxfId="14" tableBorderDxfId="12" totalsRowBorderDxfId="11">
  <autoFilter ref="N5:O6" xr:uid="{EB6F47A5-3127-4FE3-86D8-40F1C24CA90E}"/>
  <tableColumns count="2">
    <tableColumn id="1" xr3:uid="{1F5309D6-4250-4648-A9AD-99E890EB60ED}" name="ID" dataDxfId="10">
      <calculatedColumnFormula>A33</calculatedColumnFormula>
    </tableColumn>
    <tableColumn id="2" xr3:uid="{01B737F8-DF98-4029-9F6D-DBE82E854D22}" name="Catégorie" dataDxfId="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96BD75-D448-4D9F-B5B4-3A829F3F8283}" name="Tableau49" displayName="Tableau49" ref="Q5:R6" totalsRowShown="0" headerRowDxfId="8" dataDxfId="6" headerRowBorderDxfId="7" tableBorderDxfId="5" totalsRowBorderDxfId="4">
  <autoFilter ref="Q5:R6" xr:uid="{3996BD75-D448-4D9F-B5B4-3A829F3F8283}"/>
  <tableColumns count="2">
    <tableColumn id="1" xr3:uid="{2F9973A4-C024-413E-A3AE-11D0B0945427}" name="ID" dataDxfId="3"/>
    <tableColumn id="2" xr3:uid="{72433FC5-6236-4234-9C91-BE1EAB3F5EBE}" name="Catégorie" dataDxfId="2">
      <calculatedColumnFormula>VLOOKUP(Tableau49[[#This Row],[ID]],A1:I56,9,0)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workbookViewId="0">
      <selection activeCell="J4" sqref="J4"/>
    </sheetView>
  </sheetViews>
  <sheetFormatPr baseColWidth="10" defaultColWidth="13.42578125" defaultRowHeight="15" x14ac:dyDescent="0.25"/>
  <sheetData>
    <row r="1" spans="1:8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</row>
    <row r="2" spans="1:8" x14ac:dyDescent="0.25">
      <c r="A2" s="19">
        <v>1572</v>
      </c>
      <c r="B2" s="19" t="s">
        <v>47</v>
      </c>
      <c r="C2" s="19">
        <v>26</v>
      </c>
      <c r="D2" s="19" t="s">
        <v>16</v>
      </c>
      <c r="E2" s="19" t="s">
        <v>24</v>
      </c>
      <c r="F2" s="19" t="s">
        <v>29</v>
      </c>
      <c r="G2" s="19" t="s">
        <v>38</v>
      </c>
      <c r="H2" s="19" t="s">
        <v>41</v>
      </c>
    </row>
    <row r="3" spans="1:8" x14ac:dyDescent="0.25">
      <c r="A3" s="19">
        <v>1048</v>
      </c>
      <c r="B3" s="19" t="s">
        <v>9</v>
      </c>
      <c r="C3" s="19">
        <v>60</v>
      </c>
      <c r="D3" s="19" t="s">
        <v>16</v>
      </c>
      <c r="E3" s="19" t="s">
        <v>25</v>
      </c>
      <c r="F3" s="19" t="s">
        <v>30</v>
      </c>
      <c r="G3" s="19" t="s">
        <v>39</v>
      </c>
      <c r="H3" s="19" t="s">
        <v>42</v>
      </c>
    </row>
    <row r="4" spans="1:8" x14ac:dyDescent="0.25">
      <c r="A4" s="19">
        <v>1056</v>
      </c>
      <c r="B4" s="19" t="s">
        <v>10</v>
      </c>
      <c r="C4" s="19">
        <v>20</v>
      </c>
      <c r="D4" s="19" t="s">
        <v>17</v>
      </c>
      <c r="E4" s="19" t="s">
        <v>26</v>
      </c>
      <c r="F4" s="19" t="s">
        <v>31</v>
      </c>
      <c r="G4" s="19" t="s">
        <v>39</v>
      </c>
      <c r="H4" s="19" t="s">
        <v>43</v>
      </c>
    </row>
    <row r="5" spans="1:8" x14ac:dyDescent="0.25">
      <c r="A5" s="19">
        <v>1535</v>
      </c>
      <c r="B5" s="19" t="s">
        <v>9</v>
      </c>
      <c r="C5" s="19"/>
      <c r="D5" s="19" t="s">
        <v>17</v>
      </c>
      <c r="E5" s="19" t="s">
        <v>24</v>
      </c>
      <c r="F5" s="19" t="s">
        <v>32</v>
      </c>
      <c r="G5" s="19" t="s">
        <v>38</v>
      </c>
      <c r="H5" s="19" t="s">
        <v>44</v>
      </c>
    </row>
    <row r="6" spans="1:8" x14ac:dyDescent="0.25">
      <c r="A6" s="19">
        <v>1596</v>
      </c>
      <c r="B6" s="19" t="s">
        <v>11</v>
      </c>
      <c r="C6" s="19">
        <v>57</v>
      </c>
      <c r="D6" s="19" t="s">
        <v>18</v>
      </c>
      <c r="E6" s="19" t="s">
        <v>25</v>
      </c>
      <c r="F6" s="19" t="s">
        <v>31</v>
      </c>
      <c r="G6" s="19" t="s">
        <v>39</v>
      </c>
      <c r="H6" s="19" t="s">
        <v>41</v>
      </c>
    </row>
    <row r="7" spans="1:8" x14ac:dyDescent="0.25">
      <c r="A7" s="19">
        <v>1866</v>
      </c>
      <c r="B7" s="19" t="s">
        <v>10</v>
      </c>
      <c r="C7" s="19">
        <v>56</v>
      </c>
      <c r="D7" s="19" t="s">
        <v>19</v>
      </c>
      <c r="E7" s="19"/>
      <c r="F7" s="19" t="s">
        <v>31</v>
      </c>
      <c r="G7" s="19" t="s">
        <v>39</v>
      </c>
      <c r="H7" s="19" t="s">
        <v>43</v>
      </c>
    </row>
    <row r="8" spans="1:8" x14ac:dyDescent="0.25">
      <c r="A8" s="19">
        <v>1606</v>
      </c>
      <c r="B8" s="19" t="s">
        <v>12</v>
      </c>
      <c r="C8" s="19"/>
      <c r="D8" s="19" t="s">
        <v>20</v>
      </c>
      <c r="E8" s="19" t="s">
        <v>27</v>
      </c>
      <c r="F8" s="19" t="s">
        <v>33</v>
      </c>
      <c r="G8" s="19" t="s">
        <v>38</v>
      </c>
      <c r="H8" s="19" t="s">
        <v>42</v>
      </c>
    </row>
    <row r="9" spans="1:8" x14ac:dyDescent="0.25">
      <c r="A9" s="19">
        <v>1866</v>
      </c>
      <c r="B9" s="19" t="s">
        <v>11</v>
      </c>
      <c r="C9" s="19"/>
      <c r="D9" s="19" t="s">
        <v>20</v>
      </c>
      <c r="E9" s="19" t="s">
        <v>24</v>
      </c>
      <c r="F9" s="19" t="s">
        <v>29</v>
      </c>
      <c r="G9" s="19" t="s">
        <v>38</v>
      </c>
      <c r="H9" s="19" t="s">
        <v>41</v>
      </c>
    </row>
    <row r="10" spans="1:8" x14ac:dyDescent="0.25">
      <c r="A10" s="19">
        <v>1672</v>
      </c>
      <c r="B10" s="19" t="s">
        <v>13</v>
      </c>
      <c r="C10" s="19">
        <v>55</v>
      </c>
      <c r="D10" s="19" t="s">
        <v>16</v>
      </c>
      <c r="E10" s="19" t="s">
        <v>28</v>
      </c>
      <c r="F10" s="19" t="s">
        <v>34</v>
      </c>
      <c r="G10" s="19" t="s">
        <v>39</v>
      </c>
      <c r="H10" s="19" t="s">
        <v>45</v>
      </c>
    </row>
    <row r="11" spans="1:8" x14ac:dyDescent="0.25">
      <c r="A11" s="19">
        <v>1481</v>
      </c>
      <c r="B11" s="19" t="s">
        <v>9</v>
      </c>
      <c r="C11" s="19">
        <v>50</v>
      </c>
      <c r="D11" s="19" t="s">
        <v>21</v>
      </c>
      <c r="E11" s="19"/>
      <c r="F11" s="19" t="s">
        <v>35</v>
      </c>
      <c r="G11" s="19" t="s">
        <v>38</v>
      </c>
      <c r="H11" s="19" t="s">
        <v>42</v>
      </c>
    </row>
    <row r="12" spans="1:8" x14ac:dyDescent="0.25">
      <c r="A12" s="19">
        <v>1990</v>
      </c>
      <c r="B12" s="19" t="s">
        <v>14</v>
      </c>
      <c r="C12" s="19">
        <v>28</v>
      </c>
      <c r="D12" s="19" t="s">
        <v>22</v>
      </c>
      <c r="E12" s="19" t="s">
        <v>27</v>
      </c>
      <c r="F12" s="19" t="s">
        <v>33</v>
      </c>
      <c r="G12" s="19" t="s">
        <v>38</v>
      </c>
      <c r="H12" s="19" t="s">
        <v>43</v>
      </c>
    </row>
    <row r="13" spans="1:8" x14ac:dyDescent="0.25">
      <c r="A13" s="19">
        <v>1012</v>
      </c>
      <c r="B13" s="19" t="s">
        <v>12</v>
      </c>
      <c r="C13" s="19"/>
      <c r="D13" s="19" t="s">
        <v>20</v>
      </c>
      <c r="E13" s="19" t="s">
        <v>24</v>
      </c>
      <c r="F13" s="19" t="s">
        <v>32</v>
      </c>
      <c r="G13" s="19" t="s">
        <v>40</v>
      </c>
      <c r="H13" s="19" t="s">
        <v>46</v>
      </c>
    </row>
    <row r="14" spans="1:8" x14ac:dyDescent="0.25">
      <c r="A14" s="19">
        <v>1221</v>
      </c>
      <c r="B14" s="19" t="s">
        <v>15</v>
      </c>
      <c r="C14" s="19"/>
      <c r="D14" s="19" t="s">
        <v>16</v>
      </c>
      <c r="E14" s="19" t="s">
        <v>24</v>
      </c>
      <c r="F14" s="19" t="s">
        <v>29</v>
      </c>
      <c r="G14" s="19" t="s">
        <v>40</v>
      </c>
      <c r="H14" s="19" t="s">
        <v>45</v>
      </c>
    </row>
    <row r="15" spans="1:8" x14ac:dyDescent="0.25">
      <c r="A15" s="19">
        <v>1821</v>
      </c>
      <c r="B15" s="19" t="s">
        <v>10</v>
      </c>
      <c r="C15" s="19"/>
      <c r="D15" s="19" t="s">
        <v>17</v>
      </c>
      <c r="E15" s="19" t="s">
        <v>24</v>
      </c>
      <c r="F15" s="19" t="s">
        <v>32</v>
      </c>
      <c r="G15" s="19" t="s">
        <v>40</v>
      </c>
      <c r="H15" s="19" t="s">
        <v>43</v>
      </c>
    </row>
    <row r="16" spans="1:8" x14ac:dyDescent="0.25">
      <c r="A16" s="19">
        <v>1732</v>
      </c>
      <c r="B16" s="19" t="s">
        <v>9</v>
      </c>
      <c r="C16" s="19">
        <v>38</v>
      </c>
      <c r="D16" s="19" t="s">
        <v>21</v>
      </c>
      <c r="E16" s="19" t="s">
        <v>27</v>
      </c>
      <c r="F16" s="19" t="s">
        <v>31</v>
      </c>
      <c r="G16" s="19" t="s">
        <v>38</v>
      </c>
      <c r="H16" s="19" t="s">
        <v>43</v>
      </c>
    </row>
    <row r="17" spans="1:8" x14ac:dyDescent="0.25">
      <c r="A17" s="19">
        <v>1518</v>
      </c>
      <c r="B17" s="19" t="s">
        <v>12</v>
      </c>
      <c r="C17" s="19">
        <v>41</v>
      </c>
      <c r="D17" s="19" t="s">
        <v>23</v>
      </c>
      <c r="E17" s="19" t="s">
        <v>28</v>
      </c>
      <c r="F17" s="19" t="s">
        <v>31</v>
      </c>
      <c r="G17" s="19" t="s">
        <v>39</v>
      </c>
      <c r="H17" s="19" t="s">
        <v>41</v>
      </c>
    </row>
    <row r="18" spans="1:8" x14ac:dyDescent="0.25">
      <c r="A18" s="19">
        <v>1989</v>
      </c>
      <c r="B18" s="19" t="s">
        <v>15</v>
      </c>
      <c r="C18" s="19">
        <v>46</v>
      </c>
      <c r="D18" s="19" t="s">
        <v>22</v>
      </c>
      <c r="E18" s="19" t="s">
        <v>24</v>
      </c>
      <c r="F18" s="19" t="s">
        <v>33</v>
      </c>
      <c r="G18" s="19" t="s">
        <v>39</v>
      </c>
      <c r="H18" s="19" t="s">
        <v>44</v>
      </c>
    </row>
    <row r="19" spans="1:8" x14ac:dyDescent="0.25">
      <c r="A19" s="19">
        <v>1948</v>
      </c>
      <c r="B19" s="19" t="s">
        <v>48</v>
      </c>
      <c r="C19" s="19"/>
      <c r="D19" s="19" t="s">
        <v>17</v>
      </c>
      <c r="E19" s="19" t="s">
        <v>25</v>
      </c>
      <c r="F19" s="19" t="s">
        <v>32</v>
      </c>
      <c r="G19" s="19" t="s">
        <v>38</v>
      </c>
      <c r="H19" s="19" t="s">
        <v>41</v>
      </c>
    </row>
    <row r="20" spans="1:8" x14ac:dyDescent="0.25">
      <c r="A20" s="19">
        <v>1103</v>
      </c>
      <c r="B20" s="19" t="s">
        <v>13</v>
      </c>
      <c r="C20" s="19">
        <v>26</v>
      </c>
      <c r="D20" s="19" t="s">
        <v>23</v>
      </c>
      <c r="E20" s="19" t="s">
        <v>27</v>
      </c>
      <c r="F20" s="19" t="s">
        <v>30</v>
      </c>
      <c r="G20" s="19" t="s">
        <v>39</v>
      </c>
      <c r="H20" s="19" t="s">
        <v>46</v>
      </c>
    </row>
    <row r="21" spans="1:8" x14ac:dyDescent="0.25">
      <c r="A21" s="19">
        <v>1068</v>
      </c>
      <c r="B21" s="19" t="s">
        <v>8</v>
      </c>
      <c r="C21" s="19">
        <v>27</v>
      </c>
      <c r="D21" s="19" t="s">
        <v>22</v>
      </c>
      <c r="E21" s="19" t="s">
        <v>28</v>
      </c>
      <c r="F21" s="19" t="s">
        <v>30</v>
      </c>
      <c r="G21" s="19" t="s">
        <v>39</v>
      </c>
      <c r="H21" s="19" t="s">
        <v>46</v>
      </c>
    </row>
    <row r="22" spans="1:8" x14ac:dyDescent="0.25">
      <c r="A22" s="19">
        <v>1359</v>
      </c>
      <c r="B22" s="19" t="s">
        <v>13</v>
      </c>
      <c r="C22" s="19">
        <v>50</v>
      </c>
      <c r="D22" s="19" t="s">
        <v>23</v>
      </c>
      <c r="E22" s="19" t="s">
        <v>28</v>
      </c>
      <c r="F22" s="19" t="s">
        <v>36</v>
      </c>
      <c r="G22" s="19" t="s">
        <v>40</v>
      </c>
      <c r="H22" s="19" t="s">
        <v>42</v>
      </c>
    </row>
    <row r="23" spans="1:8" x14ac:dyDescent="0.25">
      <c r="A23" s="19">
        <v>1117</v>
      </c>
      <c r="B23" s="19" t="s">
        <v>14</v>
      </c>
      <c r="C23" s="19">
        <v>24</v>
      </c>
      <c r="D23" s="19" t="s">
        <v>18</v>
      </c>
      <c r="E23" s="19" t="s">
        <v>25</v>
      </c>
      <c r="F23" s="19" t="s">
        <v>29</v>
      </c>
      <c r="G23" s="19" t="s">
        <v>38</v>
      </c>
      <c r="H23" s="19" t="s">
        <v>45</v>
      </c>
    </row>
    <row r="24" spans="1:8" x14ac:dyDescent="0.25">
      <c r="A24" s="19">
        <v>1235</v>
      </c>
      <c r="B24" s="19" t="s">
        <v>9</v>
      </c>
      <c r="C24" s="19">
        <v>22</v>
      </c>
      <c r="D24" s="19" t="s">
        <v>17</v>
      </c>
      <c r="E24" s="19" t="s">
        <v>24</v>
      </c>
      <c r="F24" s="19" t="s">
        <v>37</v>
      </c>
      <c r="G24" s="19" t="s">
        <v>38</v>
      </c>
      <c r="H24" s="19" t="s">
        <v>46</v>
      </c>
    </row>
    <row r="25" spans="1:8" x14ac:dyDescent="0.25">
      <c r="A25" s="19">
        <v>1155</v>
      </c>
      <c r="B25" s="19" t="s">
        <v>12</v>
      </c>
      <c r="C25" s="19"/>
      <c r="D25" s="19" t="s">
        <v>19</v>
      </c>
      <c r="E25" s="19" t="s">
        <v>26</v>
      </c>
      <c r="F25" s="19" t="s">
        <v>37</v>
      </c>
      <c r="G25" s="19" t="s">
        <v>39</v>
      </c>
      <c r="H25" s="19" t="s">
        <v>43</v>
      </c>
    </row>
    <row r="26" spans="1:8" x14ac:dyDescent="0.25">
      <c r="A26" s="19">
        <v>1906</v>
      </c>
      <c r="B26" s="19" t="s">
        <v>10</v>
      </c>
      <c r="C26" s="19">
        <v>28</v>
      </c>
      <c r="D26" s="19" t="s">
        <v>16</v>
      </c>
      <c r="E26" s="19" t="s">
        <v>28</v>
      </c>
      <c r="F26" s="19" t="s">
        <v>31</v>
      </c>
      <c r="G26" s="19" t="s">
        <v>38</v>
      </c>
      <c r="H26" s="19" t="s">
        <v>44</v>
      </c>
    </row>
    <row r="27" spans="1:8" x14ac:dyDescent="0.25">
      <c r="A27" s="19">
        <v>1006</v>
      </c>
      <c r="B27" s="19" t="s">
        <v>10</v>
      </c>
      <c r="C27" s="19"/>
      <c r="D27" s="19" t="s">
        <v>22</v>
      </c>
      <c r="E27" s="19" t="s">
        <v>28</v>
      </c>
      <c r="F27" s="19" t="s">
        <v>33</v>
      </c>
      <c r="G27" s="19" t="s">
        <v>40</v>
      </c>
      <c r="H27" s="19" t="s">
        <v>46</v>
      </c>
    </row>
    <row r="28" spans="1:8" x14ac:dyDescent="0.25">
      <c r="A28" s="19">
        <v>1326</v>
      </c>
      <c r="B28" s="19" t="s">
        <v>12</v>
      </c>
      <c r="C28" s="19"/>
      <c r="D28" s="19" t="s">
        <v>19</v>
      </c>
      <c r="E28" s="19" t="s">
        <v>24</v>
      </c>
      <c r="F28" s="19" t="s">
        <v>31</v>
      </c>
      <c r="G28" s="19" t="s">
        <v>40</v>
      </c>
      <c r="H28" s="19" t="s">
        <v>46</v>
      </c>
    </row>
    <row r="29" spans="1:8" x14ac:dyDescent="0.25">
      <c r="A29" s="19">
        <v>1053</v>
      </c>
      <c r="B29" s="19" t="s">
        <v>12</v>
      </c>
      <c r="C29" s="19"/>
      <c r="D29" s="19" t="s">
        <v>18</v>
      </c>
      <c r="E29" s="19"/>
      <c r="F29" s="19" t="s">
        <v>29</v>
      </c>
      <c r="G29" s="19" t="s">
        <v>38</v>
      </c>
      <c r="H29" s="19" t="s">
        <v>46</v>
      </c>
    </row>
    <row r="30" spans="1:8" x14ac:dyDescent="0.25">
      <c r="A30" s="19">
        <v>1685</v>
      </c>
      <c r="B30" s="19" t="s">
        <v>10</v>
      </c>
      <c r="C30" s="19">
        <v>57</v>
      </c>
      <c r="D30" s="19" t="s">
        <v>19</v>
      </c>
      <c r="E30" s="19" t="s">
        <v>27</v>
      </c>
      <c r="F30" s="19" t="s">
        <v>36</v>
      </c>
      <c r="G30" s="19" t="s">
        <v>38</v>
      </c>
      <c r="H30" s="19" t="s">
        <v>42</v>
      </c>
    </row>
    <row r="31" spans="1:8" x14ac:dyDescent="0.25">
      <c r="A31" s="19">
        <v>1096</v>
      </c>
      <c r="B31" s="19" t="s">
        <v>8</v>
      </c>
      <c r="C31" s="19"/>
      <c r="D31" s="19" t="s">
        <v>16</v>
      </c>
      <c r="E31" s="19" t="s">
        <v>24</v>
      </c>
      <c r="F31" s="19" t="s">
        <v>34</v>
      </c>
      <c r="G31" s="19" t="s">
        <v>40</v>
      </c>
      <c r="H31" s="19" t="s">
        <v>43</v>
      </c>
    </row>
    <row r="32" spans="1:8" x14ac:dyDescent="0.25">
      <c r="A32" s="19">
        <v>1666</v>
      </c>
      <c r="B32" s="19" t="s">
        <v>11</v>
      </c>
      <c r="C32" s="19">
        <v>22</v>
      </c>
      <c r="D32" s="19" t="s">
        <v>19</v>
      </c>
      <c r="E32" s="19"/>
      <c r="F32" s="19" t="s">
        <v>29</v>
      </c>
      <c r="G32" s="19" t="s">
        <v>39</v>
      </c>
      <c r="H32" s="19" t="s">
        <v>44</v>
      </c>
    </row>
    <row r="33" spans="1:8" x14ac:dyDescent="0.25">
      <c r="A33" s="19">
        <v>1766</v>
      </c>
      <c r="B33" s="19" t="s">
        <v>9</v>
      </c>
      <c r="C33" s="19">
        <v>28</v>
      </c>
      <c r="D33" s="19" t="s">
        <v>21</v>
      </c>
      <c r="E33" s="19"/>
      <c r="F33" s="19" t="s">
        <v>30</v>
      </c>
      <c r="G33" s="19" t="s">
        <v>39</v>
      </c>
      <c r="H33" s="19" t="s">
        <v>44</v>
      </c>
    </row>
    <row r="34" spans="1:8" x14ac:dyDescent="0.25">
      <c r="A34" s="19">
        <v>1176</v>
      </c>
      <c r="B34" s="19" t="s">
        <v>10</v>
      </c>
      <c r="C34" s="19">
        <v>30</v>
      </c>
      <c r="D34" s="19" t="s">
        <v>18</v>
      </c>
      <c r="E34" s="19" t="s">
        <v>25</v>
      </c>
      <c r="F34" s="19" t="s">
        <v>30</v>
      </c>
      <c r="G34" s="19" t="s">
        <v>38</v>
      </c>
      <c r="H34" s="19" t="s">
        <v>46</v>
      </c>
    </row>
    <row r="35" spans="1:8" x14ac:dyDescent="0.25">
      <c r="A35" s="19">
        <v>1153</v>
      </c>
      <c r="B35" s="19" t="s">
        <v>14</v>
      </c>
      <c r="C35" s="19">
        <v>44</v>
      </c>
      <c r="D35" s="19" t="s">
        <v>16</v>
      </c>
      <c r="E35" s="19" t="s">
        <v>26</v>
      </c>
      <c r="F35" s="19" t="s">
        <v>37</v>
      </c>
      <c r="G35" s="19" t="s">
        <v>39</v>
      </c>
      <c r="H35" s="19" t="s">
        <v>42</v>
      </c>
    </row>
    <row r="36" spans="1:8" x14ac:dyDescent="0.25">
      <c r="A36" s="19">
        <v>1005</v>
      </c>
      <c r="B36" s="19" t="s">
        <v>14</v>
      </c>
      <c r="C36" s="19"/>
      <c r="D36" s="19" t="s">
        <v>23</v>
      </c>
      <c r="E36" s="19"/>
      <c r="F36" s="19" t="s">
        <v>33</v>
      </c>
      <c r="G36" s="19" t="s">
        <v>38</v>
      </c>
      <c r="H36" s="19" t="s">
        <v>41</v>
      </c>
    </row>
    <row r="37" spans="1:8" x14ac:dyDescent="0.25">
      <c r="A37" s="19">
        <v>1811</v>
      </c>
      <c r="B37" s="19" t="s">
        <v>8</v>
      </c>
      <c r="C37" s="19"/>
      <c r="D37" s="19" t="s">
        <v>20</v>
      </c>
      <c r="E37" s="19" t="s">
        <v>24</v>
      </c>
      <c r="F37" s="19" t="s">
        <v>30</v>
      </c>
      <c r="G37" s="19" t="s">
        <v>38</v>
      </c>
      <c r="H37" s="19" t="s">
        <v>42</v>
      </c>
    </row>
    <row r="38" spans="1:8" x14ac:dyDescent="0.25">
      <c r="A38" s="19">
        <v>1079</v>
      </c>
      <c r="B38" s="19" t="s">
        <v>49</v>
      </c>
      <c r="C38" s="19">
        <v>57</v>
      </c>
      <c r="D38" s="19" t="s">
        <v>20</v>
      </c>
      <c r="E38" s="19" t="s">
        <v>27</v>
      </c>
      <c r="F38" s="19" t="s">
        <v>33</v>
      </c>
      <c r="G38" s="19" t="s">
        <v>39</v>
      </c>
      <c r="H38" s="19" t="s">
        <v>46</v>
      </c>
    </row>
    <row r="39" spans="1:8" x14ac:dyDescent="0.25">
      <c r="A39" s="19">
        <v>1905</v>
      </c>
      <c r="B39" s="19" t="s">
        <v>12</v>
      </c>
      <c r="C39" s="19"/>
      <c r="D39" s="19" t="s">
        <v>22</v>
      </c>
      <c r="E39" s="19" t="s">
        <v>25</v>
      </c>
      <c r="F39" s="19" t="s">
        <v>32</v>
      </c>
      <c r="G39" s="19" t="s">
        <v>39</v>
      </c>
      <c r="H39" s="19" t="s">
        <v>42</v>
      </c>
    </row>
    <row r="40" spans="1:8" x14ac:dyDescent="0.25">
      <c r="A40" s="19">
        <v>1179</v>
      </c>
      <c r="B40" s="19" t="s">
        <v>13</v>
      </c>
      <c r="C40" s="19">
        <v>25</v>
      </c>
      <c r="D40" s="19" t="s">
        <v>16</v>
      </c>
      <c r="E40" s="19" t="s">
        <v>26</v>
      </c>
      <c r="F40" s="19" t="s">
        <v>31</v>
      </c>
      <c r="G40" s="19" t="s">
        <v>40</v>
      </c>
      <c r="H40" s="19" t="s">
        <v>43</v>
      </c>
    </row>
    <row r="41" spans="1:8" x14ac:dyDescent="0.25">
      <c r="A41" s="19">
        <v>1861</v>
      </c>
      <c r="B41" s="19" t="s">
        <v>15</v>
      </c>
      <c r="C41" s="19"/>
      <c r="D41" s="19" t="s">
        <v>20</v>
      </c>
      <c r="E41" s="19" t="s">
        <v>24</v>
      </c>
      <c r="F41" s="19" t="s">
        <v>30</v>
      </c>
      <c r="G41" s="19" t="s">
        <v>40</v>
      </c>
      <c r="H41" s="19" t="s">
        <v>45</v>
      </c>
    </row>
    <row r="42" spans="1:8" x14ac:dyDescent="0.25">
      <c r="A42" s="19">
        <v>1642</v>
      </c>
      <c r="B42" s="19" t="s">
        <v>11</v>
      </c>
      <c r="C42" s="19"/>
      <c r="D42" s="19" t="s">
        <v>17</v>
      </c>
      <c r="E42" s="19"/>
      <c r="F42" s="19" t="s">
        <v>36</v>
      </c>
      <c r="G42" s="19" t="s">
        <v>40</v>
      </c>
      <c r="H42" s="19" t="s">
        <v>41</v>
      </c>
    </row>
    <row r="43" spans="1:8" x14ac:dyDescent="0.25">
      <c r="A43" s="19">
        <v>1541</v>
      </c>
      <c r="B43" s="19" t="s">
        <v>11</v>
      </c>
      <c r="C43" s="19">
        <v>34</v>
      </c>
      <c r="D43" s="19" t="s">
        <v>18</v>
      </c>
      <c r="E43" s="19" t="s">
        <v>28</v>
      </c>
      <c r="F43" s="19" t="s">
        <v>36</v>
      </c>
      <c r="G43" s="19" t="s">
        <v>38</v>
      </c>
      <c r="H43" s="19" t="s">
        <v>45</v>
      </c>
    </row>
    <row r="44" spans="1:8" x14ac:dyDescent="0.25">
      <c r="A44" s="19">
        <v>1392</v>
      </c>
      <c r="B44" s="19" t="s">
        <v>12</v>
      </c>
      <c r="C44" s="19">
        <v>53</v>
      </c>
      <c r="D44" s="19" t="s">
        <v>22</v>
      </c>
      <c r="E44" s="19"/>
      <c r="F44" s="19" t="s">
        <v>29</v>
      </c>
      <c r="G44" s="19" t="s">
        <v>38</v>
      </c>
      <c r="H44" s="19" t="s">
        <v>46</v>
      </c>
    </row>
    <row r="45" spans="1:8" x14ac:dyDescent="0.25">
      <c r="A45" s="19">
        <v>1084</v>
      </c>
      <c r="B45" s="19" t="s">
        <v>10</v>
      </c>
      <c r="C45" s="19">
        <v>35</v>
      </c>
      <c r="D45" s="19" t="s">
        <v>20</v>
      </c>
      <c r="E45" s="19" t="s">
        <v>24</v>
      </c>
      <c r="F45" s="19" t="s">
        <v>35</v>
      </c>
      <c r="G45" s="19" t="s">
        <v>38</v>
      </c>
      <c r="H45" s="19" t="s">
        <v>45</v>
      </c>
    </row>
    <row r="46" spans="1:8" x14ac:dyDescent="0.25">
      <c r="A46" s="19">
        <v>1641</v>
      </c>
      <c r="B46" s="19" t="s">
        <v>13</v>
      </c>
      <c r="C46" s="19"/>
      <c r="D46" s="19" t="s">
        <v>19</v>
      </c>
      <c r="E46" s="19" t="s">
        <v>27</v>
      </c>
      <c r="F46" s="19" t="s">
        <v>31</v>
      </c>
      <c r="G46" s="19" t="s">
        <v>38</v>
      </c>
      <c r="H46" s="19" t="s">
        <v>44</v>
      </c>
    </row>
    <row r="47" spans="1:8" x14ac:dyDescent="0.25">
      <c r="A47" s="19">
        <v>1235</v>
      </c>
      <c r="B47" s="19" t="s">
        <v>15</v>
      </c>
      <c r="C47" s="19">
        <v>57</v>
      </c>
      <c r="D47" s="19" t="s">
        <v>19</v>
      </c>
      <c r="E47" s="19"/>
      <c r="F47" s="19" t="s">
        <v>36</v>
      </c>
      <c r="G47" s="19" t="s">
        <v>39</v>
      </c>
      <c r="H47" s="19" t="s">
        <v>41</v>
      </c>
    </row>
    <row r="48" spans="1:8" x14ac:dyDescent="0.25">
      <c r="A48" s="19">
        <v>1517</v>
      </c>
      <c r="B48" s="19" t="s">
        <v>12</v>
      </c>
      <c r="C48" s="19">
        <v>24</v>
      </c>
      <c r="D48" s="19" t="s">
        <v>23</v>
      </c>
      <c r="E48" s="19" t="s">
        <v>25</v>
      </c>
      <c r="F48" s="19" t="s">
        <v>33</v>
      </c>
      <c r="G48" s="19" t="s">
        <v>38</v>
      </c>
      <c r="H48" s="19" t="s">
        <v>43</v>
      </c>
    </row>
    <row r="49" spans="1:8" x14ac:dyDescent="0.25">
      <c r="A49" s="19">
        <v>1688</v>
      </c>
      <c r="B49" s="19" t="s">
        <v>12</v>
      </c>
      <c r="C49" s="19">
        <v>39</v>
      </c>
      <c r="D49" s="19" t="s">
        <v>23</v>
      </c>
      <c r="E49" s="19"/>
      <c r="F49" s="19" t="s">
        <v>29</v>
      </c>
      <c r="G49" s="19" t="s">
        <v>40</v>
      </c>
      <c r="H49" s="19" t="s">
        <v>46</v>
      </c>
    </row>
    <row r="50" spans="1:8" x14ac:dyDescent="0.25">
      <c r="A50" s="19">
        <v>1236</v>
      </c>
      <c r="B50" s="19" t="s">
        <v>15</v>
      </c>
      <c r="C50" s="19">
        <v>59</v>
      </c>
      <c r="D50" s="19" t="s">
        <v>20</v>
      </c>
      <c r="E50" s="19" t="s">
        <v>28</v>
      </c>
      <c r="F50" s="19" t="s">
        <v>32</v>
      </c>
      <c r="G50" s="19" t="s">
        <v>38</v>
      </c>
      <c r="H50" s="19" t="s">
        <v>43</v>
      </c>
    </row>
    <row r="51" spans="1:8" x14ac:dyDescent="0.25">
      <c r="A51" s="19">
        <v>1212</v>
      </c>
      <c r="B51" s="19" t="s">
        <v>9</v>
      </c>
      <c r="C51" s="19"/>
      <c r="D51" s="19" t="s">
        <v>19</v>
      </c>
      <c r="E51" s="19" t="s">
        <v>25</v>
      </c>
      <c r="F51" s="19" t="s">
        <v>30</v>
      </c>
      <c r="G51" s="19" t="s">
        <v>38</v>
      </c>
      <c r="H51" s="19" t="s">
        <v>44</v>
      </c>
    </row>
    <row r="52" spans="1:8" x14ac:dyDescent="0.25">
      <c r="A52" s="19">
        <v>1672</v>
      </c>
      <c r="B52" s="19" t="s">
        <v>13</v>
      </c>
      <c r="C52" s="19">
        <v>55</v>
      </c>
      <c r="D52" s="19" t="s">
        <v>16</v>
      </c>
      <c r="E52" s="19" t="s">
        <v>28</v>
      </c>
      <c r="F52" s="19" t="s">
        <v>34</v>
      </c>
      <c r="G52" s="19" t="s">
        <v>39</v>
      </c>
      <c r="H52" s="19" t="s">
        <v>45</v>
      </c>
    </row>
    <row r="53" spans="1:8" x14ac:dyDescent="0.25">
      <c r="A53" s="19">
        <v>1012</v>
      </c>
      <c r="B53" s="19" t="s">
        <v>12</v>
      </c>
      <c r="C53" s="19"/>
      <c r="D53" s="19" t="s">
        <v>20</v>
      </c>
      <c r="E53" s="19" t="s">
        <v>24</v>
      </c>
      <c r="F53" s="19" t="s">
        <v>32</v>
      </c>
      <c r="G53" s="19" t="s">
        <v>40</v>
      </c>
      <c r="H53" s="19" t="s">
        <v>46</v>
      </c>
    </row>
    <row r="54" spans="1:8" x14ac:dyDescent="0.25">
      <c r="A54" s="19">
        <v>1948</v>
      </c>
      <c r="B54" s="19" t="s">
        <v>10</v>
      </c>
      <c r="C54" s="19"/>
      <c r="D54" s="19" t="s">
        <v>17</v>
      </c>
      <c r="E54" s="19" t="s">
        <v>25</v>
      </c>
      <c r="F54" s="19" t="s">
        <v>32</v>
      </c>
      <c r="G54" s="19" t="s">
        <v>38</v>
      </c>
      <c r="H54" s="19" t="s">
        <v>41</v>
      </c>
    </row>
    <row r="55" spans="1:8" x14ac:dyDescent="0.25">
      <c r="A55" s="19">
        <v>1866</v>
      </c>
      <c r="B55" s="19" t="s">
        <v>11</v>
      </c>
      <c r="C55" s="19"/>
      <c r="D55" s="19" t="s">
        <v>20</v>
      </c>
      <c r="E55" s="19" t="s">
        <v>24</v>
      </c>
      <c r="F55" s="19" t="s">
        <v>29</v>
      </c>
      <c r="G55" s="19" t="s">
        <v>38</v>
      </c>
      <c r="H55" s="19" t="s">
        <v>41</v>
      </c>
    </row>
    <row r="56" spans="1:8" x14ac:dyDescent="0.25">
      <c r="A56" s="19">
        <v>1221</v>
      </c>
      <c r="B56" s="19" t="s">
        <v>15</v>
      </c>
      <c r="C56" s="19"/>
      <c r="D56" s="19" t="s">
        <v>16</v>
      </c>
      <c r="E56" s="19" t="s">
        <v>24</v>
      </c>
      <c r="F56" s="19" t="s">
        <v>29</v>
      </c>
      <c r="G56" s="19" t="s">
        <v>40</v>
      </c>
      <c r="H56" s="19" t="s">
        <v>45</v>
      </c>
    </row>
    <row r="58" spans="1:8" x14ac:dyDescent="0.25">
      <c r="B58">
        <f>COUNTBLANK(B2:B56)</f>
        <v>0</v>
      </c>
      <c r="C58">
        <f>COUNTBLANK(C2:C56)</f>
        <v>23</v>
      </c>
      <c r="D58">
        <f t="shared" ref="D58:H58" si="0">COUNTBLANK(D2:D56)</f>
        <v>0</v>
      </c>
      <c r="E58">
        <f t="shared" si="0"/>
        <v>10</v>
      </c>
      <c r="F58">
        <f t="shared" si="0"/>
        <v>0</v>
      </c>
      <c r="G58">
        <f t="shared" si="0"/>
        <v>0</v>
      </c>
      <c r="H58">
        <f t="shared" si="0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DA43-0374-4CF0-AA66-0C162C86BE9A}">
  <dimension ref="A1:L119"/>
  <sheetViews>
    <sheetView tabSelected="1" topLeftCell="A9" workbookViewId="0">
      <selection activeCell="J60" sqref="J60"/>
    </sheetView>
  </sheetViews>
  <sheetFormatPr baseColWidth="10" defaultColWidth="13.42578125" defaultRowHeight="15" outlineLevelRow="2" x14ac:dyDescent="0.25"/>
  <cols>
    <col min="3" max="3" width="14" customWidth="1"/>
    <col min="6" max="7" width="16.7109375" customWidth="1"/>
    <col min="8" max="8" width="24.28515625" customWidth="1"/>
    <col min="9" max="9" width="14.140625" bestFit="1" customWidth="1"/>
    <col min="12" max="12" width="13.42578125" style="39"/>
  </cols>
  <sheetData>
    <row r="1" spans="1:9" x14ac:dyDescent="0.25">
      <c r="A1" s="46" t="s">
        <v>0</v>
      </c>
      <c r="B1" s="46" t="s">
        <v>1</v>
      </c>
      <c r="C1" s="46" t="s">
        <v>138</v>
      </c>
      <c r="D1" s="46" t="s">
        <v>3</v>
      </c>
      <c r="E1" s="46" t="s">
        <v>51</v>
      </c>
      <c r="F1" s="46" t="s">
        <v>114</v>
      </c>
      <c r="G1" s="46" t="s">
        <v>187</v>
      </c>
      <c r="H1" s="46" t="s">
        <v>6</v>
      </c>
      <c r="I1" s="47" t="s">
        <v>7</v>
      </c>
    </row>
    <row r="2" spans="1:9" hidden="1" outlineLevel="2" x14ac:dyDescent="0.25">
      <c r="A2" s="41" t="s">
        <v>162</v>
      </c>
      <c r="B2" s="41" t="s">
        <v>54</v>
      </c>
      <c r="C2" s="41">
        <v>28</v>
      </c>
      <c r="D2" s="41" t="s">
        <v>16</v>
      </c>
      <c r="E2" s="42">
        <v>45000</v>
      </c>
      <c r="F2" s="43">
        <v>1500</v>
      </c>
      <c r="G2" s="43">
        <f t="shared" ref="G2:G8" si="0">IF(F2&gt;5000,F2*0.9,F2)</f>
        <v>1500</v>
      </c>
      <c r="H2" s="41" t="s">
        <v>38</v>
      </c>
      <c r="I2" s="44" t="s">
        <v>44</v>
      </c>
    </row>
    <row r="3" spans="1:9" hidden="1" outlineLevel="2" x14ac:dyDescent="0.25">
      <c r="A3" s="41" t="s">
        <v>142</v>
      </c>
      <c r="B3" s="41" t="s">
        <v>9</v>
      </c>
      <c r="C3" s="41">
        <v>0</v>
      </c>
      <c r="D3" s="41" t="s">
        <v>17</v>
      </c>
      <c r="E3" s="42">
        <v>44936</v>
      </c>
      <c r="F3" s="43">
        <v>2500</v>
      </c>
      <c r="G3" s="43">
        <f t="shared" si="0"/>
        <v>2500</v>
      </c>
      <c r="H3" s="41" t="s">
        <v>38</v>
      </c>
      <c r="I3" s="44" t="s">
        <v>44</v>
      </c>
    </row>
    <row r="4" spans="1:9" hidden="1" outlineLevel="2" x14ac:dyDescent="0.25">
      <c r="A4" s="41" t="s">
        <v>169</v>
      </c>
      <c r="B4" s="41" t="s">
        <v>9</v>
      </c>
      <c r="C4" s="41">
        <v>28</v>
      </c>
      <c r="D4" s="41" t="s">
        <v>21</v>
      </c>
      <c r="E4" s="42">
        <v>44927</v>
      </c>
      <c r="F4" s="43">
        <v>9500</v>
      </c>
      <c r="G4" s="43">
        <f t="shared" si="0"/>
        <v>8550</v>
      </c>
      <c r="H4" s="41" t="s">
        <v>39</v>
      </c>
      <c r="I4" s="44" t="s">
        <v>44</v>
      </c>
    </row>
    <row r="5" spans="1:9" hidden="1" outlineLevel="2" x14ac:dyDescent="0.25">
      <c r="A5" s="41" t="s">
        <v>154</v>
      </c>
      <c r="B5" s="41" t="s">
        <v>58</v>
      </c>
      <c r="C5" s="41">
        <v>46</v>
      </c>
      <c r="D5" s="41" t="s">
        <v>22</v>
      </c>
      <c r="E5" s="42">
        <v>44936</v>
      </c>
      <c r="F5" s="43">
        <v>4200.5</v>
      </c>
      <c r="G5" s="43">
        <f t="shared" si="0"/>
        <v>4200.5</v>
      </c>
      <c r="H5" s="41" t="s">
        <v>39</v>
      </c>
      <c r="I5" s="44" t="s">
        <v>44</v>
      </c>
    </row>
    <row r="6" spans="1:9" hidden="1" outlineLevel="2" x14ac:dyDescent="0.25">
      <c r="A6" s="41" t="s">
        <v>168</v>
      </c>
      <c r="B6" s="41" t="s">
        <v>55</v>
      </c>
      <c r="C6" s="41">
        <v>22</v>
      </c>
      <c r="D6" s="41" t="s">
        <v>19</v>
      </c>
      <c r="E6" s="42">
        <v>44927</v>
      </c>
      <c r="F6" s="43">
        <v>7000</v>
      </c>
      <c r="G6" s="43">
        <f t="shared" si="0"/>
        <v>6300</v>
      </c>
      <c r="H6" s="41" t="s">
        <v>39</v>
      </c>
      <c r="I6" s="44" t="s">
        <v>44</v>
      </c>
    </row>
    <row r="7" spans="1:9" hidden="1" outlineLevel="2" x14ac:dyDescent="0.25">
      <c r="A7" s="48" t="s">
        <v>182</v>
      </c>
      <c r="B7" s="48" t="s">
        <v>57</v>
      </c>
      <c r="C7" s="48">
        <v>0</v>
      </c>
      <c r="D7" s="48" t="s">
        <v>19</v>
      </c>
      <c r="E7" s="49">
        <v>45017</v>
      </c>
      <c r="F7" s="50">
        <v>1500</v>
      </c>
      <c r="G7" s="50">
        <f t="shared" si="0"/>
        <v>1500</v>
      </c>
      <c r="H7" s="48" t="s">
        <v>38</v>
      </c>
      <c r="I7" s="51" t="s">
        <v>44</v>
      </c>
    </row>
    <row r="8" spans="1:9" hidden="1" outlineLevel="2" x14ac:dyDescent="0.25">
      <c r="A8" s="41" t="s">
        <v>186</v>
      </c>
      <c r="B8" s="41" t="s">
        <v>9</v>
      </c>
      <c r="C8" s="41">
        <v>0</v>
      </c>
      <c r="D8" s="41" t="s">
        <v>19</v>
      </c>
      <c r="E8" s="42">
        <v>45052</v>
      </c>
      <c r="F8" s="43">
        <v>9500</v>
      </c>
      <c r="G8" s="43">
        <f t="shared" si="0"/>
        <v>8550</v>
      </c>
      <c r="H8" s="41" t="s">
        <v>38</v>
      </c>
      <c r="I8" s="44" t="s">
        <v>44</v>
      </c>
    </row>
    <row r="9" spans="1:9" outlineLevel="1" collapsed="1" x14ac:dyDescent="0.25">
      <c r="A9" s="41"/>
      <c r="B9" s="41"/>
      <c r="C9" s="41"/>
      <c r="D9" s="41"/>
      <c r="E9" s="42"/>
      <c r="F9" s="43"/>
      <c r="G9" s="43">
        <f>SUBTOTAL(9,G2:G8)</f>
        <v>33100.5</v>
      </c>
      <c r="H9" s="41"/>
      <c r="I9" s="45" t="s">
        <v>129</v>
      </c>
    </row>
    <row r="10" spans="1:9" hidden="1" outlineLevel="2" x14ac:dyDescent="0.25">
      <c r="A10" s="48" t="s">
        <v>140</v>
      </c>
      <c r="B10" s="48" t="s">
        <v>9</v>
      </c>
      <c r="C10" s="48">
        <v>60</v>
      </c>
      <c r="D10" s="48" t="s">
        <v>16</v>
      </c>
      <c r="E10" s="49">
        <v>45052</v>
      </c>
      <c r="F10" s="50">
        <v>9500</v>
      </c>
      <c r="G10" s="50">
        <f t="shared" ref="G10:G17" si="1">IF(F10&gt;5000,F10*0.9,F10)</f>
        <v>8550</v>
      </c>
      <c r="H10" s="48" t="s">
        <v>39</v>
      </c>
      <c r="I10" s="51" t="s">
        <v>42</v>
      </c>
    </row>
    <row r="11" spans="1:9" hidden="1" outlineLevel="2" x14ac:dyDescent="0.25">
      <c r="A11" s="41" t="s">
        <v>171</v>
      </c>
      <c r="B11" s="41" t="s">
        <v>14</v>
      </c>
      <c r="C11" s="41">
        <v>44</v>
      </c>
      <c r="D11" s="41" t="s">
        <v>16</v>
      </c>
      <c r="E11" s="42">
        <v>44967</v>
      </c>
      <c r="F11" s="43">
        <v>5000</v>
      </c>
      <c r="G11" s="43">
        <f t="shared" si="1"/>
        <v>5000</v>
      </c>
      <c r="H11" s="41" t="s">
        <v>39</v>
      </c>
      <c r="I11" s="44" t="s">
        <v>42</v>
      </c>
    </row>
    <row r="12" spans="1:9" hidden="1" outlineLevel="2" x14ac:dyDescent="0.25">
      <c r="A12" s="48" t="s">
        <v>147</v>
      </c>
      <c r="B12" s="48" t="s">
        <v>9</v>
      </c>
      <c r="C12" s="48">
        <v>50</v>
      </c>
      <c r="D12" s="48" t="s">
        <v>21</v>
      </c>
      <c r="E12" s="49">
        <v>44927</v>
      </c>
      <c r="F12" s="50">
        <v>8000.99</v>
      </c>
      <c r="G12" s="50">
        <f t="shared" si="1"/>
        <v>7200.8909999999996</v>
      </c>
      <c r="H12" s="48" t="s">
        <v>38</v>
      </c>
      <c r="I12" s="51" t="s">
        <v>42</v>
      </c>
    </row>
    <row r="13" spans="1:9" hidden="1" outlineLevel="2" x14ac:dyDescent="0.25">
      <c r="A13" s="48" t="s">
        <v>145</v>
      </c>
      <c r="B13" s="48" t="s">
        <v>56</v>
      </c>
      <c r="C13" s="48">
        <v>0</v>
      </c>
      <c r="D13" s="48" t="s">
        <v>20</v>
      </c>
      <c r="E13" s="49">
        <v>45017</v>
      </c>
      <c r="F13" s="50">
        <v>4200.5</v>
      </c>
      <c r="G13" s="50">
        <f t="shared" si="1"/>
        <v>4200.5</v>
      </c>
      <c r="H13" s="48" t="s">
        <v>38</v>
      </c>
      <c r="I13" s="51" t="s">
        <v>42</v>
      </c>
    </row>
    <row r="14" spans="1:9" hidden="1" outlineLevel="2" x14ac:dyDescent="0.25">
      <c r="A14" s="41" t="s">
        <v>173</v>
      </c>
      <c r="B14" s="41" t="s">
        <v>53</v>
      </c>
      <c r="C14" s="41">
        <v>0</v>
      </c>
      <c r="D14" s="41" t="s">
        <v>20</v>
      </c>
      <c r="E14" s="42">
        <v>44936</v>
      </c>
      <c r="F14" s="43">
        <v>9500</v>
      </c>
      <c r="G14" s="43">
        <f t="shared" si="1"/>
        <v>8550</v>
      </c>
      <c r="H14" s="41" t="s">
        <v>38</v>
      </c>
      <c r="I14" s="44" t="s">
        <v>42</v>
      </c>
    </row>
    <row r="15" spans="1:9" hidden="1" outlineLevel="2" x14ac:dyDescent="0.25">
      <c r="A15" s="48" t="s">
        <v>175</v>
      </c>
      <c r="B15" s="48" t="s">
        <v>56</v>
      </c>
      <c r="C15" s="48">
        <v>0</v>
      </c>
      <c r="D15" s="48" t="s">
        <v>22</v>
      </c>
      <c r="E15" s="49">
        <v>45052</v>
      </c>
      <c r="F15" s="50">
        <v>2500</v>
      </c>
      <c r="G15" s="50">
        <f t="shared" si="1"/>
        <v>2500</v>
      </c>
      <c r="H15" s="48" t="s">
        <v>39</v>
      </c>
      <c r="I15" s="51" t="s">
        <v>42</v>
      </c>
    </row>
    <row r="16" spans="1:9" hidden="1" outlineLevel="2" x14ac:dyDescent="0.25">
      <c r="A16" s="48" t="s">
        <v>166</v>
      </c>
      <c r="B16" s="48" t="s">
        <v>54</v>
      </c>
      <c r="C16" s="48">
        <v>57</v>
      </c>
      <c r="D16" s="48" t="s">
        <v>19</v>
      </c>
      <c r="E16" s="49">
        <v>45017</v>
      </c>
      <c r="F16" s="50">
        <v>6000</v>
      </c>
      <c r="G16" s="50">
        <f t="shared" si="1"/>
        <v>5400</v>
      </c>
      <c r="H16" s="48" t="s">
        <v>38</v>
      </c>
      <c r="I16" s="51" t="s">
        <v>42</v>
      </c>
    </row>
    <row r="17" spans="1:9" hidden="1" outlineLevel="2" x14ac:dyDescent="0.25">
      <c r="A17" s="41" t="s">
        <v>158</v>
      </c>
      <c r="B17" s="41" t="s">
        <v>57</v>
      </c>
      <c r="C17" s="41">
        <v>50</v>
      </c>
      <c r="D17" s="41" t="s">
        <v>23</v>
      </c>
      <c r="E17" s="42">
        <v>45000</v>
      </c>
      <c r="F17" s="43">
        <v>6000</v>
      </c>
      <c r="G17" s="43">
        <f t="shared" si="1"/>
        <v>5400</v>
      </c>
      <c r="H17" s="41" t="s">
        <v>40</v>
      </c>
      <c r="I17" s="44" t="s">
        <v>42</v>
      </c>
    </row>
    <row r="18" spans="1:9" outlineLevel="1" collapsed="1" x14ac:dyDescent="0.25">
      <c r="A18" s="41"/>
      <c r="B18" s="41"/>
      <c r="C18" s="41"/>
      <c r="D18" s="41"/>
      <c r="E18" s="42"/>
      <c r="F18" s="43"/>
      <c r="G18" s="43">
        <f>SUBTOTAL(9,G10:G17)</f>
        <v>46801.391000000003</v>
      </c>
      <c r="H18" s="41"/>
      <c r="I18" s="45" t="s">
        <v>130</v>
      </c>
    </row>
    <row r="19" spans="1:9" hidden="1" outlineLevel="2" x14ac:dyDescent="0.25">
      <c r="A19" s="48" t="s">
        <v>167</v>
      </c>
      <c r="B19" s="48" t="s">
        <v>53</v>
      </c>
      <c r="C19" s="48">
        <v>0</v>
      </c>
      <c r="D19" s="48" t="s">
        <v>16</v>
      </c>
      <c r="E19" s="49">
        <v>44936</v>
      </c>
      <c r="F19" s="50">
        <v>3500.75</v>
      </c>
      <c r="G19" s="50">
        <f t="shared" ref="G19:G29" si="2">IF(F19&gt;5000,F19*0.9,F19)</f>
        <v>3500.75</v>
      </c>
      <c r="H19" s="48" t="s">
        <v>40</v>
      </c>
      <c r="I19" s="51" t="s">
        <v>43</v>
      </c>
    </row>
    <row r="20" spans="1:9" hidden="1" outlineLevel="2" x14ac:dyDescent="0.25">
      <c r="A20" s="41" t="s">
        <v>176</v>
      </c>
      <c r="B20" s="41" t="s">
        <v>57</v>
      </c>
      <c r="C20" s="41">
        <v>25</v>
      </c>
      <c r="D20" s="41" t="s">
        <v>16</v>
      </c>
      <c r="E20" s="42">
        <v>44967</v>
      </c>
      <c r="F20" s="43">
        <v>1500</v>
      </c>
      <c r="G20" s="43">
        <f t="shared" si="2"/>
        <v>1500</v>
      </c>
      <c r="H20" s="41" t="s">
        <v>40</v>
      </c>
      <c r="I20" s="44" t="s">
        <v>43</v>
      </c>
    </row>
    <row r="21" spans="1:9" hidden="1" outlineLevel="2" x14ac:dyDescent="0.25">
      <c r="A21" s="48" t="s">
        <v>141</v>
      </c>
      <c r="B21" s="48" t="s">
        <v>54</v>
      </c>
      <c r="C21" s="48">
        <v>20</v>
      </c>
      <c r="D21" s="48" t="s">
        <v>17</v>
      </c>
      <c r="E21" s="49">
        <v>44967</v>
      </c>
      <c r="F21" s="50">
        <v>1500</v>
      </c>
      <c r="G21" s="50">
        <f t="shared" si="2"/>
        <v>1500</v>
      </c>
      <c r="H21" s="48" t="s">
        <v>39</v>
      </c>
      <c r="I21" s="51" t="s">
        <v>43</v>
      </c>
    </row>
    <row r="22" spans="1:9" hidden="1" outlineLevel="2" x14ac:dyDescent="0.25">
      <c r="A22" s="41" t="s">
        <v>151</v>
      </c>
      <c r="B22" s="41" t="s">
        <v>54</v>
      </c>
      <c r="C22" s="41">
        <v>0</v>
      </c>
      <c r="D22" s="41" t="s">
        <v>17</v>
      </c>
      <c r="E22" s="42">
        <v>44936</v>
      </c>
      <c r="F22" s="43">
        <v>2500</v>
      </c>
      <c r="G22" s="43">
        <f t="shared" si="2"/>
        <v>2500</v>
      </c>
      <c r="H22" s="41" t="s">
        <v>40</v>
      </c>
      <c r="I22" s="44" t="s">
        <v>43</v>
      </c>
    </row>
    <row r="23" spans="1:9" hidden="1" outlineLevel="2" x14ac:dyDescent="0.25">
      <c r="A23" s="41" t="s">
        <v>152</v>
      </c>
      <c r="B23" s="41" t="s">
        <v>9</v>
      </c>
      <c r="C23" s="41">
        <v>38</v>
      </c>
      <c r="D23" s="41" t="s">
        <v>21</v>
      </c>
      <c r="E23" s="42">
        <v>45017</v>
      </c>
      <c r="F23" s="43">
        <v>1500</v>
      </c>
      <c r="G23" s="43">
        <f t="shared" si="2"/>
        <v>1500</v>
      </c>
      <c r="H23" s="41" t="s">
        <v>38</v>
      </c>
      <c r="I23" s="44" t="s">
        <v>43</v>
      </c>
    </row>
    <row r="24" spans="1:9" hidden="1" outlineLevel="2" x14ac:dyDescent="0.25">
      <c r="A24" s="48" t="s">
        <v>185</v>
      </c>
      <c r="B24" s="48" t="s">
        <v>58</v>
      </c>
      <c r="C24" s="48">
        <v>59</v>
      </c>
      <c r="D24" s="48" t="s">
        <v>20</v>
      </c>
      <c r="E24" s="49">
        <v>45000</v>
      </c>
      <c r="F24" s="50">
        <v>2500</v>
      </c>
      <c r="G24" s="50">
        <f t="shared" si="2"/>
        <v>2500</v>
      </c>
      <c r="H24" s="48" t="s">
        <v>38</v>
      </c>
      <c r="I24" s="51" t="s">
        <v>43</v>
      </c>
    </row>
    <row r="25" spans="1:9" hidden="1" outlineLevel="2" x14ac:dyDescent="0.25">
      <c r="A25" s="41" t="s">
        <v>148</v>
      </c>
      <c r="B25" s="41" t="s">
        <v>14</v>
      </c>
      <c r="C25" s="41">
        <v>28</v>
      </c>
      <c r="D25" s="41" t="s">
        <v>22</v>
      </c>
      <c r="E25" s="42">
        <v>45017</v>
      </c>
      <c r="F25" s="43">
        <v>4200.5</v>
      </c>
      <c r="G25" s="43">
        <f t="shared" si="2"/>
        <v>4200.5</v>
      </c>
      <c r="H25" s="41" t="s">
        <v>38</v>
      </c>
      <c r="I25" s="44" t="s">
        <v>43</v>
      </c>
    </row>
    <row r="26" spans="1:9" hidden="1" outlineLevel="2" x14ac:dyDescent="0.25">
      <c r="A26" s="41" t="s">
        <v>144</v>
      </c>
      <c r="B26" s="41" t="s">
        <v>54</v>
      </c>
      <c r="C26" s="41">
        <v>56</v>
      </c>
      <c r="D26" s="41" t="s">
        <v>19</v>
      </c>
      <c r="E26" s="42">
        <v>44927</v>
      </c>
      <c r="F26" s="43">
        <v>1500</v>
      </c>
      <c r="G26" s="43">
        <f t="shared" si="2"/>
        <v>1500</v>
      </c>
      <c r="H26" s="41" t="s">
        <v>39</v>
      </c>
      <c r="I26" s="44" t="s">
        <v>43</v>
      </c>
    </row>
    <row r="27" spans="1:9" hidden="1" outlineLevel="2" x14ac:dyDescent="0.25">
      <c r="A27" s="48" t="s">
        <v>161</v>
      </c>
      <c r="B27" s="48" t="s">
        <v>56</v>
      </c>
      <c r="C27" s="48">
        <v>0</v>
      </c>
      <c r="D27" s="48" t="s">
        <v>19</v>
      </c>
      <c r="E27" s="49">
        <v>44967</v>
      </c>
      <c r="F27" s="50">
        <v>5000</v>
      </c>
      <c r="G27" s="50">
        <f t="shared" si="2"/>
        <v>5000</v>
      </c>
      <c r="H27" s="48" t="s">
        <v>39</v>
      </c>
      <c r="I27" s="51" t="s">
        <v>43</v>
      </c>
    </row>
    <row r="28" spans="1:9" hidden="1" outlineLevel="2" x14ac:dyDescent="0.25">
      <c r="A28" s="48" t="s">
        <v>183</v>
      </c>
      <c r="B28" s="48" t="s">
        <v>56</v>
      </c>
      <c r="C28" s="48">
        <v>24</v>
      </c>
      <c r="D28" s="48" t="s">
        <v>23</v>
      </c>
      <c r="E28" s="49">
        <v>45052</v>
      </c>
      <c r="F28" s="50">
        <v>4200.5</v>
      </c>
      <c r="G28" s="50">
        <f t="shared" si="2"/>
        <v>4200.5</v>
      </c>
      <c r="H28" s="48" t="s">
        <v>38</v>
      </c>
      <c r="I28" s="51" t="s">
        <v>43</v>
      </c>
    </row>
    <row r="29" spans="1:9" hidden="1" outlineLevel="2" x14ac:dyDescent="0.25">
      <c r="A29" s="41" t="s">
        <v>173</v>
      </c>
      <c r="B29" s="41"/>
      <c r="C29" s="41"/>
      <c r="D29" s="41"/>
      <c r="E29" s="42">
        <v>44972</v>
      </c>
      <c r="F29" s="43">
        <v>7500.5</v>
      </c>
      <c r="G29" s="43">
        <f t="shared" si="2"/>
        <v>6750.45</v>
      </c>
      <c r="H29" s="41" t="s">
        <v>38</v>
      </c>
      <c r="I29" s="44" t="s">
        <v>43</v>
      </c>
    </row>
    <row r="30" spans="1:9" outlineLevel="1" collapsed="1" x14ac:dyDescent="0.25">
      <c r="A30" s="41"/>
      <c r="B30" s="41"/>
      <c r="C30" s="41"/>
      <c r="D30" s="41"/>
      <c r="E30" s="42"/>
      <c r="F30" s="43"/>
      <c r="G30" s="43">
        <f>SUBTOTAL(9,G19:G29)</f>
        <v>34652.199999999997</v>
      </c>
      <c r="H30" s="41"/>
      <c r="I30" s="45" t="s">
        <v>131</v>
      </c>
    </row>
    <row r="31" spans="1:9" hidden="1" outlineLevel="2" x14ac:dyDescent="0.25">
      <c r="A31" s="48" t="s">
        <v>160</v>
      </c>
      <c r="B31" s="48" t="s">
        <v>9</v>
      </c>
      <c r="C31" s="48">
        <v>22</v>
      </c>
      <c r="D31" s="48" t="s">
        <v>17</v>
      </c>
      <c r="E31" s="49">
        <v>44936</v>
      </c>
      <c r="F31" s="50">
        <v>5000</v>
      </c>
      <c r="G31" s="50">
        <f t="shared" ref="G31:G41" si="3">IF(F31&gt;5000,F31*0.9,F31)</f>
        <v>5000</v>
      </c>
      <c r="H31" s="48" t="s">
        <v>38</v>
      </c>
      <c r="I31" s="51" t="s">
        <v>46</v>
      </c>
    </row>
    <row r="32" spans="1:9" hidden="1" outlineLevel="2" x14ac:dyDescent="0.25">
      <c r="A32" s="41" t="s">
        <v>149</v>
      </c>
      <c r="B32" s="41" t="s">
        <v>56</v>
      </c>
      <c r="C32" s="41">
        <v>0</v>
      </c>
      <c r="D32" s="41" t="s">
        <v>20</v>
      </c>
      <c r="E32" s="42">
        <v>44936</v>
      </c>
      <c r="F32" s="43">
        <v>2500</v>
      </c>
      <c r="G32" s="43">
        <f t="shared" si="3"/>
        <v>2500</v>
      </c>
      <c r="H32" s="41" t="s">
        <v>40</v>
      </c>
      <c r="I32" s="44" t="s">
        <v>46</v>
      </c>
    </row>
    <row r="33" spans="1:9" hidden="1" outlineLevel="2" x14ac:dyDescent="0.25">
      <c r="A33" s="48" t="s">
        <v>174</v>
      </c>
      <c r="B33" s="48" t="s">
        <v>53</v>
      </c>
      <c r="C33" s="48">
        <v>57</v>
      </c>
      <c r="D33" s="48" t="s">
        <v>20</v>
      </c>
      <c r="E33" s="49">
        <v>45017</v>
      </c>
      <c r="F33" s="50">
        <v>4200.5</v>
      </c>
      <c r="G33" s="50">
        <f t="shared" si="3"/>
        <v>4200.5</v>
      </c>
      <c r="H33" s="48" t="s">
        <v>39</v>
      </c>
      <c r="I33" s="51" t="s">
        <v>46</v>
      </c>
    </row>
    <row r="34" spans="1:9" hidden="1" outlineLevel="2" x14ac:dyDescent="0.25">
      <c r="A34" s="48" t="s">
        <v>157</v>
      </c>
      <c r="B34" s="48" t="s">
        <v>53</v>
      </c>
      <c r="C34" s="48">
        <v>27</v>
      </c>
      <c r="D34" s="48" t="s">
        <v>22</v>
      </c>
      <c r="E34" s="49">
        <v>45000</v>
      </c>
      <c r="F34" s="50">
        <v>9500</v>
      </c>
      <c r="G34" s="50">
        <f t="shared" si="3"/>
        <v>8550</v>
      </c>
      <c r="H34" s="48" t="s">
        <v>39</v>
      </c>
      <c r="I34" s="51" t="s">
        <v>46</v>
      </c>
    </row>
    <row r="35" spans="1:9" hidden="1" outlineLevel="2" x14ac:dyDescent="0.25">
      <c r="A35" s="41" t="s">
        <v>163</v>
      </c>
      <c r="B35" s="41" t="s">
        <v>54</v>
      </c>
      <c r="C35" s="41">
        <v>0</v>
      </c>
      <c r="D35" s="41" t="s">
        <v>22</v>
      </c>
      <c r="E35" s="42">
        <v>45000</v>
      </c>
      <c r="F35" s="43">
        <v>4200.5</v>
      </c>
      <c r="G35" s="43">
        <f t="shared" si="3"/>
        <v>4200.5</v>
      </c>
      <c r="H35" s="41" t="s">
        <v>40</v>
      </c>
      <c r="I35" s="44" t="s">
        <v>46</v>
      </c>
    </row>
    <row r="36" spans="1:9" hidden="1" outlineLevel="2" x14ac:dyDescent="0.25">
      <c r="A36" s="48" t="s">
        <v>180</v>
      </c>
      <c r="B36" s="48" t="s">
        <v>56</v>
      </c>
      <c r="C36" s="48">
        <v>53</v>
      </c>
      <c r="D36" s="48" t="s">
        <v>22</v>
      </c>
      <c r="E36" s="49">
        <v>44927</v>
      </c>
      <c r="F36" s="50">
        <v>7000</v>
      </c>
      <c r="G36" s="50">
        <f t="shared" si="3"/>
        <v>6300</v>
      </c>
      <c r="H36" s="48" t="s">
        <v>38</v>
      </c>
      <c r="I36" s="51" t="s">
        <v>46</v>
      </c>
    </row>
    <row r="37" spans="1:9" hidden="1" outlineLevel="2" x14ac:dyDescent="0.25">
      <c r="A37" s="41" t="s">
        <v>164</v>
      </c>
      <c r="B37" s="41" t="s">
        <v>56</v>
      </c>
      <c r="C37" s="41">
        <v>0</v>
      </c>
      <c r="D37" s="41" t="s">
        <v>19</v>
      </c>
      <c r="E37" s="42">
        <v>44936</v>
      </c>
      <c r="F37" s="43">
        <v>1500</v>
      </c>
      <c r="G37" s="43">
        <f t="shared" si="3"/>
        <v>1500</v>
      </c>
      <c r="H37" s="41" t="s">
        <v>40</v>
      </c>
      <c r="I37" s="44" t="s">
        <v>46</v>
      </c>
    </row>
    <row r="38" spans="1:9" hidden="1" outlineLevel="2" x14ac:dyDescent="0.25">
      <c r="A38" s="48" t="s">
        <v>165</v>
      </c>
      <c r="B38" s="48" t="s">
        <v>56</v>
      </c>
      <c r="C38" s="48">
        <v>0</v>
      </c>
      <c r="D38" s="48" t="s">
        <v>18</v>
      </c>
      <c r="E38" s="49">
        <v>44927</v>
      </c>
      <c r="F38" s="50">
        <v>7000</v>
      </c>
      <c r="G38" s="50">
        <f t="shared" si="3"/>
        <v>6300</v>
      </c>
      <c r="H38" s="48" t="s">
        <v>38</v>
      </c>
      <c r="I38" s="51" t="s">
        <v>46</v>
      </c>
    </row>
    <row r="39" spans="1:9" hidden="1" outlineLevel="2" x14ac:dyDescent="0.25">
      <c r="A39" s="41" t="s">
        <v>170</v>
      </c>
      <c r="B39" s="41" t="s">
        <v>54</v>
      </c>
      <c r="C39" s="41">
        <v>30</v>
      </c>
      <c r="D39" s="41" t="s">
        <v>18</v>
      </c>
      <c r="E39" s="42">
        <v>45052</v>
      </c>
      <c r="F39" s="43">
        <v>9500</v>
      </c>
      <c r="G39" s="43">
        <f t="shared" si="3"/>
        <v>8550</v>
      </c>
      <c r="H39" s="41" t="s">
        <v>38</v>
      </c>
      <c r="I39" s="44" t="s">
        <v>46</v>
      </c>
    </row>
    <row r="40" spans="1:9" hidden="1" outlineLevel="2" x14ac:dyDescent="0.25">
      <c r="A40" s="41" t="s">
        <v>156</v>
      </c>
      <c r="B40" s="41" t="s">
        <v>57</v>
      </c>
      <c r="C40" s="41">
        <v>26</v>
      </c>
      <c r="D40" s="41" t="s">
        <v>23</v>
      </c>
      <c r="E40" s="42">
        <v>45017</v>
      </c>
      <c r="F40" s="43">
        <v>9500</v>
      </c>
      <c r="G40" s="43">
        <f t="shared" si="3"/>
        <v>8550</v>
      </c>
      <c r="H40" s="41" t="s">
        <v>39</v>
      </c>
      <c r="I40" s="44" t="s">
        <v>46</v>
      </c>
    </row>
    <row r="41" spans="1:9" hidden="1" outlineLevel="2" x14ac:dyDescent="0.25">
      <c r="A41" s="48" t="s">
        <v>184</v>
      </c>
      <c r="B41" s="48" t="s">
        <v>56</v>
      </c>
      <c r="C41" s="48">
        <v>39</v>
      </c>
      <c r="D41" s="48" t="s">
        <v>23</v>
      </c>
      <c r="E41" s="49">
        <v>44927</v>
      </c>
      <c r="F41" s="50">
        <v>7000</v>
      </c>
      <c r="G41" s="50">
        <f t="shared" si="3"/>
        <v>6300</v>
      </c>
      <c r="H41" s="48" t="s">
        <v>40</v>
      </c>
      <c r="I41" s="51" t="s">
        <v>46</v>
      </c>
    </row>
    <row r="42" spans="1:9" outlineLevel="1" collapsed="1" x14ac:dyDescent="0.25">
      <c r="A42" s="48"/>
      <c r="B42" s="48"/>
      <c r="C42" s="48"/>
      <c r="D42" s="48"/>
      <c r="E42" s="49"/>
      <c r="F42" s="50"/>
      <c r="G42" s="50">
        <f>SUBTOTAL(9,G31:G41)</f>
        <v>61951</v>
      </c>
      <c r="H42" s="48"/>
      <c r="I42" s="56" t="s">
        <v>132</v>
      </c>
    </row>
    <row r="43" spans="1:9" hidden="1" outlineLevel="2" x14ac:dyDescent="0.25">
      <c r="A43" s="48" t="s">
        <v>146</v>
      </c>
      <c r="B43" s="48" t="s">
        <v>57</v>
      </c>
      <c r="C43" s="48">
        <v>55</v>
      </c>
      <c r="D43" s="48" t="s">
        <v>16</v>
      </c>
      <c r="E43" s="49">
        <v>45000</v>
      </c>
      <c r="F43" s="50">
        <v>3500.75</v>
      </c>
      <c r="G43" s="50">
        <f t="shared" ref="G43:G48" si="4">IF(F43&gt;5000,F43*0.9,F43)</f>
        <v>3500.75</v>
      </c>
      <c r="H43" s="48" t="s">
        <v>39</v>
      </c>
      <c r="I43" s="51" t="s">
        <v>45</v>
      </c>
    </row>
    <row r="44" spans="1:9" hidden="1" outlineLevel="2" x14ac:dyDescent="0.25">
      <c r="A44" s="41" t="s">
        <v>150</v>
      </c>
      <c r="B44" s="41" t="s">
        <v>58</v>
      </c>
      <c r="C44" s="41">
        <v>0</v>
      </c>
      <c r="D44" s="41" t="s">
        <v>16</v>
      </c>
      <c r="E44" s="42">
        <v>44936</v>
      </c>
      <c r="F44" s="43">
        <v>7000</v>
      </c>
      <c r="G44" s="43">
        <f t="shared" si="4"/>
        <v>6300</v>
      </c>
      <c r="H44" s="41" t="s">
        <v>40</v>
      </c>
      <c r="I44" s="44" t="s">
        <v>45</v>
      </c>
    </row>
    <row r="45" spans="1:9" hidden="1" outlineLevel="2" x14ac:dyDescent="0.25">
      <c r="A45" s="41" t="s">
        <v>177</v>
      </c>
      <c r="B45" s="41" t="s">
        <v>58</v>
      </c>
      <c r="C45" s="41">
        <v>0</v>
      </c>
      <c r="D45" s="41" t="s">
        <v>20</v>
      </c>
      <c r="E45" s="42">
        <v>44936</v>
      </c>
      <c r="F45" s="43">
        <v>9500</v>
      </c>
      <c r="G45" s="43">
        <f t="shared" si="4"/>
        <v>8550</v>
      </c>
      <c r="H45" s="41" t="s">
        <v>40</v>
      </c>
      <c r="I45" s="44" t="s">
        <v>45</v>
      </c>
    </row>
    <row r="46" spans="1:9" hidden="1" outlineLevel="2" x14ac:dyDescent="0.25">
      <c r="A46" s="48" t="s">
        <v>181</v>
      </c>
      <c r="B46" s="48" t="s">
        <v>54</v>
      </c>
      <c r="C46" s="48">
        <v>35</v>
      </c>
      <c r="D46" s="48" t="s">
        <v>20</v>
      </c>
      <c r="E46" s="49">
        <v>44936</v>
      </c>
      <c r="F46" s="50">
        <v>8000.99</v>
      </c>
      <c r="G46" s="50">
        <f t="shared" si="4"/>
        <v>7200.8909999999996</v>
      </c>
      <c r="H46" s="48" t="s">
        <v>38</v>
      </c>
      <c r="I46" s="51" t="s">
        <v>45</v>
      </c>
    </row>
    <row r="47" spans="1:9" hidden="1" outlineLevel="2" x14ac:dyDescent="0.25">
      <c r="A47" s="48" t="s">
        <v>159</v>
      </c>
      <c r="B47" s="48" t="s">
        <v>14</v>
      </c>
      <c r="C47" s="48">
        <v>24</v>
      </c>
      <c r="D47" s="48" t="s">
        <v>18</v>
      </c>
      <c r="E47" s="49">
        <v>45052</v>
      </c>
      <c r="F47" s="50">
        <v>7000</v>
      </c>
      <c r="G47" s="50">
        <f t="shared" si="4"/>
        <v>6300</v>
      </c>
      <c r="H47" s="48" t="s">
        <v>38</v>
      </c>
      <c r="I47" s="51" t="s">
        <v>45</v>
      </c>
    </row>
    <row r="48" spans="1:9" hidden="1" outlineLevel="2" x14ac:dyDescent="0.25">
      <c r="A48" s="41" t="s">
        <v>179</v>
      </c>
      <c r="B48" s="41" t="s">
        <v>55</v>
      </c>
      <c r="C48" s="41">
        <v>34</v>
      </c>
      <c r="D48" s="41" t="s">
        <v>18</v>
      </c>
      <c r="E48" s="42">
        <v>45000</v>
      </c>
      <c r="F48" s="43">
        <v>6000</v>
      </c>
      <c r="G48" s="43">
        <f t="shared" si="4"/>
        <v>5400</v>
      </c>
      <c r="H48" s="41" t="s">
        <v>38</v>
      </c>
      <c r="I48" s="44" t="s">
        <v>45</v>
      </c>
    </row>
    <row r="49" spans="1:12" outlineLevel="1" collapsed="1" x14ac:dyDescent="0.25">
      <c r="A49" s="41"/>
      <c r="B49" s="41"/>
      <c r="C49" s="41"/>
      <c r="D49" s="41"/>
      <c r="E49" s="42"/>
      <c r="F49" s="43"/>
      <c r="G49" s="43">
        <f>SUBTOTAL(9,G43:G48)</f>
        <v>37251.641000000003</v>
      </c>
      <c r="H49" s="41"/>
      <c r="I49" s="45" t="s">
        <v>133</v>
      </c>
    </row>
    <row r="50" spans="1:12" hidden="1" outlineLevel="2" x14ac:dyDescent="0.25">
      <c r="A50" s="48" t="s">
        <v>139</v>
      </c>
      <c r="B50" s="48" t="s">
        <v>53</v>
      </c>
      <c r="C50" s="48">
        <v>26</v>
      </c>
      <c r="D50" s="48" t="s">
        <v>16</v>
      </c>
      <c r="E50" s="49">
        <v>44936</v>
      </c>
      <c r="F50" s="50">
        <v>7000</v>
      </c>
      <c r="G50" s="50">
        <f t="shared" ref="G50:G55" si="5">IF(F50&gt;5000,F50*0.9,F50)</f>
        <v>6300</v>
      </c>
      <c r="H50" s="48" t="s">
        <v>38</v>
      </c>
      <c r="I50" s="51" t="s">
        <v>41</v>
      </c>
    </row>
    <row r="51" spans="1:12" hidden="1" outlineLevel="2" x14ac:dyDescent="0.25">
      <c r="A51" s="41" t="s">
        <v>155</v>
      </c>
      <c r="B51" s="41" t="s">
        <v>54</v>
      </c>
      <c r="C51" s="41">
        <v>0</v>
      </c>
      <c r="D51" s="41" t="s">
        <v>17</v>
      </c>
      <c r="E51" s="42">
        <v>45052</v>
      </c>
      <c r="F51" s="43">
        <v>2500</v>
      </c>
      <c r="G51" s="43">
        <f t="shared" si="5"/>
        <v>2500</v>
      </c>
      <c r="H51" s="41" t="s">
        <v>38</v>
      </c>
      <c r="I51" s="44" t="s">
        <v>41</v>
      </c>
    </row>
    <row r="52" spans="1:12" hidden="1" outlineLevel="2" x14ac:dyDescent="0.25">
      <c r="A52" s="48" t="s">
        <v>178</v>
      </c>
      <c r="B52" s="48" t="s">
        <v>55</v>
      </c>
      <c r="C52" s="48">
        <v>0</v>
      </c>
      <c r="D52" s="48" t="s">
        <v>17</v>
      </c>
      <c r="E52" s="49">
        <v>44927</v>
      </c>
      <c r="F52" s="50">
        <v>6000</v>
      </c>
      <c r="G52" s="50">
        <f t="shared" si="5"/>
        <v>5400</v>
      </c>
      <c r="H52" s="48" t="s">
        <v>40</v>
      </c>
      <c r="I52" s="51" t="s">
        <v>41</v>
      </c>
    </row>
    <row r="53" spans="1:12" hidden="1" outlineLevel="2" x14ac:dyDescent="0.25">
      <c r="A53" s="48" t="s">
        <v>143</v>
      </c>
      <c r="B53" s="48" t="s">
        <v>55</v>
      </c>
      <c r="C53" s="48">
        <v>57</v>
      </c>
      <c r="D53" s="48" t="s">
        <v>18</v>
      </c>
      <c r="E53" s="49">
        <v>45052</v>
      </c>
      <c r="F53" s="50">
        <v>1500</v>
      </c>
      <c r="G53" s="50">
        <f t="shared" si="5"/>
        <v>1500</v>
      </c>
      <c r="H53" s="48" t="s">
        <v>39</v>
      </c>
      <c r="I53" s="51" t="s">
        <v>41</v>
      </c>
    </row>
    <row r="54" spans="1:12" hidden="1" outlineLevel="2" x14ac:dyDescent="0.25">
      <c r="A54" s="41" t="s">
        <v>153</v>
      </c>
      <c r="B54" s="41" t="s">
        <v>56</v>
      </c>
      <c r="C54" s="41">
        <v>41</v>
      </c>
      <c r="D54" s="41" t="s">
        <v>23</v>
      </c>
      <c r="E54" s="42">
        <v>45000</v>
      </c>
      <c r="F54" s="43">
        <v>1500</v>
      </c>
      <c r="G54" s="43">
        <f t="shared" si="5"/>
        <v>1500</v>
      </c>
      <c r="H54" s="41" t="s">
        <v>39</v>
      </c>
      <c r="I54" s="44" t="s">
        <v>41</v>
      </c>
    </row>
    <row r="55" spans="1:12" hidden="1" outlineLevel="2" x14ac:dyDescent="0.25">
      <c r="A55" s="52" t="s">
        <v>172</v>
      </c>
      <c r="B55" s="52" t="s">
        <v>14</v>
      </c>
      <c r="C55" s="52">
        <v>0</v>
      </c>
      <c r="D55" s="52" t="s">
        <v>23</v>
      </c>
      <c r="E55" s="53">
        <v>44927</v>
      </c>
      <c r="F55" s="54">
        <v>4200.5</v>
      </c>
      <c r="G55" s="54">
        <f t="shared" si="5"/>
        <v>4200.5</v>
      </c>
      <c r="H55" s="52" t="s">
        <v>38</v>
      </c>
      <c r="I55" s="55" t="s">
        <v>41</v>
      </c>
    </row>
    <row r="56" spans="1:12" outlineLevel="1" collapsed="1" x14ac:dyDescent="0.25">
      <c r="A56" s="57"/>
      <c r="B56" s="57"/>
      <c r="C56" s="57"/>
      <c r="D56" s="57"/>
      <c r="E56" s="58"/>
      <c r="F56" s="59"/>
      <c r="G56" s="59">
        <f>SUBTOTAL(9,G50:G55)</f>
        <v>21400.5</v>
      </c>
      <c r="H56" s="57"/>
      <c r="I56" s="60" t="s">
        <v>134</v>
      </c>
    </row>
    <row r="57" spans="1:12" x14ac:dyDescent="0.25">
      <c r="A57" s="57"/>
      <c r="B57" s="57"/>
      <c r="C57" s="57"/>
      <c r="D57" s="57"/>
      <c r="E57" s="58"/>
      <c r="F57" s="59"/>
      <c r="G57" s="59">
        <f>SUBTOTAL(9,G2:G55)</f>
        <v>235157.23200000002</v>
      </c>
      <c r="H57" s="57"/>
      <c r="I57" s="60" t="s">
        <v>135</v>
      </c>
    </row>
    <row r="61" spans="1:12" x14ac:dyDescent="0.25">
      <c r="D61">
        <f>COUNTBLANK(D2:D59)</f>
        <v>10</v>
      </c>
      <c r="H61">
        <f>COUNTBLANK(H2:H59)</f>
        <v>9</v>
      </c>
      <c r="I61">
        <f>COUNTBLANK(I2:I59)</f>
        <v>2</v>
      </c>
    </row>
    <row r="63" spans="1:12" x14ac:dyDescent="0.25">
      <c r="B63" s="19" t="s">
        <v>44</v>
      </c>
      <c r="C63" s="62">
        <v>33100.5</v>
      </c>
    </row>
    <row r="64" spans="1:12" x14ac:dyDescent="0.25">
      <c r="B64" s="19" t="s">
        <v>188</v>
      </c>
      <c r="C64" s="62">
        <v>46801.39</v>
      </c>
      <c r="J64" s="39"/>
      <c r="L64"/>
    </row>
    <row r="65" spans="2:12" x14ac:dyDescent="0.25">
      <c r="B65" s="19" t="s">
        <v>189</v>
      </c>
      <c r="C65" s="62">
        <v>34652.199999999997</v>
      </c>
      <c r="J65" s="39"/>
      <c r="L65"/>
    </row>
    <row r="66" spans="2:12" x14ac:dyDescent="0.25">
      <c r="B66" s="19" t="s">
        <v>190</v>
      </c>
      <c r="C66" s="62">
        <v>61951</v>
      </c>
      <c r="J66" s="39"/>
      <c r="L66"/>
    </row>
    <row r="67" spans="2:12" x14ac:dyDescent="0.25">
      <c r="B67" s="19" t="s">
        <v>45</v>
      </c>
      <c r="C67" s="62">
        <v>37251.64</v>
      </c>
      <c r="J67" s="39"/>
      <c r="L67"/>
    </row>
    <row r="68" spans="2:12" x14ac:dyDescent="0.25">
      <c r="B68" s="19" t="s">
        <v>191</v>
      </c>
      <c r="C68" s="62">
        <v>21400.5</v>
      </c>
      <c r="J68" s="39"/>
      <c r="L68"/>
    </row>
    <row r="69" spans="2:12" x14ac:dyDescent="0.25">
      <c r="J69" s="39"/>
      <c r="L69"/>
    </row>
    <row r="70" spans="2:12" x14ac:dyDescent="0.25">
      <c r="J70" s="39"/>
      <c r="L70"/>
    </row>
    <row r="71" spans="2:12" x14ac:dyDescent="0.25">
      <c r="J71" s="39"/>
      <c r="L71"/>
    </row>
    <row r="72" spans="2:12" x14ac:dyDescent="0.25">
      <c r="J72" s="39"/>
      <c r="L72"/>
    </row>
    <row r="73" spans="2:12" x14ac:dyDescent="0.25">
      <c r="J73" s="39"/>
      <c r="L73"/>
    </row>
    <row r="74" spans="2:12" x14ac:dyDescent="0.25">
      <c r="J74" s="39"/>
      <c r="L74"/>
    </row>
    <row r="75" spans="2:12" x14ac:dyDescent="0.25">
      <c r="J75" s="39"/>
      <c r="L75"/>
    </row>
    <row r="76" spans="2:12" x14ac:dyDescent="0.25">
      <c r="J76" s="39"/>
      <c r="L76"/>
    </row>
    <row r="77" spans="2:12" x14ac:dyDescent="0.25">
      <c r="J77" s="39"/>
      <c r="L77"/>
    </row>
    <row r="78" spans="2:12" x14ac:dyDescent="0.25">
      <c r="J78" s="39"/>
      <c r="L78"/>
    </row>
    <row r="79" spans="2:12" x14ac:dyDescent="0.25">
      <c r="J79" s="39"/>
      <c r="L79"/>
    </row>
    <row r="80" spans="2:12" x14ac:dyDescent="0.25">
      <c r="J80" s="39"/>
      <c r="L80"/>
    </row>
    <row r="81" spans="10:12" x14ac:dyDescent="0.25">
      <c r="J81" s="39"/>
      <c r="L81"/>
    </row>
    <row r="82" spans="10:12" x14ac:dyDescent="0.25">
      <c r="J82" s="39"/>
      <c r="L82"/>
    </row>
    <row r="83" spans="10:12" x14ac:dyDescent="0.25">
      <c r="J83" s="39"/>
      <c r="L83"/>
    </row>
    <row r="84" spans="10:12" x14ac:dyDescent="0.25">
      <c r="J84" s="39"/>
      <c r="L84"/>
    </row>
    <row r="85" spans="10:12" x14ac:dyDescent="0.25">
      <c r="J85" s="39"/>
      <c r="L85"/>
    </row>
    <row r="86" spans="10:12" x14ac:dyDescent="0.25">
      <c r="J86" s="39"/>
      <c r="L86"/>
    </row>
    <row r="87" spans="10:12" x14ac:dyDescent="0.25">
      <c r="J87" s="39"/>
      <c r="L87"/>
    </row>
    <row r="88" spans="10:12" x14ac:dyDescent="0.25">
      <c r="J88" s="39"/>
      <c r="L88"/>
    </row>
    <row r="89" spans="10:12" x14ac:dyDescent="0.25">
      <c r="J89" s="39"/>
      <c r="L89"/>
    </row>
    <row r="90" spans="10:12" x14ac:dyDescent="0.25">
      <c r="J90" s="39"/>
      <c r="L90"/>
    </row>
    <row r="91" spans="10:12" x14ac:dyDescent="0.25">
      <c r="J91" s="39"/>
      <c r="L91"/>
    </row>
    <row r="92" spans="10:12" x14ac:dyDescent="0.25">
      <c r="J92" s="39"/>
      <c r="L92"/>
    </row>
    <row r="93" spans="10:12" x14ac:dyDescent="0.25">
      <c r="J93" s="39"/>
      <c r="L93"/>
    </row>
    <row r="94" spans="10:12" x14ac:dyDescent="0.25">
      <c r="J94" s="39"/>
      <c r="L94"/>
    </row>
    <row r="95" spans="10:12" x14ac:dyDescent="0.25">
      <c r="J95" s="39"/>
      <c r="L95"/>
    </row>
    <row r="96" spans="10:12" x14ac:dyDescent="0.25">
      <c r="J96" s="39"/>
      <c r="L96"/>
    </row>
    <row r="97" spans="10:12" x14ac:dyDescent="0.25">
      <c r="J97" s="39"/>
      <c r="L97"/>
    </row>
    <row r="98" spans="10:12" x14ac:dyDescent="0.25">
      <c r="J98" s="39"/>
      <c r="L98"/>
    </row>
    <row r="99" spans="10:12" x14ac:dyDescent="0.25">
      <c r="J99" s="39"/>
      <c r="L99"/>
    </row>
    <row r="100" spans="10:12" x14ac:dyDescent="0.25">
      <c r="J100" s="39"/>
      <c r="L100"/>
    </row>
    <row r="101" spans="10:12" x14ac:dyDescent="0.25">
      <c r="J101" s="39"/>
      <c r="L101"/>
    </row>
    <row r="102" spans="10:12" x14ac:dyDescent="0.25">
      <c r="J102" s="39"/>
      <c r="L102"/>
    </row>
    <row r="103" spans="10:12" x14ac:dyDescent="0.25">
      <c r="J103" s="39"/>
      <c r="L103"/>
    </row>
    <row r="104" spans="10:12" x14ac:dyDescent="0.25">
      <c r="J104" s="39"/>
      <c r="L104"/>
    </row>
    <row r="105" spans="10:12" x14ac:dyDescent="0.25">
      <c r="J105" s="39"/>
      <c r="L105"/>
    </row>
    <row r="106" spans="10:12" x14ac:dyDescent="0.25">
      <c r="J106" s="39"/>
      <c r="L106"/>
    </row>
    <row r="107" spans="10:12" x14ac:dyDescent="0.25">
      <c r="J107" s="39"/>
      <c r="L107"/>
    </row>
    <row r="108" spans="10:12" x14ac:dyDescent="0.25">
      <c r="J108" s="39"/>
      <c r="L108"/>
    </row>
    <row r="109" spans="10:12" x14ac:dyDescent="0.25">
      <c r="J109" s="39"/>
      <c r="L109"/>
    </row>
    <row r="110" spans="10:12" x14ac:dyDescent="0.25">
      <c r="J110" s="39"/>
      <c r="L110"/>
    </row>
    <row r="111" spans="10:12" x14ac:dyDescent="0.25">
      <c r="J111" s="39"/>
      <c r="L111"/>
    </row>
    <row r="112" spans="10:12" x14ac:dyDescent="0.25">
      <c r="J112" s="39"/>
      <c r="L112"/>
    </row>
    <row r="113" spans="10:12" x14ac:dyDescent="0.25">
      <c r="J113" s="39"/>
      <c r="L113"/>
    </row>
    <row r="114" spans="10:12" x14ac:dyDescent="0.25">
      <c r="J114" s="39"/>
      <c r="L114"/>
    </row>
    <row r="115" spans="10:12" x14ac:dyDescent="0.25">
      <c r="J115" s="39"/>
      <c r="L115"/>
    </row>
    <row r="116" spans="10:12" x14ac:dyDescent="0.25">
      <c r="J116" s="39"/>
      <c r="L116"/>
    </row>
    <row r="117" spans="10:12" x14ac:dyDescent="0.25">
      <c r="J117" s="39"/>
      <c r="L117"/>
    </row>
    <row r="118" spans="10:12" x14ac:dyDescent="0.25">
      <c r="J118" s="39"/>
      <c r="L118"/>
    </row>
    <row r="119" spans="10:12" x14ac:dyDescent="0.25">
      <c r="J119" s="39"/>
      <c r="L119"/>
    </row>
  </sheetData>
  <sortState xmlns:xlrd2="http://schemas.microsoft.com/office/spreadsheetml/2017/richdata2" ref="A2:I55">
    <sortCondition ref="I1:I55"/>
  </sortState>
  <phoneticPr fontId="2" type="noConversion"/>
  <conditionalFormatting sqref="G117:G1048576 G1:G61">
    <cfRule type="top10" dxfId="1" priority="1" rank="5"/>
  </conditionalFormatting>
  <dataValidations count="2">
    <dataValidation type="list" allowBlank="1" showInputMessage="1" showErrorMessage="1" sqref="H55" xr:uid="{5DCFA801-38B8-4233-820E-582D7A4B211E}">
      <formula1>"Chèque,Espèces,Virement"</formula1>
    </dataValidation>
    <dataValidation type="list" allowBlank="1" showInputMessage="1" showErrorMessage="1" sqref="I55" xr:uid="{35A26A32-11D3-48E4-B839-1CF8F902D96F}">
      <formula1>"Santé,Loisirs,Vetements"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8E29-4CDE-417B-A5BB-90F720AC001A}">
  <dimension ref="A1:I63"/>
  <sheetViews>
    <sheetView topLeftCell="D1" workbookViewId="0">
      <selection activeCell="J18" sqref="J18"/>
    </sheetView>
  </sheetViews>
  <sheetFormatPr baseColWidth="10" defaultColWidth="14.28515625" defaultRowHeight="15" outlineLevelRow="2" x14ac:dyDescent="0.25"/>
  <sheetData>
    <row r="1" spans="1:9" x14ac:dyDescent="0.25">
      <c r="A1" s="37" t="s">
        <v>0</v>
      </c>
      <c r="B1" s="37" t="s">
        <v>1</v>
      </c>
      <c r="C1" s="37" t="s">
        <v>128</v>
      </c>
      <c r="D1" s="37" t="s">
        <v>3</v>
      </c>
      <c r="E1" s="37" t="s">
        <v>51</v>
      </c>
      <c r="F1" s="37" t="s">
        <v>114</v>
      </c>
      <c r="G1" s="37" t="s">
        <v>115</v>
      </c>
      <c r="H1" s="37" t="s">
        <v>6</v>
      </c>
      <c r="I1" s="37" t="s">
        <v>7</v>
      </c>
    </row>
    <row r="2" spans="1:9" outlineLevel="2" x14ac:dyDescent="0.25">
      <c r="A2" s="19">
        <v>1666</v>
      </c>
      <c r="B2" s="19" t="s">
        <v>55</v>
      </c>
      <c r="C2" s="19">
        <v>22</v>
      </c>
      <c r="D2" s="19" t="s">
        <v>19</v>
      </c>
      <c r="E2" s="20">
        <v>44927</v>
      </c>
      <c r="F2" s="21">
        <v>7000</v>
      </c>
      <c r="G2" s="21">
        <f t="shared" ref="G2:G8" si="0">IF(F2 &gt;5000,F2*0.9,F2)</f>
        <v>6300</v>
      </c>
      <c r="H2" s="19" t="s">
        <v>39</v>
      </c>
      <c r="I2" s="19" t="s">
        <v>44</v>
      </c>
    </row>
    <row r="3" spans="1:9" outlineLevel="2" x14ac:dyDescent="0.25">
      <c r="A3" s="19">
        <v>1989</v>
      </c>
      <c r="B3" s="19" t="s">
        <v>58</v>
      </c>
      <c r="C3" s="19">
        <v>46</v>
      </c>
      <c r="D3" s="19" t="s">
        <v>22</v>
      </c>
      <c r="E3" s="20">
        <v>44936</v>
      </c>
      <c r="F3" s="21">
        <v>4200.5</v>
      </c>
      <c r="G3" s="21">
        <f t="shared" si="0"/>
        <v>4200.5</v>
      </c>
      <c r="H3" s="19" t="s">
        <v>39</v>
      </c>
      <c r="I3" s="19" t="s">
        <v>44</v>
      </c>
    </row>
    <row r="4" spans="1:9" outlineLevel="2" x14ac:dyDescent="0.25">
      <c r="A4" s="19">
        <v>1641</v>
      </c>
      <c r="B4" s="19" t="s">
        <v>57</v>
      </c>
      <c r="C4" s="19">
        <v>0</v>
      </c>
      <c r="D4" s="19" t="s">
        <v>19</v>
      </c>
      <c r="E4" s="20">
        <v>45017</v>
      </c>
      <c r="F4" s="21">
        <v>1500</v>
      </c>
      <c r="G4" s="21">
        <f t="shared" si="0"/>
        <v>1500</v>
      </c>
      <c r="H4" s="19" t="s">
        <v>38</v>
      </c>
      <c r="I4" s="19" t="s">
        <v>44</v>
      </c>
    </row>
    <row r="5" spans="1:9" outlineLevel="2" x14ac:dyDescent="0.25">
      <c r="A5" s="19">
        <v>1212</v>
      </c>
      <c r="B5" s="19" t="s">
        <v>9</v>
      </c>
      <c r="C5" s="19">
        <v>0</v>
      </c>
      <c r="D5" s="19" t="s">
        <v>19</v>
      </c>
      <c r="E5" s="20">
        <v>45052</v>
      </c>
      <c r="F5" s="21">
        <v>9500</v>
      </c>
      <c r="G5" s="21">
        <f t="shared" si="0"/>
        <v>8550</v>
      </c>
      <c r="H5" s="19" t="s">
        <v>38</v>
      </c>
      <c r="I5" s="19" t="s">
        <v>44</v>
      </c>
    </row>
    <row r="6" spans="1:9" outlineLevel="2" x14ac:dyDescent="0.25">
      <c r="A6" s="19">
        <v>1535</v>
      </c>
      <c r="B6" s="19" t="s">
        <v>9</v>
      </c>
      <c r="C6" s="19">
        <v>0</v>
      </c>
      <c r="D6" s="19" t="s">
        <v>17</v>
      </c>
      <c r="E6" s="20">
        <v>44936</v>
      </c>
      <c r="F6" s="21">
        <v>2500</v>
      </c>
      <c r="G6" s="21">
        <f t="shared" si="0"/>
        <v>2500</v>
      </c>
      <c r="H6" s="19" t="s">
        <v>38</v>
      </c>
      <c r="I6" s="19" t="s">
        <v>44</v>
      </c>
    </row>
    <row r="7" spans="1:9" outlineLevel="2" x14ac:dyDescent="0.25">
      <c r="A7" s="19">
        <v>1766</v>
      </c>
      <c r="B7" s="19" t="s">
        <v>9</v>
      </c>
      <c r="C7" s="19">
        <v>28</v>
      </c>
      <c r="D7" s="19" t="s">
        <v>21</v>
      </c>
      <c r="E7" s="20">
        <v>44927</v>
      </c>
      <c r="F7" s="21">
        <v>9500</v>
      </c>
      <c r="G7" s="21">
        <f t="shared" si="0"/>
        <v>8550</v>
      </c>
      <c r="H7" s="19" t="s">
        <v>39</v>
      </c>
      <c r="I7" s="19" t="s">
        <v>44</v>
      </c>
    </row>
    <row r="8" spans="1:9" outlineLevel="2" x14ac:dyDescent="0.25">
      <c r="A8" s="19">
        <v>1906</v>
      </c>
      <c r="B8" s="19" t="s">
        <v>54</v>
      </c>
      <c r="C8" s="19">
        <v>28</v>
      </c>
      <c r="D8" s="19" t="s">
        <v>16</v>
      </c>
      <c r="E8" s="20">
        <v>45000</v>
      </c>
      <c r="F8" s="21">
        <v>1500</v>
      </c>
      <c r="G8" s="21">
        <f t="shared" si="0"/>
        <v>1500</v>
      </c>
      <c r="H8" s="19" t="s">
        <v>38</v>
      </c>
      <c r="I8" s="19" t="s">
        <v>44</v>
      </c>
    </row>
    <row r="9" spans="1:9" outlineLevel="1" x14ac:dyDescent="0.25">
      <c r="A9" s="19"/>
      <c r="B9" s="19"/>
      <c r="C9" s="19"/>
      <c r="D9" s="19"/>
      <c r="E9" s="20"/>
      <c r="F9" s="21">
        <f>SUBTOTAL(9,F2:F8)</f>
        <v>35700.5</v>
      </c>
      <c r="G9" s="21"/>
      <c r="H9" s="19"/>
      <c r="I9" s="22" t="s">
        <v>129</v>
      </c>
    </row>
    <row r="10" spans="1:9" outlineLevel="2" x14ac:dyDescent="0.25">
      <c r="A10" s="19">
        <v>1811</v>
      </c>
      <c r="B10" s="19" t="s">
        <v>53</v>
      </c>
      <c r="C10" s="19">
        <v>0</v>
      </c>
      <c r="D10" s="19" t="s">
        <v>20</v>
      </c>
      <c r="E10" s="20">
        <v>44936</v>
      </c>
      <c r="F10" s="21">
        <v>9500</v>
      </c>
      <c r="G10" s="21">
        <f t="shared" ref="G10:G17" si="1">IF(F10 &gt;5000,F10*0.9,F10)</f>
        <v>8550</v>
      </c>
      <c r="H10" s="19" t="s">
        <v>38</v>
      </c>
      <c r="I10" s="19" t="s">
        <v>42</v>
      </c>
    </row>
    <row r="11" spans="1:9" outlineLevel="2" x14ac:dyDescent="0.25">
      <c r="A11" s="19">
        <v>1359</v>
      </c>
      <c r="B11" s="19" t="s">
        <v>57</v>
      </c>
      <c r="C11" s="19">
        <v>50</v>
      </c>
      <c r="D11" s="19" t="s">
        <v>23</v>
      </c>
      <c r="E11" s="20">
        <v>45000</v>
      </c>
      <c r="F11" s="21">
        <v>6000</v>
      </c>
      <c r="G11" s="21">
        <f t="shared" si="1"/>
        <v>5400</v>
      </c>
      <c r="H11" s="19" t="s">
        <v>40</v>
      </c>
      <c r="I11" s="19" t="s">
        <v>42</v>
      </c>
    </row>
    <row r="12" spans="1:9" outlineLevel="2" x14ac:dyDescent="0.25">
      <c r="A12" s="19">
        <v>1048</v>
      </c>
      <c r="B12" s="19" t="s">
        <v>9</v>
      </c>
      <c r="C12" s="19">
        <v>60</v>
      </c>
      <c r="D12" s="19" t="s">
        <v>16</v>
      </c>
      <c r="E12" s="20">
        <v>45052</v>
      </c>
      <c r="F12" s="21">
        <v>9500</v>
      </c>
      <c r="G12" s="21">
        <f t="shared" si="1"/>
        <v>8550</v>
      </c>
      <c r="H12" s="19" t="s">
        <v>39</v>
      </c>
      <c r="I12" s="19" t="s">
        <v>42</v>
      </c>
    </row>
    <row r="13" spans="1:9" outlineLevel="2" x14ac:dyDescent="0.25">
      <c r="A13" s="19">
        <v>1481</v>
      </c>
      <c r="B13" s="19" t="s">
        <v>9</v>
      </c>
      <c r="C13" s="19">
        <v>50</v>
      </c>
      <c r="D13" s="19" t="s">
        <v>21</v>
      </c>
      <c r="E13" s="20">
        <v>44927</v>
      </c>
      <c r="F13" s="21">
        <v>8000.99</v>
      </c>
      <c r="G13" s="21">
        <f t="shared" si="1"/>
        <v>7200.8909999999996</v>
      </c>
      <c r="H13" s="19" t="s">
        <v>38</v>
      </c>
      <c r="I13" s="19" t="s">
        <v>42</v>
      </c>
    </row>
    <row r="14" spans="1:9" outlineLevel="2" x14ac:dyDescent="0.25">
      <c r="A14" s="19">
        <v>1685</v>
      </c>
      <c r="B14" s="19" t="s">
        <v>54</v>
      </c>
      <c r="C14" s="19">
        <v>57</v>
      </c>
      <c r="D14" s="19" t="s">
        <v>19</v>
      </c>
      <c r="E14" s="20">
        <v>45017</v>
      </c>
      <c r="F14" s="21">
        <v>6000</v>
      </c>
      <c r="G14" s="21">
        <f t="shared" si="1"/>
        <v>5400</v>
      </c>
      <c r="H14" s="19" t="s">
        <v>38</v>
      </c>
      <c r="I14" s="19" t="s">
        <v>42</v>
      </c>
    </row>
    <row r="15" spans="1:9" outlineLevel="2" x14ac:dyDescent="0.25">
      <c r="A15" s="19">
        <v>1606</v>
      </c>
      <c r="B15" s="19" t="s">
        <v>56</v>
      </c>
      <c r="C15" s="19">
        <v>0</v>
      </c>
      <c r="D15" s="19" t="s">
        <v>20</v>
      </c>
      <c r="E15" s="20">
        <v>45017</v>
      </c>
      <c r="F15" s="21">
        <v>4200.5</v>
      </c>
      <c r="G15" s="21">
        <f t="shared" si="1"/>
        <v>4200.5</v>
      </c>
      <c r="H15" s="19" t="s">
        <v>38</v>
      </c>
      <c r="I15" s="19" t="s">
        <v>42</v>
      </c>
    </row>
    <row r="16" spans="1:9" outlineLevel="2" x14ac:dyDescent="0.25">
      <c r="A16" s="19">
        <v>1905</v>
      </c>
      <c r="B16" s="19" t="s">
        <v>56</v>
      </c>
      <c r="C16" s="19">
        <v>0</v>
      </c>
      <c r="D16" s="19" t="s">
        <v>22</v>
      </c>
      <c r="E16" s="20">
        <v>45052</v>
      </c>
      <c r="F16" s="21">
        <v>2500</v>
      </c>
      <c r="G16" s="21">
        <f t="shared" si="1"/>
        <v>2500</v>
      </c>
      <c r="H16" s="19" t="s">
        <v>39</v>
      </c>
      <c r="I16" s="19" t="s">
        <v>42</v>
      </c>
    </row>
    <row r="17" spans="1:9" outlineLevel="2" x14ac:dyDescent="0.25">
      <c r="A17" s="19">
        <v>1153</v>
      </c>
      <c r="B17" s="19" t="s">
        <v>14</v>
      </c>
      <c r="C17" s="19">
        <v>44</v>
      </c>
      <c r="D17" s="19" t="s">
        <v>16</v>
      </c>
      <c r="E17" s="20">
        <v>44967</v>
      </c>
      <c r="F17" s="21">
        <v>5000</v>
      </c>
      <c r="G17" s="21">
        <f t="shared" si="1"/>
        <v>5000</v>
      </c>
      <c r="H17" s="19" t="s">
        <v>39</v>
      </c>
      <c r="I17" s="19" t="s">
        <v>42</v>
      </c>
    </row>
    <row r="18" spans="1:9" outlineLevel="1" x14ac:dyDescent="0.25">
      <c r="A18" s="19"/>
      <c r="B18" s="19"/>
      <c r="C18" s="19"/>
      <c r="D18" s="19"/>
      <c r="E18" s="20"/>
      <c r="F18" s="21">
        <f>SUBTOTAL(9,F10:F17)</f>
        <v>50701.49</v>
      </c>
      <c r="G18" s="21"/>
      <c r="H18" s="19"/>
      <c r="I18" s="22" t="s">
        <v>130</v>
      </c>
    </row>
    <row r="19" spans="1:9" outlineLevel="2" x14ac:dyDescent="0.25">
      <c r="A19" s="19">
        <v>1236</v>
      </c>
      <c r="B19" s="19" t="s">
        <v>58</v>
      </c>
      <c r="C19" s="19">
        <v>59</v>
      </c>
      <c r="D19" s="19" t="s">
        <v>20</v>
      </c>
      <c r="E19" s="20">
        <v>45000</v>
      </c>
      <c r="F19" s="21">
        <v>2500</v>
      </c>
      <c r="G19" s="21">
        <f t="shared" ref="G19:G28" si="2">IF(F19 &gt;5000,F19*0.9,F19)</f>
        <v>2500</v>
      </c>
      <c r="H19" s="19" t="s">
        <v>38</v>
      </c>
      <c r="I19" s="19" t="s">
        <v>43</v>
      </c>
    </row>
    <row r="20" spans="1:9" outlineLevel="2" x14ac:dyDescent="0.25">
      <c r="A20" s="19">
        <v>1096</v>
      </c>
      <c r="B20" s="19" t="s">
        <v>53</v>
      </c>
      <c r="C20" s="19">
        <v>0</v>
      </c>
      <c r="D20" s="19" t="s">
        <v>16</v>
      </c>
      <c r="E20" s="20">
        <v>44936</v>
      </c>
      <c r="F20" s="21">
        <v>3500.75</v>
      </c>
      <c r="G20" s="21">
        <f t="shared" si="2"/>
        <v>3500.75</v>
      </c>
      <c r="H20" s="19" t="s">
        <v>40</v>
      </c>
      <c r="I20" s="19" t="s">
        <v>43</v>
      </c>
    </row>
    <row r="21" spans="1:9" outlineLevel="2" x14ac:dyDescent="0.25">
      <c r="A21" s="19">
        <v>1179</v>
      </c>
      <c r="B21" s="19" t="s">
        <v>57</v>
      </c>
      <c r="C21" s="19">
        <v>25</v>
      </c>
      <c r="D21" s="19" t="s">
        <v>16</v>
      </c>
      <c r="E21" s="20">
        <v>44967</v>
      </c>
      <c r="F21" s="21">
        <v>1500</v>
      </c>
      <c r="G21" s="21">
        <f t="shared" si="2"/>
        <v>1500</v>
      </c>
      <c r="H21" s="19" t="s">
        <v>40</v>
      </c>
      <c r="I21" s="19" t="s">
        <v>43</v>
      </c>
    </row>
    <row r="22" spans="1:9" outlineLevel="2" x14ac:dyDescent="0.25">
      <c r="A22" s="19">
        <v>1732</v>
      </c>
      <c r="B22" s="19" t="s">
        <v>9</v>
      </c>
      <c r="C22" s="19">
        <v>38</v>
      </c>
      <c r="D22" s="19" t="s">
        <v>21</v>
      </c>
      <c r="E22" s="20">
        <v>45017</v>
      </c>
      <c r="F22" s="21">
        <v>1500</v>
      </c>
      <c r="G22" s="21">
        <f t="shared" si="2"/>
        <v>1500</v>
      </c>
      <c r="H22" s="19" t="s">
        <v>38</v>
      </c>
      <c r="I22" s="19" t="s">
        <v>43</v>
      </c>
    </row>
    <row r="23" spans="1:9" outlineLevel="2" x14ac:dyDescent="0.25">
      <c r="A23" s="19">
        <v>1056</v>
      </c>
      <c r="B23" s="19" t="s">
        <v>54</v>
      </c>
      <c r="C23" s="19">
        <v>20</v>
      </c>
      <c r="D23" s="19" t="s">
        <v>17</v>
      </c>
      <c r="E23" s="20">
        <v>44967</v>
      </c>
      <c r="F23" s="21">
        <v>1500</v>
      </c>
      <c r="G23" s="21">
        <f t="shared" si="2"/>
        <v>1500</v>
      </c>
      <c r="H23" s="19" t="s">
        <v>39</v>
      </c>
      <c r="I23" s="19" t="s">
        <v>43</v>
      </c>
    </row>
    <row r="24" spans="1:9" outlineLevel="2" x14ac:dyDescent="0.25">
      <c r="A24" s="19">
        <v>1821</v>
      </c>
      <c r="B24" s="19" t="s">
        <v>54</v>
      </c>
      <c r="C24" s="19">
        <v>0</v>
      </c>
      <c r="D24" s="19" t="s">
        <v>17</v>
      </c>
      <c r="E24" s="20">
        <v>44936</v>
      </c>
      <c r="F24" s="21">
        <v>2500</v>
      </c>
      <c r="G24" s="21">
        <f t="shared" si="2"/>
        <v>2500</v>
      </c>
      <c r="H24" s="19" t="s">
        <v>40</v>
      </c>
      <c r="I24" s="19" t="s">
        <v>43</v>
      </c>
    </row>
    <row r="25" spans="1:9" outlineLevel="2" x14ac:dyDescent="0.25">
      <c r="A25" s="19">
        <v>1866</v>
      </c>
      <c r="B25" s="19" t="s">
        <v>54</v>
      </c>
      <c r="C25" s="19">
        <v>56</v>
      </c>
      <c r="D25" s="19" t="s">
        <v>19</v>
      </c>
      <c r="E25" s="20">
        <v>44927</v>
      </c>
      <c r="F25" s="21">
        <v>1500</v>
      </c>
      <c r="G25" s="21">
        <f t="shared" si="2"/>
        <v>1500</v>
      </c>
      <c r="H25" s="19" t="s">
        <v>39</v>
      </c>
      <c r="I25" s="19" t="s">
        <v>43</v>
      </c>
    </row>
    <row r="26" spans="1:9" outlineLevel="2" x14ac:dyDescent="0.25">
      <c r="A26" s="19">
        <v>1155</v>
      </c>
      <c r="B26" s="19" t="s">
        <v>56</v>
      </c>
      <c r="C26" s="19">
        <v>0</v>
      </c>
      <c r="D26" s="19" t="s">
        <v>19</v>
      </c>
      <c r="E26" s="20">
        <v>44967</v>
      </c>
      <c r="F26" s="21">
        <v>5000</v>
      </c>
      <c r="G26" s="21">
        <f t="shared" si="2"/>
        <v>5000</v>
      </c>
      <c r="H26" s="19" t="s">
        <v>39</v>
      </c>
      <c r="I26" s="19" t="s">
        <v>43</v>
      </c>
    </row>
    <row r="27" spans="1:9" outlineLevel="2" x14ac:dyDescent="0.25">
      <c r="A27" s="19">
        <v>1517</v>
      </c>
      <c r="B27" s="19" t="s">
        <v>56</v>
      </c>
      <c r="C27" s="19">
        <v>24</v>
      </c>
      <c r="D27" s="19" t="s">
        <v>23</v>
      </c>
      <c r="E27" s="20">
        <v>45052</v>
      </c>
      <c r="F27" s="21">
        <v>4200.5</v>
      </c>
      <c r="G27" s="21">
        <f t="shared" si="2"/>
        <v>4200.5</v>
      </c>
      <c r="H27" s="19" t="s">
        <v>38</v>
      </c>
      <c r="I27" s="19" t="s">
        <v>43</v>
      </c>
    </row>
    <row r="28" spans="1:9" outlineLevel="2" x14ac:dyDescent="0.25">
      <c r="A28" s="19">
        <v>1990</v>
      </c>
      <c r="B28" s="19" t="s">
        <v>14</v>
      </c>
      <c r="C28" s="19">
        <v>28</v>
      </c>
      <c r="D28" s="19" t="s">
        <v>22</v>
      </c>
      <c r="E28" s="20">
        <v>45017</v>
      </c>
      <c r="F28" s="21">
        <v>4200.5</v>
      </c>
      <c r="G28" s="21">
        <f t="shared" si="2"/>
        <v>4200.5</v>
      </c>
      <c r="H28" s="19" t="s">
        <v>38</v>
      </c>
      <c r="I28" s="19" t="s">
        <v>43</v>
      </c>
    </row>
    <row r="29" spans="1:9" outlineLevel="1" x14ac:dyDescent="0.25">
      <c r="A29" s="19"/>
      <c r="B29" s="19"/>
      <c r="C29" s="19"/>
      <c r="D29" s="19"/>
      <c r="E29" s="20"/>
      <c r="F29" s="21">
        <f>SUBTOTAL(9,F19:F28)</f>
        <v>27901.75</v>
      </c>
      <c r="G29" s="21"/>
      <c r="H29" s="19"/>
      <c r="I29" s="22" t="s">
        <v>131</v>
      </c>
    </row>
    <row r="30" spans="1:9" outlineLevel="2" x14ac:dyDescent="0.25">
      <c r="A30" s="19">
        <v>1068</v>
      </c>
      <c r="B30" s="19" t="s">
        <v>53</v>
      </c>
      <c r="C30" s="19">
        <v>27</v>
      </c>
      <c r="D30" s="19" t="s">
        <v>22</v>
      </c>
      <c r="E30" s="20">
        <v>45000</v>
      </c>
      <c r="F30" s="21">
        <v>9500</v>
      </c>
      <c r="G30" s="21">
        <f t="shared" ref="G30:G41" si="3">IF(F30 &gt;5000,F30*0.9,F30)</f>
        <v>8550</v>
      </c>
      <c r="H30" s="19" t="s">
        <v>39</v>
      </c>
      <c r="I30" s="19" t="s">
        <v>46</v>
      </c>
    </row>
    <row r="31" spans="1:9" outlineLevel="2" x14ac:dyDescent="0.25">
      <c r="A31" s="19">
        <v>1079</v>
      </c>
      <c r="B31" s="19" t="s">
        <v>53</v>
      </c>
      <c r="C31" s="19">
        <v>57</v>
      </c>
      <c r="D31" s="19" t="s">
        <v>20</v>
      </c>
      <c r="E31" s="20">
        <v>45017</v>
      </c>
      <c r="F31" s="21">
        <v>4200.5</v>
      </c>
      <c r="G31" s="21">
        <f t="shared" si="3"/>
        <v>4200.5</v>
      </c>
      <c r="H31" s="19" t="s">
        <v>39</v>
      </c>
      <c r="I31" s="19" t="s">
        <v>46</v>
      </c>
    </row>
    <row r="32" spans="1:9" outlineLevel="2" x14ac:dyDescent="0.25">
      <c r="A32" s="19">
        <v>1103</v>
      </c>
      <c r="B32" s="19" t="s">
        <v>57</v>
      </c>
      <c r="C32" s="19">
        <v>26</v>
      </c>
      <c r="D32" s="19" t="s">
        <v>23</v>
      </c>
      <c r="E32" s="20">
        <v>45017</v>
      </c>
      <c r="F32" s="21">
        <v>9500</v>
      </c>
      <c r="G32" s="21">
        <f t="shared" si="3"/>
        <v>8550</v>
      </c>
      <c r="H32" s="19" t="s">
        <v>39</v>
      </c>
      <c r="I32" s="19" t="s">
        <v>46</v>
      </c>
    </row>
    <row r="33" spans="1:9" outlineLevel="2" x14ac:dyDescent="0.25">
      <c r="A33" s="19">
        <v>1235</v>
      </c>
      <c r="B33" s="19" t="s">
        <v>9</v>
      </c>
      <c r="C33" s="19">
        <v>22</v>
      </c>
      <c r="D33" s="19" t="s">
        <v>17</v>
      </c>
      <c r="E33" s="20">
        <v>44936</v>
      </c>
      <c r="F33" s="21">
        <v>5000</v>
      </c>
      <c r="G33" s="21">
        <f t="shared" si="3"/>
        <v>5000</v>
      </c>
      <c r="H33" s="19" t="s">
        <v>38</v>
      </c>
      <c r="I33" s="19" t="s">
        <v>46</v>
      </c>
    </row>
    <row r="34" spans="1:9" outlineLevel="2" x14ac:dyDescent="0.25">
      <c r="A34" s="19">
        <v>1006</v>
      </c>
      <c r="B34" s="19" t="s">
        <v>54</v>
      </c>
      <c r="C34" s="19">
        <v>0</v>
      </c>
      <c r="D34" s="19" t="s">
        <v>22</v>
      </c>
      <c r="E34" s="20">
        <v>45000</v>
      </c>
      <c r="F34" s="21">
        <v>4200.5</v>
      </c>
      <c r="G34" s="21">
        <f t="shared" si="3"/>
        <v>4200.5</v>
      </c>
      <c r="H34" s="19" t="s">
        <v>40</v>
      </c>
      <c r="I34" s="19" t="s">
        <v>46</v>
      </c>
    </row>
    <row r="35" spans="1:9" outlineLevel="2" x14ac:dyDescent="0.25">
      <c r="A35" s="19">
        <v>1176</v>
      </c>
      <c r="B35" s="19" t="s">
        <v>54</v>
      </c>
      <c r="C35" s="19">
        <v>30</v>
      </c>
      <c r="D35" s="19" t="s">
        <v>18</v>
      </c>
      <c r="E35" s="20">
        <v>45052</v>
      </c>
      <c r="F35" s="21">
        <v>9500</v>
      </c>
      <c r="G35" s="21">
        <f t="shared" si="3"/>
        <v>8550</v>
      </c>
      <c r="H35" s="19" t="s">
        <v>38</v>
      </c>
      <c r="I35" s="19" t="s">
        <v>46</v>
      </c>
    </row>
    <row r="36" spans="1:9" outlineLevel="2" x14ac:dyDescent="0.25">
      <c r="A36" s="19">
        <v>1012</v>
      </c>
      <c r="B36" s="19" t="s">
        <v>56</v>
      </c>
      <c r="C36" s="19">
        <v>0</v>
      </c>
      <c r="D36" s="19" t="s">
        <v>20</v>
      </c>
      <c r="E36" s="20">
        <v>44936</v>
      </c>
      <c r="F36" s="21">
        <v>2500</v>
      </c>
      <c r="G36" s="21">
        <f t="shared" si="3"/>
        <v>2500</v>
      </c>
      <c r="H36" s="19" t="s">
        <v>40</v>
      </c>
      <c r="I36" s="19" t="s">
        <v>46</v>
      </c>
    </row>
    <row r="37" spans="1:9" outlineLevel="2" x14ac:dyDescent="0.25">
      <c r="A37" s="19">
        <v>1012</v>
      </c>
      <c r="B37" s="19" t="s">
        <v>56</v>
      </c>
      <c r="C37" s="19">
        <v>0</v>
      </c>
      <c r="D37" s="19" t="s">
        <v>20</v>
      </c>
      <c r="E37" s="20">
        <v>44936</v>
      </c>
      <c r="F37" s="21">
        <v>2500</v>
      </c>
      <c r="G37" s="21">
        <f t="shared" si="3"/>
        <v>2500</v>
      </c>
      <c r="H37" s="19" t="s">
        <v>40</v>
      </c>
      <c r="I37" s="19" t="s">
        <v>46</v>
      </c>
    </row>
    <row r="38" spans="1:9" outlineLevel="2" x14ac:dyDescent="0.25">
      <c r="A38" s="19">
        <v>1053</v>
      </c>
      <c r="B38" s="19" t="s">
        <v>56</v>
      </c>
      <c r="C38" s="19">
        <v>0</v>
      </c>
      <c r="D38" s="19" t="s">
        <v>18</v>
      </c>
      <c r="E38" s="20">
        <v>44927</v>
      </c>
      <c r="F38" s="21">
        <v>7000</v>
      </c>
      <c r="G38" s="21">
        <f t="shared" si="3"/>
        <v>6300</v>
      </c>
      <c r="H38" s="19" t="s">
        <v>38</v>
      </c>
      <c r="I38" s="19" t="s">
        <v>46</v>
      </c>
    </row>
    <row r="39" spans="1:9" outlineLevel="2" x14ac:dyDescent="0.25">
      <c r="A39" s="19">
        <v>1326</v>
      </c>
      <c r="B39" s="19" t="s">
        <v>56</v>
      </c>
      <c r="C39" s="19">
        <v>0</v>
      </c>
      <c r="D39" s="19" t="s">
        <v>19</v>
      </c>
      <c r="E39" s="20">
        <v>44936</v>
      </c>
      <c r="F39" s="21">
        <v>1500</v>
      </c>
      <c r="G39" s="21">
        <f t="shared" si="3"/>
        <v>1500</v>
      </c>
      <c r="H39" s="19" t="s">
        <v>40</v>
      </c>
      <c r="I39" s="19" t="s">
        <v>46</v>
      </c>
    </row>
    <row r="40" spans="1:9" outlineLevel="2" x14ac:dyDescent="0.25">
      <c r="A40" s="19">
        <v>1392</v>
      </c>
      <c r="B40" s="19" t="s">
        <v>56</v>
      </c>
      <c r="C40" s="19">
        <v>53</v>
      </c>
      <c r="D40" s="19" t="s">
        <v>22</v>
      </c>
      <c r="E40" s="20">
        <v>44927</v>
      </c>
      <c r="F40" s="21">
        <v>7000</v>
      </c>
      <c r="G40" s="21">
        <f t="shared" si="3"/>
        <v>6300</v>
      </c>
      <c r="H40" s="19" t="s">
        <v>38</v>
      </c>
      <c r="I40" s="19" t="s">
        <v>46</v>
      </c>
    </row>
    <row r="41" spans="1:9" outlineLevel="2" x14ac:dyDescent="0.25">
      <c r="A41" s="19">
        <v>1688</v>
      </c>
      <c r="B41" s="19" t="s">
        <v>56</v>
      </c>
      <c r="C41" s="19">
        <v>39</v>
      </c>
      <c r="D41" s="19" t="s">
        <v>23</v>
      </c>
      <c r="E41" s="20">
        <v>44927</v>
      </c>
      <c r="F41" s="21">
        <v>7000</v>
      </c>
      <c r="G41" s="21">
        <f t="shared" si="3"/>
        <v>6300</v>
      </c>
      <c r="H41" s="19" t="s">
        <v>40</v>
      </c>
      <c r="I41" s="19" t="s">
        <v>46</v>
      </c>
    </row>
    <row r="42" spans="1:9" outlineLevel="1" x14ac:dyDescent="0.25">
      <c r="A42" s="19"/>
      <c r="B42" s="19"/>
      <c r="C42" s="19"/>
      <c r="D42" s="19"/>
      <c r="E42" s="20"/>
      <c r="F42" s="21">
        <f>SUBTOTAL(9,F30:F41)</f>
        <v>69401</v>
      </c>
      <c r="G42" s="21"/>
      <c r="H42" s="19"/>
      <c r="I42" s="22" t="s">
        <v>132</v>
      </c>
    </row>
    <row r="43" spans="1:9" outlineLevel="2" x14ac:dyDescent="0.25">
      <c r="A43" s="19">
        <v>1541</v>
      </c>
      <c r="B43" s="19" t="s">
        <v>55</v>
      </c>
      <c r="C43" s="19">
        <v>34</v>
      </c>
      <c r="D43" s="19" t="s">
        <v>18</v>
      </c>
      <c r="E43" s="20">
        <v>45000</v>
      </c>
      <c r="F43" s="21">
        <v>6000</v>
      </c>
      <c r="G43" s="21">
        <f t="shared" ref="G43:G50" si="4">IF(F43 &gt;5000,F43*0.9,F43)</f>
        <v>5400</v>
      </c>
      <c r="H43" s="19" t="s">
        <v>38</v>
      </c>
      <c r="I43" s="19" t="s">
        <v>45</v>
      </c>
    </row>
    <row r="44" spans="1:9" outlineLevel="2" x14ac:dyDescent="0.25">
      <c r="A44" s="19">
        <v>1221</v>
      </c>
      <c r="B44" s="19" t="s">
        <v>58</v>
      </c>
      <c r="C44" s="19">
        <v>0</v>
      </c>
      <c r="D44" s="19" t="s">
        <v>16</v>
      </c>
      <c r="E44" s="20">
        <v>44936</v>
      </c>
      <c r="F44" s="21">
        <v>7000</v>
      </c>
      <c r="G44" s="21">
        <f t="shared" si="4"/>
        <v>6300</v>
      </c>
      <c r="H44" s="19" t="s">
        <v>40</v>
      </c>
      <c r="I44" s="19" t="s">
        <v>45</v>
      </c>
    </row>
    <row r="45" spans="1:9" outlineLevel="2" x14ac:dyDescent="0.25">
      <c r="A45" s="19">
        <v>1221</v>
      </c>
      <c r="B45" s="19" t="s">
        <v>58</v>
      </c>
      <c r="C45" s="19">
        <v>0</v>
      </c>
      <c r="D45" s="19" t="s">
        <v>16</v>
      </c>
      <c r="E45" s="20">
        <v>44936</v>
      </c>
      <c r="F45" s="21">
        <v>7000</v>
      </c>
      <c r="G45" s="21">
        <f t="shared" si="4"/>
        <v>6300</v>
      </c>
      <c r="H45" s="19" t="s">
        <v>40</v>
      </c>
      <c r="I45" s="19" t="s">
        <v>45</v>
      </c>
    </row>
    <row r="46" spans="1:9" outlineLevel="2" x14ac:dyDescent="0.25">
      <c r="A46" s="19">
        <v>1861</v>
      </c>
      <c r="B46" s="19" t="s">
        <v>58</v>
      </c>
      <c r="C46" s="19">
        <v>0</v>
      </c>
      <c r="D46" s="19" t="s">
        <v>20</v>
      </c>
      <c r="E46" s="20">
        <v>44936</v>
      </c>
      <c r="F46" s="21">
        <v>9500</v>
      </c>
      <c r="G46" s="21">
        <f t="shared" si="4"/>
        <v>8550</v>
      </c>
      <c r="H46" s="19" t="s">
        <v>40</v>
      </c>
      <c r="I46" s="19" t="s">
        <v>45</v>
      </c>
    </row>
    <row r="47" spans="1:9" outlineLevel="2" x14ac:dyDescent="0.25">
      <c r="A47" s="19">
        <v>1672</v>
      </c>
      <c r="B47" s="19" t="s">
        <v>57</v>
      </c>
      <c r="C47" s="19">
        <v>55</v>
      </c>
      <c r="D47" s="19" t="s">
        <v>16</v>
      </c>
      <c r="E47" s="20">
        <v>45000</v>
      </c>
      <c r="F47" s="21">
        <v>3500.75</v>
      </c>
      <c r="G47" s="21">
        <f t="shared" si="4"/>
        <v>3500.75</v>
      </c>
      <c r="H47" s="19" t="s">
        <v>39</v>
      </c>
      <c r="I47" s="19" t="s">
        <v>45</v>
      </c>
    </row>
    <row r="48" spans="1:9" outlineLevel="2" x14ac:dyDescent="0.25">
      <c r="A48" s="19">
        <v>1672</v>
      </c>
      <c r="B48" s="19" t="s">
        <v>57</v>
      </c>
      <c r="C48" s="19">
        <v>55</v>
      </c>
      <c r="D48" s="19" t="s">
        <v>16</v>
      </c>
      <c r="E48" s="20">
        <v>45000</v>
      </c>
      <c r="F48" s="21">
        <v>3500.75</v>
      </c>
      <c r="G48" s="21">
        <f t="shared" si="4"/>
        <v>3500.75</v>
      </c>
      <c r="H48" s="19" t="s">
        <v>39</v>
      </c>
      <c r="I48" s="19" t="s">
        <v>45</v>
      </c>
    </row>
    <row r="49" spans="1:9" outlineLevel="2" x14ac:dyDescent="0.25">
      <c r="A49" s="19">
        <v>1084</v>
      </c>
      <c r="B49" s="19" t="s">
        <v>54</v>
      </c>
      <c r="C49" s="19">
        <v>35</v>
      </c>
      <c r="D49" s="19" t="s">
        <v>20</v>
      </c>
      <c r="E49" s="20">
        <v>44936</v>
      </c>
      <c r="F49" s="21">
        <v>8000.99</v>
      </c>
      <c r="G49" s="21">
        <f t="shared" si="4"/>
        <v>7200.8909999999996</v>
      </c>
      <c r="H49" s="19" t="s">
        <v>38</v>
      </c>
      <c r="I49" s="19" t="s">
        <v>45</v>
      </c>
    </row>
    <row r="50" spans="1:9" outlineLevel="2" x14ac:dyDescent="0.25">
      <c r="A50" s="19">
        <v>1117</v>
      </c>
      <c r="B50" s="19" t="s">
        <v>14</v>
      </c>
      <c r="C50" s="19">
        <v>24</v>
      </c>
      <c r="D50" s="19" t="s">
        <v>18</v>
      </c>
      <c r="E50" s="20">
        <v>45052</v>
      </c>
      <c r="F50" s="21">
        <v>7000</v>
      </c>
      <c r="G50" s="21">
        <f t="shared" si="4"/>
        <v>6300</v>
      </c>
      <c r="H50" s="19" t="s">
        <v>38</v>
      </c>
      <c r="I50" s="19" t="s">
        <v>45</v>
      </c>
    </row>
    <row r="51" spans="1:9" outlineLevel="1" x14ac:dyDescent="0.25">
      <c r="A51" s="19"/>
      <c r="B51" s="19"/>
      <c r="C51" s="19"/>
      <c r="D51" s="19"/>
      <c r="E51" s="20"/>
      <c r="F51" s="21">
        <f>SUBTOTAL(9,F43:F50)</f>
        <v>51502.49</v>
      </c>
      <c r="G51" s="21"/>
      <c r="H51" s="19"/>
      <c r="I51" s="22" t="s">
        <v>133</v>
      </c>
    </row>
    <row r="52" spans="1:9" outlineLevel="2" x14ac:dyDescent="0.25">
      <c r="A52" s="19">
        <v>1596</v>
      </c>
      <c r="B52" s="19" t="s">
        <v>55</v>
      </c>
      <c r="C52" s="19">
        <v>57</v>
      </c>
      <c r="D52" s="19" t="s">
        <v>18</v>
      </c>
      <c r="E52" s="20">
        <v>45052</v>
      </c>
      <c r="F52" s="21">
        <v>1500</v>
      </c>
      <c r="G52" s="21">
        <f t="shared" ref="G52:G61" si="5">IF(F52 &gt;5000,F52*0.9,F52)</f>
        <v>1500</v>
      </c>
      <c r="H52" s="19" t="s">
        <v>39</v>
      </c>
      <c r="I52" s="19" t="s">
        <v>41</v>
      </c>
    </row>
    <row r="53" spans="1:9" outlineLevel="2" x14ac:dyDescent="0.25">
      <c r="A53" s="19">
        <v>1642</v>
      </c>
      <c r="B53" s="19" t="s">
        <v>55</v>
      </c>
      <c r="C53" s="19">
        <v>0</v>
      </c>
      <c r="D53" s="19" t="s">
        <v>17</v>
      </c>
      <c r="E53" s="20">
        <v>44927</v>
      </c>
      <c r="F53" s="21">
        <v>6000</v>
      </c>
      <c r="G53" s="21">
        <f t="shared" si="5"/>
        <v>5400</v>
      </c>
      <c r="H53" s="19" t="s">
        <v>40</v>
      </c>
      <c r="I53" s="19" t="s">
        <v>41</v>
      </c>
    </row>
    <row r="54" spans="1:9" outlineLevel="2" x14ac:dyDescent="0.25">
      <c r="A54" s="19">
        <v>1866</v>
      </c>
      <c r="B54" s="19" t="s">
        <v>55</v>
      </c>
      <c r="C54" s="19">
        <v>0</v>
      </c>
      <c r="D54" s="19" t="s">
        <v>20</v>
      </c>
      <c r="E54" s="20">
        <v>44936</v>
      </c>
      <c r="F54" s="21">
        <v>7000</v>
      </c>
      <c r="G54" s="21">
        <f t="shared" si="5"/>
        <v>6300</v>
      </c>
      <c r="H54" s="19" t="s">
        <v>38</v>
      </c>
      <c r="I54" s="19" t="s">
        <v>41</v>
      </c>
    </row>
    <row r="55" spans="1:9" outlineLevel="2" x14ac:dyDescent="0.25">
      <c r="A55" s="19">
        <v>1866</v>
      </c>
      <c r="B55" s="19" t="s">
        <v>55</v>
      </c>
      <c r="C55" s="19">
        <v>0</v>
      </c>
      <c r="D55" s="19" t="s">
        <v>20</v>
      </c>
      <c r="E55" s="20">
        <v>44936</v>
      </c>
      <c r="F55" s="21">
        <v>7000</v>
      </c>
      <c r="G55" s="21">
        <f t="shared" si="5"/>
        <v>6300</v>
      </c>
      <c r="H55" s="19" t="s">
        <v>38</v>
      </c>
      <c r="I55" s="19" t="s">
        <v>41</v>
      </c>
    </row>
    <row r="56" spans="1:9" outlineLevel="2" x14ac:dyDescent="0.25">
      <c r="A56" s="19">
        <v>1235</v>
      </c>
      <c r="B56" s="19" t="s">
        <v>58</v>
      </c>
      <c r="C56" s="19">
        <v>57</v>
      </c>
      <c r="D56" s="19" t="s">
        <v>19</v>
      </c>
      <c r="E56" s="20">
        <v>44927</v>
      </c>
      <c r="F56" s="21">
        <v>6000</v>
      </c>
      <c r="G56" s="21">
        <f t="shared" si="5"/>
        <v>5400</v>
      </c>
      <c r="H56" s="19" t="s">
        <v>39</v>
      </c>
      <c r="I56" s="19" t="s">
        <v>41</v>
      </c>
    </row>
    <row r="57" spans="1:9" outlineLevel="2" x14ac:dyDescent="0.25">
      <c r="A57" s="19">
        <v>1572</v>
      </c>
      <c r="B57" s="19" t="s">
        <v>53</v>
      </c>
      <c r="C57" s="19">
        <v>26</v>
      </c>
      <c r="D57" s="19" t="s">
        <v>16</v>
      </c>
      <c r="E57" s="20">
        <v>44936</v>
      </c>
      <c r="F57" s="21">
        <v>7000</v>
      </c>
      <c r="G57" s="21">
        <f t="shared" si="5"/>
        <v>6300</v>
      </c>
      <c r="H57" s="19" t="s">
        <v>38</v>
      </c>
      <c r="I57" s="19" t="s">
        <v>41</v>
      </c>
    </row>
    <row r="58" spans="1:9" outlineLevel="2" x14ac:dyDescent="0.25">
      <c r="A58" s="19">
        <v>1948</v>
      </c>
      <c r="B58" s="19" t="s">
        <v>54</v>
      </c>
      <c r="C58" s="19">
        <v>0</v>
      </c>
      <c r="D58" s="19" t="s">
        <v>17</v>
      </c>
      <c r="E58" s="20">
        <v>45052</v>
      </c>
      <c r="F58" s="21">
        <v>2500</v>
      </c>
      <c r="G58" s="21">
        <f t="shared" si="5"/>
        <v>2500</v>
      </c>
      <c r="H58" s="19" t="s">
        <v>38</v>
      </c>
      <c r="I58" s="19" t="s">
        <v>41</v>
      </c>
    </row>
    <row r="59" spans="1:9" outlineLevel="2" x14ac:dyDescent="0.25">
      <c r="A59" s="19">
        <v>1948</v>
      </c>
      <c r="B59" s="19" t="s">
        <v>54</v>
      </c>
      <c r="C59" s="19">
        <v>0</v>
      </c>
      <c r="D59" s="19" t="s">
        <v>17</v>
      </c>
      <c r="E59" s="20">
        <v>45052</v>
      </c>
      <c r="F59" s="21">
        <v>2500</v>
      </c>
      <c r="G59" s="21">
        <f t="shared" si="5"/>
        <v>2500</v>
      </c>
      <c r="H59" s="19" t="s">
        <v>38</v>
      </c>
      <c r="I59" s="19" t="s">
        <v>41</v>
      </c>
    </row>
    <row r="60" spans="1:9" outlineLevel="2" x14ac:dyDescent="0.25">
      <c r="A60" s="19">
        <v>1518</v>
      </c>
      <c r="B60" s="19" t="s">
        <v>56</v>
      </c>
      <c r="C60" s="19">
        <v>41</v>
      </c>
      <c r="D60" s="19" t="s">
        <v>23</v>
      </c>
      <c r="E60" s="20">
        <v>45000</v>
      </c>
      <c r="F60" s="21">
        <v>1500</v>
      </c>
      <c r="G60" s="21">
        <f t="shared" si="5"/>
        <v>1500</v>
      </c>
      <c r="H60" s="19" t="s">
        <v>39</v>
      </c>
      <c r="I60" s="19" t="s">
        <v>41</v>
      </c>
    </row>
    <row r="61" spans="1:9" outlineLevel="2" x14ac:dyDescent="0.25">
      <c r="A61" s="19">
        <v>1005</v>
      </c>
      <c r="B61" s="19" t="s">
        <v>14</v>
      </c>
      <c r="C61" s="19">
        <v>0</v>
      </c>
      <c r="D61" s="19" t="s">
        <v>23</v>
      </c>
      <c r="E61" s="20">
        <v>44927</v>
      </c>
      <c r="F61" s="21">
        <v>4200.5</v>
      </c>
      <c r="G61" s="21">
        <f t="shared" si="5"/>
        <v>4200.5</v>
      </c>
      <c r="H61" s="19" t="s">
        <v>38</v>
      </c>
      <c r="I61" s="19" t="s">
        <v>41</v>
      </c>
    </row>
    <row r="62" spans="1:9" outlineLevel="1" x14ac:dyDescent="0.25">
      <c r="E62" s="23"/>
      <c r="F62" s="24">
        <f>SUBTOTAL(9,F52:F61)</f>
        <v>45200.5</v>
      </c>
      <c r="G62" s="24"/>
      <c r="I62" s="25" t="s">
        <v>134</v>
      </c>
    </row>
    <row r="63" spans="1:9" x14ac:dyDescent="0.25">
      <c r="E63" s="23"/>
      <c r="F63" s="24">
        <f>SUBTOTAL(9,F2:F61)</f>
        <v>280407.73</v>
      </c>
      <c r="G63" s="24"/>
      <c r="I63" s="25" t="s">
        <v>135</v>
      </c>
    </row>
  </sheetData>
  <sortState xmlns:xlrd2="http://schemas.microsoft.com/office/spreadsheetml/2017/richdata2" ref="A2:I61">
    <sortCondition ref="I2:I61"/>
  </sortState>
  <conditionalFormatting sqref="G2:G63">
    <cfRule type="top10" dxfId="0" priority="8" rank="5"/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EC93-2696-463A-8E03-E27A18CA459F}">
  <dimension ref="A1:R57"/>
  <sheetViews>
    <sheetView topLeftCell="A35" zoomScale="89" zoomScaleNormal="89" workbookViewId="0">
      <selection activeCell="H57" sqref="H57"/>
    </sheetView>
  </sheetViews>
  <sheetFormatPr baseColWidth="10" defaultColWidth="17.42578125" defaultRowHeight="15" x14ac:dyDescent="0.25"/>
  <cols>
    <col min="8" max="8" width="20.140625" customWidth="1"/>
    <col min="12" max="12" width="17.42578125" style="12"/>
    <col min="14" max="14" width="24.140625" customWidth="1"/>
    <col min="15" max="15" width="20.140625" customWidth="1"/>
  </cols>
  <sheetData>
    <row r="1" spans="1:18" x14ac:dyDescent="0.25">
      <c r="A1" s="1" t="s">
        <v>0</v>
      </c>
      <c r="B1" s="2" t="s">
        <v>52</v>
      </c>
      <c r="C1" s="2" t="s">
        <v>50</v>
      </c>
      <c r="D1" s="2" t="s">
        <v>3</v>
      </c>
      <c r="E1" s="2" t="s">
        <v>51</v>
      </c>
      <c r="F1" s="13" t="s">
        <v>114</v>
      </c>
      <c r="G1" s="2" t="s">
        <v>115</v>
      </c>
      <c r="H1" s="2" t="s">
        <v>6</v>
      </c>
      <c r="I1" s="16" t="s">
        <v>7</v>
      </c>
    </row>
    <row r="2" spans="1:18" x14ac:dyDescent="0.25">
      <c r="A2" s="3" t="s">
        <v>59</v>
      </c>
      <c r="B2" s="4" t="s">
        <v>53</v>
      </c>
      <c r="C2" s="4">
        <v>26</v>
      </c>
      <c r="D2" s="4" t="s">
        <v>16</v>
      </c>
      <c r="E2" s="5">
        <v>44936</v>
      </c>
      <c r="F2" s="14">
        <v>7000</v>
      </c>
      <c r="G2" s="6">
        <f t="shared" ref="G2:G33" si="0">IF(F2&gt; 5000, F2*0.9,F2)</f>
        <v>6300</v>
      </c>
      <c r="H2" s="4" t="s">
        <v>38</v>
      </c>
      <c r="I2" s="17" t="s">
        <v>41</v>
      </c>
    </row>
    <row r="3" spans="1:18" ht="19.5" x14ac:dyDescent="0.35">
      <c r="A3" s="3" t="s">
        <v>61</v>
      </c>
      <c r="B3" s="4" t="s">
        <v>9</v>
      </c>
      <c r="C3" s="4">
        <v>60</v>
      </c>
      <c r="D3" s="4" t="s">
        <v>16</v>
      </c>
      <c r="E3" s="5">
        <v>45052</v>
      </c>
      <c r="F3" s="14">
        <v>9500</v>
      </c>
      <c r="G3" s="6">
        <f t="shared" si="0"/>
        <v>8550</v>
      </c>
      <c r="H3" s="4" t="s">
        <v>39</v>
      </c>
      <c r="I3" s="17" t="s">
        <v>42</v>
      </c>
      <c r="N3" s="61" t="s">
        <v>116</v>
      </c>
      <c r="O3" s="61"/>
    </row>
    <row r="4" spans="1:18" x14ac:dyDescent="0.25">
      <c r="A4" s="3" t="s">
        <v>62</v>
      </c>
      <c r="B4" s="4" t="s">
        <v>54</v>
      </c>
      <c r="C4" s="4">
        <v>20</v>
      </c>
      <c r="D4" s="4" t="s">
        <v>17</v>
      </c>
      <c r="E4" s="5">
        <v>44967</v>
      </c>
      <c r="F4" s="14">
        <v>1500</v>
      </c>
      <c r="G4" s="6">
        <f t="shared" si="0"/>
        <v>1500</v>
      </c>
      <c r="H4" s="4" t="s">
        <v>39</v>
      </c>
      <c r="I4" s="17" t="s">
        <v>43</v>
      </c>
    </row>
    <row r="5" spans="1:18" ht="15.75" x14ac:dyDescent="0.25">
      <c r="A5" s="3" t="s">
        <v>63</v>
      </c>
      <c r="B5" s="4" t="s">
        <v>9</v>
      </c>
      <c r="C5" s="4">
        <v>0</v>
      </c>
      <c r="D5" s="4" t="s">
        <v>17</v>
      </c>
      <c r="E5" s="5">
        <v>44936</v>
      </c>
      <c r="F5" s="14">
        <v>2500</v>
      </c>
      <c r="G5" s="6">
        <f t="shared" si="0"/>
        <v>2500</v>
      </c>
      <c r="H5" s="4" t="s">
        <v>38</v>
      </c>
      <c r="I5" s="17" t="s">
        <v>44</v>
      </c>
      <c r="N5" s="26" t="s">
        <v>0</v>
      </c>
      <c r="O5" s="27" t="s">
        <v>7</v>
      </c>
      <c r="Q5" s="26" t="s">
        <v>0</v>
      </c>
      <c r="R5" s="27" t="s">
        <v>7</v>
      </c>
    </row>
    <row r="6" spans="1:18" ht="15.75" x14ac:dyDescent="0.25">
      <c r="A6" s="3" t="s">
        <v>64</v>
      </c>
      <c r="B6" s="4" t="s">
        <v>55</v>
      </c>
      <c r="C6" s="4">
        <v>57</v>
      </c>
      <c r="D6" s="4" t="s">
        <v>18</v>
      </c>
      <c r="E6" s="5">
        <v>45052</v>
      </c>
      <c r="F6" s="14">
        <v>1500</v>
      </c>
      <c r="G6" s="6">
        <f t="shared" si="0"/>
        <v>1500</v>
      </c>
      <c r="H6" s="4" t="s">
        <v>39</v>
      </c>
      <c r="I6" s="17" t="s">
        <v>41</v>
      </c>
      <c r="N6" s="30" t="str">
        <f>A33</f>
        <v>MAT/132</v>
      </c>
      <c r="O6" s="31" t="str">
        <f>VLOOKUP(N6,A1:I57,9,0)</f>
        <v>Alimentation</v>
      </c>
      <c r="Q6" s="30" t="s">
        <v>74</v>
      </c>
      <c r="R6" s="31" t="str">
        <f>VLOOKUP(Tableau49[[#This Row],[ID]],A1:I56,9,0)</f>
        <v>Loisirs</v>
      </c>
    </row>
    <row r="7" spans="1:18" x14ac:dyDescent="0.25">
      <c r="A7" s="3" t="s">
        <v>65</v>
      </c>
      <c r="B7" s="4" t="s">
        <v>54</v>
      </c>
      <c r="C7" s="4">
        <v>56</v>
      </c>
      <c r="D7" s="4" t="s">
        <v>19</v>
      </c>
      <c r="E7" s="5">
        <v>44927</v>
      </c>
      <c r="F7" s="14">
        <v>1500</v>
      </c>
      <c r="G7" s="6">
        <f t="shared" si="0"/>
        <v>1500</v>
      </c>
      <c r="H7" s="4" t="s">
        <v>39</v>
      </c>
      <c r="I7" s="17" t="s">
        <v>43</v>
      </c>
    </row>
    <row r="8" spans="1:18" ht="19.5" x14ac:dyDescent="0.35">
      <c r="A8" s="3" t="s">
        <v>66</v>
      </c>
      <c r="B8" s="4" t="s">
        <v>56</v>
      </c>
      <c r="C8" s="4">
        <v>0</v>
      </c>
      <c r="D8" s="4" t="s">
        <v>20</v>
      </c>
      <c r="E8" s="5">
        <v>45017</v>
      </c>
      <c r="F8" s="14">
        <v>4200.5</v>
      </c>
      <c r="G8" s="6">
        <f t="shared" si="0"/>
        <v>4200.5</v>
      </c>
      <c r="H8" s="4" t="s">
        <v>38</v>
      </c>
      <c r="I8" s="17" t="s">
        <v>42</v>
      </c>
      <c r="N8" s="61" t="s">
        <v>117</v>
      </c>
      <c r="O8" s="61"/>
    </row>
    <row r="9" spans="1:18" x14ac:dyDescent="0.25">
      <c r="A9" s="3" t="s">
        <v>67</v>
      </c>
      <c r="B9" s="4" t="s">
        <v>55</v>
      </c>
      <c r="C9" s="4">
        <v>0</v>
      </c>
      <c r="D9" s="4" t="s">
        <v>20</v>
      </c>
      <c r="E9" s="5">
        <v>44936</v>
      </c>
      <c r="F9" s="14">
        <v>7000</v>
      </c>
      <c r="G9" s="6">
        <f t="shared" si="0"/>
        <v>6300</v>
      </c>
      <c r="H9" s="4" t="s">
        <v>38</v>
      </c>
      <c r="I9" s="17" t="s">
        <v>41</v>
      </c>
    </row>
    <row r="10" spans="1:18" ht="15.75" x14ac:dyDescent="0.25">
      <c r="A10" s="3" t="s">
        <v>68</v>
      </c>
      <c r="B10" s="4" t="s">
        <v>57</v>
      </c>
      <c r="C10" s="4">
        <v>55</v>
      </c>
      <c r="D10" s="4" t="s">
        <v>16</v>
      </c>
      <c r="E10" s="5">
        <v>45000</v>
      </c>
      <c r="F10" s="14">
        <v>3500.75</v>
      </c>
      <c r="G10" s="6">
        <f t="shared" si="0"/>
        <v>3500.75</v>
      </c>
      <c r="H10" s="4" t="s">
        <v>39</v>
      </c>
      <c r="I10" s="17" t="s">
        <v>45</v>
      </c>
      <c r="N10" s="26" t="s">
        <v>115</v>
      </c>
      <c r="O10" s="27" t="s">
        <v>118</v>
      </c>
    </row>
    <row r="11" spans="1:18" ht="15.75" x14ac:dyDescent="0.25">
      <c r="A11" s="3" t="s">
        <v>69</v>
      </c>
      <c r="B11" s="4" t="s">
        <v>9</v>
      </c>
      <c r="C11" s="4">
        <v>50</v>
      </c>
      <c r="D11" s="4" t="s">
        <v>21</v>
      </c>
      <c r="E11" s="5">
        <v>44927</v>
      </c>
      <c r="F11" s="14">
        <v>8000.99</v>
      </c>
      <c r="G11" s="6">
        <f t="shared" si="0"/>
        <v>7200.8909999999996</v>
      </c>
      <c r="H11" s="4" t="s">
        <v>38</v>
      </c>
      <c r="I11" s="17" t="s">
        <v>42</v>
      </c>
      <c r="N11" s="30">
        <v>8550</v>
      </c>
      <c r="O11" s="31" t="str">
        <f>INDEX(H1:H57,MATCH(N11,G1:G57,0))</f>
        <v>Virement</v>
      </c>
    </row>
    <row r="12" spans="1:18" x14ac:dyDescent="0.25">
      <c r="A12" s="3" t="s">
        <v>70</v>
      </c>
      <c r="B12" s="4" t="s">
        <v>14</v>
      </c>
      <c r="C12" s="4">
        <v>28</v>
      </c>
      <c r="D12" s="4" t="s">
        <v>22</v>
      </c>
      <c r="E12" s="5">
        <v>45017</v>
      </c>
      <c r="F12" s="14">
        <v>4200.5</v>
      </c>
      <c r="G12" s="6">
        <f t="shared" si="0"/>
        <v>4200.5</v>
      </c>
      <c r="H12" s="4" t="s">
        <v>38</v>
      </c>
      <c r="I12" s="17" t="s">
        <v>43</v>
      </c>
    </row>
    <row r="13" spans="1:18" x14ac:dyDescent="0.25">
      <c r="A13" s="3" t="s">
        <v>71</v>
      </c>
      <c r="B13" s="4" t="s">
        <v>56</v>
      </c>
      <c r="C13" s="4">
        <v>0</v>
      </c>
      <c r="D13" s="4" t="s">
        <v>20</v>
      </c>
      <c r="E13" s="5">
        <v>44936</v>
      </c>
      <c r="F13" s="14">
        <v>2500</v>
      </c>
      <c r="G13" s="6">
        <f t="shared" si="0"/>
        <v>2500</v>
      </c>
      <c r="H13" s="4" t="s">
        <v>40</v>
      </c>
      <c r="I13" s="17" t="s">
        <v>46</v>
      </c>
    </row>
    <row r="14" spans="1:18" ht="19.5" x14ac:dyDescent="0.35">
      <c r="A14" s="3" t="s">
        <v>72</v>
      </c>
      <c r="B14" s="4" t="s">
        <v>58</v>
      </c>
      <c r="C14" s="4">
        <v>0</v>
      </c>
      <c r="D14" s="4" t="s">
        <v>16</v>
      </c>
      <c r="E14" s="5">
        <v>44936</v>
      </c>
      <c r="F14" s="14">
        <v>7000</v>
      </c>
      <c r="G14" s="6">
        <f t="shared" si="0"/>
        <v>6300</v>
      </c>
      <c r="H14" s="4" t="s">
        <v>40</v>
      </c>
      <c r="I14" s="17" t="s">
        <v>45</v>
      </c>
      <c r="N14" s="61" t="s">
        <v>119</v>
      </c>
      <c r="O14" s="61"/>
    </row>
    <row r="15" spans="1:18" x14ac:dyDescent="0.25">
      <c r="A15" s="3" t="s">
        <v>73</v>
      </c>
      <c r="B15" s="4" t="s">
        <v>54</v>
      </c>
      <c r="C15" s="4">
        <v>0</v>
      </c>
      <c r="D15" s="4" t="s">
        <v>17</v>
      </c>
      <c r="E15" s="5">
        <v>44936</v>
      </c>
      <c r="F15" s="14">
        <v>2500</v>
      </c>
      <c r="G15" s="6">
        <f t="shared" si="0"/>
        <v>2500</v>
      </c>
      <c r="H15" s="4" t="s">
        <v>40</v>
      </c>
      <c r="I15" s="17" t="s">
        <v>43</v>
      </c>
    </row>
    <row r="16" spans="1:18" x14ac:dyDescent="0.25">
      <c r="A16" s="3" t="s">
        <v>74</v>
      </c>
      <c r="B16" s="4" t="s">
        <v>9</v>
      </c>
      <c r="C16" s="4">
        <v>38</v>
      </c>
      <c r="D16" s="4" t="s">
        <v>21</v>
      </c>
      <c r="E16" s="5">
        <v>45017</v>
      </c>
      <c r="F16" s="14">
        <v>1500</v>
      </c>
      <c r="G16" s="6">
        <f t="shared" si="0"/>
        <v>1500</v>
      </c>
      <c r="H16" s="4" t="s">
        <v>38</v>
      </c>
      <c r="I16" s="17" t="s">
        <v>43</v>
      </c>
    </row>
    <row r="17" spans="1:17" ht="15.75" x14ac:dyDescent="0.25">
      <c r="A17" s="3" t="s">
        <v>75</v>
      </c>
      <c r="B17" s="4" t="s">
        <v>56</v>
      </c>
      <c r="C17" s="4">
        <v>41</v>
      </c>
      <c r="D17" s="4" t="s">
        <v>23</v>
      </c>
      <c r="E17" s="5">
        <v>45000</v>
      </c>
      <c r="F17" s="14">
        <v>1500</v>
      </c>
      <c r="G17" s="6">
        <f t="shared" si="0"/>
        <v>1500</v>
      </c>
      <c r="H17" s="4" t="s">
        <v>39</v>
      </c>
      <c r="I17" s="17" t="s">
        <v>41</v>
      </c>
      <c r="N17" s="26" t="s">
        <v>125</v>
      </c>
      <c r="O17" s="27" t="s">
        <v>114</v>
      </c>
    </row>
    <row r="18" spans="1:17" ht="15.75" x14ac:dyDescent="0.25">
      <c r="A18" s="3" t="s">
        <v>76</v>
      </c>
      <c r="B18" s="4" t="s">
        <v>58</v>
      </c>
      <c r="C18" s="4">
        <v>46</v>
      </c>
      <c r="D18" s="4" t="s">
        <v>22</v>
      </c>
      <c r="E18" s="5">
        <v>44936</v>
      </c>
      <c r="F18" s="14">
        <v>4200.5</v>
      </c>
      <c r="G18" s="6">
        <f t="shared" si="0"/>
        <v>4200.5</v>
      </c>
      <c r="H18" s="4" t="s">
        <v>39</v>
      </c>
      <c r="I18" s="17" t="s">
        <v>44</v>
      </c>
      <c r="N18" s="28" t="s">
        <v>120</v>
      </c>
      <c r="O18" s="29">
        <f>SUM(G2:G56)</f>
        <v>261207.53200000001</v>
      </c>
      <c r="Q18" s="40">
        <f>SUM(F2:F56)</f>
        <v>280407.73</v>
      </c>
    </row>
    <row r="19" spans="1:17" ht="15.75" x14ac:dyDescent="0.25">
      <c r="A19" s="3" t="s">
        <v>77</v>
      </c>
      <c r="B19" s="4" t="s">
        <v>54</v>
      </c>
      <c r="C19" s="4">
        <v>0</v>
      </c>
      <c r="D19" s="4" t="s">
        <v>17</v>
      </c>
      <c r="E19" s="5">
        <v>45052</v>
      </c>
      <c r="F19" s="14">
        <v>2500</v>
      </c>
      <c r="G19" s="6">
        <f t="shared" si="0"/>
        <v>2500</v>
      </c>
      <c r="H19" s="4" t="s">
        <v>38</v>
      </c>
      <c r="I19" s="17" t="s">
        <v>41</v>
      </c>
      <c r="N19" s="30" t="s">
        <v>121</v>
      </c>
      <c r="O19" s="31">
        <f>MAX(G2:G56)</f>
        <v>8550</v>
      </c>
      <c r="Q19" s="40">
        <f>MAX(F2:F56)</f>
        <v>9500</v>
      </c>
    </row>
    <row r="20" spans="1:17" ht="15.75" x14ac:dyDescent="0.25">
      <c r="A20" s="3" t="s">
        <v>78</v>
      </c>
      <c r="B20" s="4" t="s">
        <v>57</v>
      </c>
      <c r="C20" s="4">
        <v>26</v>
      </c>
      <c r="D20" s="4" t="s">
        <v>23</v>
      </c>
      <c r="E20" s="5">
        <v>45017</v>
      </c>
      <c r="F20" s="14">
        <v>9500</v>
      </c>
      <c r="G20" s="6">
        <f t="shared" si="0"/>
        <v>8550</v>
      </c>
      <c r="H20" s="4" t="s">
        <v>39</v>
      </c>
      <c r="I20" s="17" t="s">
        <v>46</v>
      </c>
      <c r="N20" s="26" t="s">
        <v>122</v>
      </c>
      <c r="O20" s="27">
        <f>MIN(G2:G56)</f>
        <v>1500</v>
      </c>
      <c r="Q20" s="40">
        <f>MIN(F2:F56)</f>
        <v>1500</v>
      </c>
    </row>
    <row r="21" spans="1:17" ht="15.75" x14ac:dyDescent="0.25">
      <c r="A21" s="3" t="s">
        <v>79</v>
      </c>
      <c r="B21" s="4" t="s">
        <v>53</v>
      </c>
      <c r="C21" s="4">
        <v>27</v>
      </c>
      <c r="D21" s="4" t="s">
        <v>22</v>
      </c>
      <c r="E21" s="5">
        <v>45000</v>
      </c>
      <c r="F21" s="14">
        <v>9500</v>
      </c>
      <c r="G21" s="6">
        <f t="shared" si="0"/>
        <v>8550</v>
      </c>
      <c r="H21" s="4" t="s">
        <v>39</v>
      </c>
      <c r="I21" s="17" t="s">
        <v>46</v>
      </c>
      <c r="N21" s="28" t="s">
        <v>123</v>
      </c>
      <c r="O21" s="29">
        <f>AVERAGE(G2:G56)</f>
        <v>4749.2278545454546</v>
      </c>
      <c r="Q21" s="40">
        <f>AVERAGE(F2:F56)</f>
        <v>5098.3223636363637</v>
      </c>
    </row>
    <row r="22" spans="1:17" ht="15.75" x14ac:dyDescent="0.25">
      <c r="A22" s="3" t="s">
        <v>80</v>
      </c>
      <c r="B22" s="4" t="s">
        <v>57</v>
      </c>
      <c r="C22" s="4">
        <v>50</v>
      </c>
      <c r="D22" s="4" t="s">
        <v>23</v>
      </c>
      <c r="E22" s="5">
        <v>45000</v>
      </c>
      <c r="F22" s="14">
        <v>6000</v>
      </c>
      <c r="G22" s="6">
        <f t="shared" si="0"/>
        <v>5400</v>
      </c>
      <c r="H22" s="4" t="s">
        <v>40</v>
      </c>
      <c r="I22" s="17" t="s">
        <v>42</v>
      </c>
      <c r="N22" s="30" t="s">
        <v>124</v>
      </c>
      <c r="O22" s="31">
        <f>STDEVPA(G2:G56)</f>
        <v>2320.7237469602564</v>
      </c>
      <c r="Q22">
        <f>STDEVPA(F2:F56)</f>
        <v>2683.1048317614591</v>
      </c>
    </row>
    <row r="23" spans="1:17" ht="15.75" x14ac:dyDescent="0.25">
      <c r="A23" s="3" t="s">
        <v>81</v>
      </c>
      <c r="B23" s="4" t="s">
        <v>14</v>
      </c>
      <c r="C23" s="4">
        <v>24</v>
      </c>
      <c r="D23" s="4" t="s">
        <v>18</v>
      </c>
      <c r="E23" s="5">
        <v>45052</v>
      </c>
      <c r="F23" s="14">
        <v>7000</v>
      </c>
      <c r="G23" s="6">
        <f t="shared" si="0"/>
        <v>6300</v>
      </c>
      <c r="H23" s="4" t="s">
        <v>38</v>
      </c>
      <c r="I23" s="17" t="s">
        <v>45</v>
      </c>
      <c r="N23" s="32" t="s">
        <v>126</v>
      </c>
      <c r="O23" s="33">
        <f>SUMIF(I2:I56,I11,G2:G56)</f>
        <v>46801.391000000003</v>
      </c>
      <c r="Q23">
        <f>SUMIF(H2:H56,H40,G2:G56)</f>
        <v>56451.25</v>
      </c>
    </row>
    <row r="24" spans="1:17" ht="15.75" x14ac:dyDescent="0.25">
      <c r="A24" s="3" t="s">
        <v>82</v>
      </c>
      <c r="B24" s="4" t="s">
        <v>9</v>
      </c>
      <c r="C24" s="4">
        <v>22</v>
      </c>
      <c r="D24" s="4" t="s">
        <v>17</v>
      </c>
      <c r="E24" s="5">
        <v>44936</v>
      </c>
      <c r="F24" s="14">
        <v>5000</v>
      </c>
      <c r="G24" s="6">
        <f t="shared" si="0"/>
        <v>5000</v>
      </c>
      <c r="H24" s="4" t="s">
        <v>38</v>
      </c>
      <c r="I24" s="17" t="s">
        <v>46</v>
      </c>
      <c r="N24" s="28" t="s">
        <v>127</v>
      </c>
      <c r="O24" s="29">
        <f>SUMIFS(G2:G56,I2:I56,I22,H2:H56,H45)</f>
        <v>25351.391</v>
      </c>
      <c r="Q24">
        <f>SUMIFS(G2:G56,H2:H56,H38,I2:I56,I38)</f>
        <v>21300.5</v>
      </c>
    </row>
    <row r="25" spans="1:17" ht="15.75" x14ac:dyDescent="0.25">
      <c r="A25" s="3" t="s">
        <v>83</v>
      </c>
      <c r="B25" s="4" t="s">
        <v>56</v>
      </c>
      <c r="C25" s="4">
        <v>0</v>
      </c>
      <c r="D25" s="4" t="s">
        <v>19</v>
      </c>
      <c r="E25" s="5">
        <v>44967</v>
      </c>
      <c r="F25" s="14">
        <v>5000</v>
      </c>
      <c r="G25" s="6">
        <f t="shared" si="0"/>
        <v>5000</v>
      </c>
      <c r="H25" s="4" t="s">
        <v>39</v>
      </c>
      <c r="I25" s="17" t="s">
        <v>43</v>
      </c>
      <c r="N25" s="30"/>
      <c r="O25" s="31"/>
    </row>
    <row r="26" spans="1:17" x14ac:dyDescent="0.25">
      <c r="A26" s="3" t="s">
        <v>84</v>
      </c>
      <c r="B26" s="4" t="s">
        <v>54</v>
      </c>
      <c r="C26" s="4">
        <v>28</v>
      </c>
      <c r="D26" s="4" t="s">
        <v>16</v>
      </c>
      <c r="E26" s="5">
        <v>45000</v>
      </c>
      <c r="F26" s="14">
        <v>1500</v>
      </c>
      <c r="G26" s="6">
        <f t="shared" si="0"/>
        <v>1500</v>
      </c>
      <c r="H26" s="4" t="s">
        <v>38</v>
      </c>
      <c r="I26" s="17" t="s">
        <v>44</v>
      </c>
    </row>
    <row r="27" spans="1:17" x14ac:dyDescent="0.25">
      <c r="A27" s="3" t="s">
        <v>85</v>
      </c>
      <c r="B27" s="4" t="s">
        <v>54</v>
      </c>
      <c r="C27" s="4">
        <v>0</v>
      </c>
      <c r="D27" s="4" t="s">
        <v>22</v>
      </c>
      <c r="E27" s="5">
        <v>45000</v>
      </c>
      <c r="F27" s="14">
        <v>4200.5</v>
      </c>
      <c r="G27" s="6">
        <f t="shared" si="0"/>
        <v>4200.5</v>
      </c>
      <c r="H27" s="4" t="s">
        <v>40</v>
      </c>
      <c r="I27" s="17" t="s">
        <v>46</v>
      </c>
    </row>
    <row r="28" spans="1:17" x14ac:dyDescent="0.25">
      <c r="A28" s="3" t="s">
        <v>86</v>
      </c>
      <c r="B28" s="4" t="s">
        <v>56</v>
      </c>
      <c r="C28" s="4">
        <v>0</v>
      </c>
      <c r="D28" s="4" t="s">
        <v>19</v>
      </c>
      <c r="E28" s="5">
        <v>44936</v>
      </c>
      <c r="F28" s="14">
        <v>1500</v>
      </c>
      <c r="G28" s="6">
        <f t="shared" si="0"/>
        <v>1500</v>
      </c>
      <c r="H28" s="4" t="s">
        <v>40</v>
      </c>
      <c r="I28" s="17" t="s">
        <v>46</v>
      </c>
    </row>
    <row r="29" spans="1:17" x14ac:dyDescent="0.25">
      <c r="A29" s="3" t="s">
        <v>87</v>
      </c>
      <c r="B29" s="4" t="s">
        <v>56</v>
      </c>
      <c r="C29" s="4">
        <v>0</v>
      </c>
      <c r="D29" s="4" t="s">
        <v>18</v>
      </c>
      <c r="E29" s="5">
        <v>44927</v>
      </c>
      <c r="F29" s="14">
        <v>7000</v>
      </c>
      <c r="G29" s="6">
        <f t="shared" si="0"/>
        <v>6300</v>
      </c>
      <c r="H29" s="4" t="s">
        <v>38</v>
      </c>
      <c r="I29" s="17" t="s">
        <v>46</v>
      </c>
    </row>
    <row r="30" spans="1:17" x14ac:dyDescent="0.25">
      <c r="A30" s="3" t="s">
        <v>88</v>
      </c>
      <c r="B30" s="4" t="s">
        <v>54</v>
      </c>
      <c r="C30" s="4">
        <v>57</v>
      </c>
      <c r="D30" s="4" t="s">
        <v>19</v>
      </c>
      <c r="E30" s="5">
        <v>45017</v>
      </c>
      <c r="F30" s="14">
        <v>6000</v>
      </c>
      <c r="G30" s="6">
        <f t="shared" si="0"/>
        <v>5400</v>
      </c>
      <c r="H30" s="4" t="s">
        <v>38</v>
      </c>
      <c r="I30" s="17" t="s">
        <v>42</v>
      </c>
    </row>
    <row r="31" spans="1:17" x14ac:dyDescent="0.25">
      <c r="A31" s="3" t="s">
        <v>89</v>
      </c>
      <c r="B31" s="4" t="s">
        <v>53</v>
      </c>
      <c r="C31" s="4">
        <v>0</v>
      </c>
      <c r="D31" s="4" t="s">
        <v>16</v>
      </c>
      <c r="E31" s="5">
        <v>44936</v>
      </c>
      <c r="F31" s="14">
        <v>3500.75</v>
      </c>
      <c r="G31" s="6">
        <f t="shared" si="0"/>
        <v>3500.75</v>
      </c>
      <c r="H31" s="4" t="s">
        <v>40</v>
      </c>
      <c r="I31" s="17" t="s">
        <v>43</v>
      </c>
    </row>
    <row r="32" spans="1:17" x14ac:dyDescent="0.25">
      <c r="A32" s="3" t="s">
        <v>90</v>
      </c>
      <c r="B32" s="4" t="s">
        <v>55</v>
      </c>
      <c r="C32" s="4">
        <v>22</v>
      </c>
      <c r="D32" s="4" t="s">
        <v>19</v>
      </c>
      <c r="E32" s="5">
        <v>44927</v>
      </c>
      <c r="F32" s="14">
        <v>7000</v>
      </c>
      <c r="G32" s="6">
        <f t="shared" si="0"/>
        <v>6300</v>
      </c>
      <c r="H32" s="4" t="s">
        <v>39</v>
      </c>
      <c r="I32" s="17" t="s">
        <v>44</v>
      </c>
    </row>
    <row r="33" spans="1:9" x14ac:dyDescent="0.25">
      <c r="A33" s="3" t="s">
        <v>91</v>
      </c>
      <c r="B33" s="4" t="s">
        <v>9</v>
      </c>
      <c r="C33" s="4">
        <v>28</v>
      </c>
      <c r="D33" s="4" t="s">
        <v>21</v>
      </c>
      <c r="E33" s="5">
        <v>44927</v>
      </c>
      <c r="F33" s="14">
        <v>9500</v>
      </c>
      <c r="G33" s="6">
        <f t="shared" si="0"/>
        <v>8550</v>
      </c>
      <c r="H33" s="4" t="s">
        <v>39</v>
      </c>
      <c r="I33" s="17" t="s">
        <v>44</v>
      </c>
    </row>
    <row r="34" spans="1:9" x14ac:dyDescent="0.25">
      <c r="A34" s="3" t="s">
        <v>92</v>
      </c>
      <c r="B34" s="4" t="s">
        <v>54</v>
      </c>
      <c r="C34" s="4">
        <v>30</v>
      </c>
      <c r="D34" s="4" t="s">
        <v>18</v>
      </c>
      <c r="E34" s="5">
        <v>45052</v>
      </c>
      <c r="F34" s="14">
        <v>9500</v>
      </c>
      <c r="G34" s="6">
        <f t="shared" ref="G34:G65" si="1">IF(F34&gt; 5000, F34*0.9,F34)</f>
        <v>8550</v>
      </c>
      <c r="H34" s="4" t="s">
        <v>38</v>
      </c>
      <c r="I34" s="17" t="s">
        <v>46</v>
      </c>
    </row>
    <row r="35" spans="1:9" x14ac:dyDescent="0.25">
      <c r="A35" s="3" t="s">
        <v>93</v>
      </c>
      <c r="B35" s="4" t="s">
        <v>14</v>
      </c>
      <c r="C35" s="4">
        <v>44</v>
      </c>
      <c r="D35" s="4" t="s">
        <v>16</v>
      </c>
      <c r="E35" s="5">
        <v>44967</v>
      </c>
      <c r="F35" s="14">
        <v>5000</v>
      </c>
      <c r="G35" s="6">
        <f t="shared" si="1"/>
        <v>5000</v>
      </c>
      <c r="H35" s="4" t="s">
        <v>39</v>
      </c>
      <c r="I35" s="17" t="s">
        <v>42</v>
      </c>
    </row>
    <row r="36" spans="1:9" x14ac:dyDescent="0.25">
      <c r="A36" s="3" t="s">
        <v>94</v>
      </c>
      <c r="B36" s="4" t="s">
        <v>14</v>
      </c>
      <c r="C36" s="4">
        <v>0</v>
      </c>
      <c r="D36" s="4" t="s">
        <v>23</v>
      </c>
      <c r="E36" s="5">
        <v>44927</v>
      </c>
      <c r="F36" s="14">
        <v>4200.5</v>
      </c>
      <c r="G36" s="6">
        <f t="shared" si="1"/>
        <v>4200.5</v>
      </c>
      <c r="H36" s="4" t="s">
        <v>38</v>
      </c>
      <c r="I36" s="17" t="s">
        <v>41</v>
      </c>
    </row>
    <row r="37" spans="1:9" x14ac:dyDescent="0.25">
      <c r="A37" s="3" t="s">
        <v>95</v>
      </c>
      <c r="B37" s="4" t="s">
        <v>53</v>
      </c>
      <c r="C37" s="4">
        <v>0</v>
      </c>
      <c r="D37" s="4" t="s">
        <v>20</v>
      </c>
      <c r="E37" s="5">
        <v>44936</v>
      </c>
      <c r="F37" s="14">
        <v>9500</v>
      </c>
      <c r="G37" s="6">
        <f t="shared" si="1"/>
        <v>8550</v>
      </c>
      <c r="H37" s="4" t="s">
        <v>38</v>
      </c>
      <c r="I37" s="17" t="s">
        <v>42</v>
      </c>
    </row>
    <row r="38" spans="1:9" x14ac:dyDescent="0.25">
      <c r="A38" s="3" t="s">
        <v>96</v>
      </c>
      <c r="B38" s="4" t="s">
        <v>53</v>
      </c>
      <c r="C38" s="4">
        <v>57</v>
      </c>
      <c r="D38" s="4" t="s">
        <v>20</v>
      </c>
      <c r="E38" s="5">
        <v>45017</v>
      </c>
      <c r="F38" s="14">
        <v>4200.5</v>
      </c>
      <c r="G38" s="6">
        <f t="shared" si="1"/>
        <v>4200.5</v>
      </c>
      <c r="H38" s="4" t="s">
        <v>39</v>
      </c>
      <c r="I38" s="17" t="s">
        <v>46</v>
      </c>
    </row>
    <row r="39" spans="1:9" x14ac:dyDescent="0.25">
      <c r="A39" s="3" t="s">
        <v>97</v>
      </c>
      <c r="B39" s="4" t="s">
        <v>56</v>
      </c>
      <c r="C39" s="4">
        <v>0</v>
      </c>
      <c r="D39" s="4" t="s">
        <v>22</v>
      </c>
      <c r="E39" s="5">
        <v>45052</v>
      </c>
      <c r="F39" s="14">
        <v>2500</v>
      </c>
      <c r="G39" s="6">
        <f t="shared" si="1"/>
        <v>2500</v>
      </c>
      <c r="H39" s="4" t="s">
        <v>39</v>
      </c>
      <c r="I39" s="17" t="s">
        <v>42</v>
      </c>
    </row>
    <row r="40" spans="1:9" x14ac:dyDescent="0.25">
      <c r="A40" s="3" t="s">
        <v>98</v>
      </c>
      <c r="B40" s="4" t="s">
        <v>57</v>
      </c>
      <c r="C40" s="4">
        <v>25</v>
      </c>
      <c r="D40" s="4" t="s">
        <v>16</v>
      </c>
      <c r="E40" s="5">
        <v>44967</v>
      </c>
      <c r="F40" s="14">
        <v>1500</v>
      </c>
      <c r="G40" s="6">
        <f t="shared" si="1"/>
        <v>1500</v>
      </c>
      <c r="H40" s="4" t="s">
        <v>40</v>
      </c>
      <c r="I40" s="17" t="s">
        <v>43</v>
      </c>
    </row>
    <row r="41" spans="1:9" x14ac:dyDescent="0.25">
      <c r="A41" s="3" t="s">
        <v>99</v>
      </c>
      <c r="B41" s="4" t="s">
        <v>58</v>
      </c>
      <c r="C41" s="4">
        <v>0</v>
      </c>
      <c r="D41" s="4" t="s">
        <v>20</v>
      </c>
      <c r="E41" s="5">
        <v>44936</v>
      </c>
      <c r="F41" s="14">
        <v>9500</v>
      </c>
      <c r="G41" s="6">
        <f t="shared" si="1"/>
        <v>8550</v>
      </c>
      <c r="H41" s="4" t="s">
        <v>40</v>
      </c>
      <c r="I41" s="17" t="s">
        <v>45</v>
      </c>
    </row>
    <row r="42" spans="1:9" x14ac:dyDescent="0.25">
      <c r="A42" s="3" t="s">
        <v>100</v>
      </c>
      <c r="B42" s="4" t="s">
        <v>55</v>
      </c>
      <c r="C42" s="4">
        <v>0</v>
      </c>
      <c r="D42" s="4" t="s">
        <v>17</v>
      </c>
      <c r="E42" s="5">
        <v>44927</v>
      </c>
      <c r="F42" s="14">
        <v>6000</v>
      </c>
      <c r="G42" s="6">
        <f t="shared" si="1"/>
        <v>5400</v>
      </c>
      <c r="H42" s="4" t="s">
        <v>40</v>
      </c>
      <c r="I42" s="17" t="s">
        <v>41</v>
      </c>
    </row>
    <row r="43" spans="1:9" x14ac:dyDescent="0.25">
      <c r="A43" s="3" t="s">
        <v>101</v>
      </c>
      <c r="B43" s="4" t="s">
        <v>55</v>
      </c>
      <c r="C43" s="4">
        <v>34</v>
      </c>
      <c r="D43" s="4" t="s">
        <v>18</v>
      </c>
      <c r="E43" s="5">
        <v>45000</v>
      </c>
      <c r="F43" s="14">
        <v>6000</v>
      </c>
      <c r="G43" s="6">
        <f t="shared" si="1"/>
        <v>5400</v>
      </c>
      <c r="H43" s="4" t="s">
        <v>38</v>
      </c>
      <c r="I43" s="17" t="s">
        <v>45</v>
      </c>
    </row>
    <row r="44" spans="1:9" x14ac:dyDescent="0.25">
      <c r="A44" s="3" t="s">
        <v>102</v>
      </c>
      <c r="B44" s="4" t="s">
        <v>56</v>
      </c>
      <c r="C44" s="4">
        <v>53</v>
      </c>
      <c r="D44" s="4" t="s">
        <v>22</v>
      </c>
      <c r="E44" s="5">
        <v>44927</v>
      </c>
      <c r="F44" s="14">
        <v>7000</v>
      </c>
      <c r="G44" s="6">
        <f t="shared" si="1"/>
        <v>6300</v>
      </c>
      <c r="H44" s="4" t="s">
        <v>38</v>
      </c>
      <c r="I44" s="17" t="s">
        <v>46</v>
      </c>
    </row>
    <row r="45" spans="1:9" x14ac:dyDescent="0.25">
      <c r="A45" s="3" t="s">
        <v>103</v>
      </c>
      <c r="B45" s="4" t="s">
        <v>54</v>
      </c>
      <c r="C45" s="4">
        <v>35</v>
      </c>
      <c r="D45" s="4" t="s">
        <v>20</v>
      </c>
      <c r="E45" s="5">
        <v>44936</v>
      </c>
      <c r="F45" s="14">
        <v>8000.99</v>
      </c>
      <c r="G45" s="6">
        <f t="shared" si="1"/>
        <v>7200.8909999999996</v>
      </c>
      <c r="H45" s="4" t="s">
        <v>38</v>
      </c>
      <c r="I45" s="17" t="s">
        <v>45</v>
      </c>
    </row>
    <row r="46" spans="1:9" x14ac:dyDescent="0.25">
      <c r="A46" s="3" t="s">
        <v>104</v>
      </c>
      <c r="B46" s="4" t="s">
        <v>57</v>
      </c>
      <c r="C46" s="4">
        <v>0</v>
      </c>
      <c r="D46" s="4" t="s">
        <v>19</v>
      </c>
      <c r="E46" s="5">
        <v>45017</v>
      </c>
      <c r="F46" s="14">
        <v>1500</v>
      </c>
      <c r="G46" s="6">
        <f t="shared" si="1"/>
        <v>1500</v>
      </c>
      <c r="H46" s="4" t="s">
        <v>38</v>
      </c>
      <c r="I46" s="17" t="s">
        <v>44</v>
      </c>
    </row>
    <row r="47" spans="1:9" x14ac:dyDescent="0.25">
      <c r="A47" s="3" t="s">
        <v>105</v>
      </c>
      <c r="B47" s="4" t="s">
        <v>58</v>
      </c>
      <c r="C47" s="4">
        <v>57</v>
      </c>
      <c r="D47" s="4" t="s">
        <v>19</v>
      </c>
      <c r="E47" s="5">
        <v>44927</v>
      </c>
      <c r="F47" s="14">
        <v>6000</v>
      </c>
      <c r="G47" s="6">
        <f t="shared" si="1"/>
        <v>5400</v>
      </c>
      <c r="H47" s="4" t="s">
        <v>39</v>
      </c>
      <c r="I47" s="17" t="s">
        <v>41</v>
      </c>
    </row>
    <row r="48" spans="1:9" x14ac:dyDescent="0.25">
      <c r="A48" s="3" t="s">
        <v>106</v>
      </c>
      <c r="B48" s="4" t="s">
        <v>56</v>
      </c>
      <c r="C48" s="4">
        <v>24</v>
      </c>
      <c r="D48" s="4" t="s">
        <v>23</v>
      </c>
      <c r="E48" s="5">
        <v>45052</v>
      </c>
      <c r="F48" s="14">
        <v>4200.5</v>
      </c>
      <c r="G48" s="6">
        <f t="shared" si="1"/>
        <v>4200.5</v>
      </c>
      <c r="H48" s="4" t="s">
        <v>38</v>
      </c>
      <c r="I48" s="17" t="s">
        <v>43</v>
      </c>
    </row>
    <row r="49" spans="1:9" x14ac:dyDescent="0.25">
      <c r="A49" s="3" t="s">
        <v>107</v>
      </c>
      <c r="B49" s="4" t="s">
        <v>56</v>
      </c>
      <c r="C49" s="4">
        <v>39</v>
      </c>
      <c r="D49" s="4" t="s">
        <v>23</v>
      </c>
      <c r="E49" s="5">
        <v>44927</v>
      </c>
      <c r="F49" s="14">
        <v>7000</v>
      </c>
      <c r="G49" s="6">
        <f t="shared" si="1"/>
        <v>6300</v>
      </c>
      <c r="H49" s="4" t="s">
        <v>40</v>
      </c>
      <c r="I49" s="17" t="s">
        <v>46</v>
      </c>
    </row>
    <row r="50" spans="1:9" x14ac:dyDescent="0.25">
      <c r="A50" s="3" t="s">
        <v>108</v>
      </c>
      <c r="B50" s="4" t="s">
        <v>58</v>
      </c>
      <c r="C50" s="4">
        <v>59</v>
      </c>
      <c r="D50" s="4" t="s">
        <v>20</v>
      </c>
      <c r="E50" s="5">
        <v>45000</v>
      </c>
      <c r="F50" s="14">
        <v>2500</v>
      </c>
      <c r="G50" s="6">
        <f t="shared" si="1"/>
        <v>2500</v>
      </c>
      <c r="H50" s="4" t="s">
        <v>38</v>
      </c>
      <c r="I50" s="17" t="s">
        <v>43</v>
      </c>
    </row>
    <row r="51" spans="1:9" x14ac:dyDescent="0.25">
      <c r="A51" s="3" t="s">
        <v>109</v>
      </c>
      <c r="B51" s="4" t="s">
        <v>9</v>
      </c>
      <c r="C51" s="4">
        <v>0</v>
      </c>
      <c r="D51" s="4" t="s">
        <v>19</v>
      </c>
      <c r="E51" s="5">
        <v>45052</v>
      </c>
      <c r="F51" s="14">
        <v>9500</v>
      </c>
      <c r="G51" s="6">
        <f t="shared" si="1"/>
        <v>8550</v>
      </c>
      <c r="H51" s="4" t="s">
        <v>38</v>
      </c>
      <c r="I51" s="17" t="s">
        <v>44</v>
      </c>
    </row>
    <row r="52" spans="1:9" x14ac:dyDescent="0.25">
      <c r="A52" s="3" t="s">
        <v>60</v>
      </c>
      <c r="B52" s="4" t="s">
        <v>57</v>
      </c>
      <c r="C52" s="4">
        <v>55</v>
      </c>
      <c r="D52" s="4" t="s">
        <v>16</v>
      </c>
      <c r="E52" s="5">
        <v>45000</v>
      </c>
      <c r="F52" s="14">
        <v>3500.75</v>
      </c>
      <c r="G52" s="6">
        <f t="shared" si="1"/>
        <v>3500.75</v>
      </c>
      <c r="H52" s="4" t="s">
        <v>39</v>
      </c>
      <c r="I52" s="17" t="s">
        <v>45</v>
      </c>
    </row>
    <row r="53" spans="1:9" x14ac:dyDescent="0.25">
      <c r="A53" s="3" t="s">
        <v>110</v>
      </c>
      <c r="B53" s="4" t="s">
        <v>56</v>
      </c>
      <c r="C53" s="4">
        <v>0</v>
      </c>
      <c r="D53" s="4" t="s">
        <v>20</v>
      </c>
      <c r="E53" s="5">
        <v>44936</v>
      </c>
      <c r="F53" s="14">
        <v>2500</v>
      </c>
      <c r="G53" s="6">
        <f t="shared" si="1"/>
        <v>2500</v>
      </c>
      <c r="H53" s="4" t="s">
        <v>40</v>
      </c>
      <c r="I53" s="17" t="s">
        <v>46</v>
      </c>
    </row>
    <row r="54" spans="1:9" x14ac:dyDescent="0.25">
      <c r="A54" s="3" t="s">
        <v>111</v>
      </c>
      <c r="B54" s="4" t="s">
        <v>54</v>
      </c>
      <c r="C54" s="4">
        <v>0</v>
      </c>
      <c r="D54" s="4" t="s">
        <v>17</v>
      </c>
      <c r="E54" s="5">
        <v>45052</v>
      </c>
      <c r="F54" s="14">
        <v>2500</v>
      </c>
      <c r="G54" s="6">
        <f t="shared" si="1"/>
        <v>2500</v>
      </c>
      <c r="H54" s="4" t="s">
        <v>38</v>
      </c>
      <c r="I54" s="17" t="s">
        <v>41</v>
      </c>
    </row>
    <row r="55" spans="1:9" x14ac:dyDescent="0.25">
      <c r="A55" s="3" t="s">
        <v>112</v>
      </c>
      <c r="B55" s="4" t="s">
        <v>55</v>
      </c>
      <c r="C55" s="4">
        <v>0</v>
      </c>
      <c r="D55" s="4" t="s">
        <v>20</v>
      </c>
      <c r="E55" s="5">
        <v>44936</v>
      </c>
      <c r="F55" s="14">
        <v>7000</v>
      </c>
      <c r="G55" s="6">
        <f t="shared" si="1"/>
        <v>6300</v>
      </c>
      <c r="H55" s="4" t="s">
        <v>38</v>
      </c>
      <c r="I55" s="17" t="s">
        <v>41</v>
      </c>
    </row>
    <row r="56" spans="1:9" x14ac:dyDescent="0.25">
      <c r="A56" s="7" t="s">
        <v>113</v>
      </c>
      <c r="B56" s="8" t="s">
        <v>58</v>
      </c>
      <c r="C56" s="8">
        <v>0</v>
      </c>
      <c r="D56" s="8" t="s">
        <v>16</v>
      </c>
      <c r="E56" s="9">
        <v>44936</v>
      </c>
      <c r="F56" s="15">
        <v>7000</v>
      </c>
      <c r="G56" s="10">
        <f t="shared" si="1"/>
        <v>6300</v>
      </c>
      <c r="H56" s="8" t="s">
        <v>40</v>
      </c>
      <c r="I56" s="18" t="s">
        <v>45</v>
      </c>
    </row>
    <row r="57" spans="1:9" x14ac:dyDescent="0.25">
      <c r="A57" s="7"/>
      <c r="B57" s="8"/>
      <c r="C57" s="8"/>
      <c r="D57" s="8"/>
      <c r="E57" s="9"/>
      <c r="F57" s="10"/>
      <c r="G57" s="10"/>
      <c r="H57" s="8"/>
      <c r="I57" s="11"/>
    </row>
  </sheetData>
  <sortState xmlns:xlrd2="http://schemas.microsoft.com/office/spreadsheetml/2017/richdata2" ref="A2:I56">
    <sortCondition ref="I2:I56"/>
  </sortState>
  <mergeCells count="3">
    <mergeCell ref="N3:O3"/>
    <mergeCell ref="N8:O8"/>
    <mergeCell ref="N14:O14"/>
  </mergeCells>
  <phoneticPr fontId="2" type="noConversion"/>
  <dataValidations count="1">
    <dataValidation type="list" allowBlank="1" showInputMessage="1" showErrorMessage="1" sqref="H57" xr:uid="{07AB4DA1-4A90-4C94-8A40-1562AFF01957}">
      <formula1>"Chèque,Virement,Espéces"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A996-D04E-47F5-95E9-516C01523124}">
  <dimension ref="A3:B47"/>
  <sheetViews>
    <sheetView workbookViewId="0">
      <selection activeCell="F13" sqref="F13"/>
    </sheetView>
  </sheetViews>
  <sheetFormatPr baseColWidth="10" defaultRowHeight="15" x14ac:dyDescent="0.25"/>
  <cols>
    <col min="1" max="1" width="21" bestFit="1" customWidth="1"/>
    <col min="2" max="2" width="22.5703125" bestFit="1" customWidth="1"/>
  </cols>
  <sheetData>
    <row r="3" spans="1:2" x14ac:dyDescent="0.25">
      <c r="A3" s="34" t="s">
        <v>136</v>
      </c>
      <c r="B3" t="s">
        <v>120</v>
      </c>
    </row>
    <row r="4" spans="1:2" x14ac:dyDescent="0.25">
      <c r="A4" s="35" t="s">
        <v>16</v>
      </c>
      <c r="B4">
        <v>45952.25</v>
      </c>
    </row>
    <row r="5" spans="1:2" x14ac:dyDescent="0.25">
      <c r="A5" s="36" t="s">
        <v>44</v>
      </c>
      <c r="B5">
        <v>1500</v>
      </c>
    </row>
    <row r="6" spans="1:2" x14ac:dyDescent="0.25">
      <c r="A6" s="36" t="s">
        <v>42</v>
      </c>
      <c r="B6">
        <v>13550</v>
      </c>
    </row>
    <row r="7" spans="1:2" x14ac:dyDescent="0.25">
      <c r="A7" s="36" t="s">
        <v>43</v>
      </c>
      <c r="B7">
        <v>5000.75</v>
      </c>
    </row>
    <row r="8" spans="1:2" x14ac:dyDescent="0.25">
      <c r="A8" s="36" t="s">
        <v>45</v>
      </c>
      <c r="B8">
        <v>19601.5</v>
      </c>
    </row>
    <row r="9" spans="1:2" x14ac:dyDescent="0.25">
      <c r="A9" s="36" t="s">
        <v>41</v>
      </c>
      <c r="B9">
        <v>6300</v>
      </c>
    </row>
    <row r="10" spans="1:2" x14ac:dyDescent="0.25">
      <c r="A10" s="35" t="s">
        <v>17</v>
      </c>
      <c r="B10">
        <v>21900</v>
      </c>
    </row>
    <row r="11" spans="1:2" x14ac:dyDescent="0.25">
      <c r="A11" s="36" t="s">
        <v>44</v>
      </c>
      <c r="B11">
        <v>2500</v>
      </c>
    </row>
    <row r="12" spans="1:2" x14ac:dyDescent="0.25">
      <c r="A12" s="36" t="s">
        <v>43</v>
      </c>
      <c r="B12">
        <v>4000</v>
      </c>
    </row>
    <row r="13" spans="1:2" x14ac:dyDescent="0.25">
      <c r="A13" s="36" t="s">
        <v>46</v>
      </c>
      <c r="B13">
        <v>5000</v>
      </c>
    </row>
    <row r="14" spans="1:2" x14ac:dyDescent="0.25">
      <c r="A14" s="36" t="s">
        <v>41</v>
      </c>
      <c r="B14">
        <v>10400</v>
      </c>
    </row>
    <row r="15" spans="1:2" x14ac:dyDescent="0.25">
      <c r="A15" s="35" t="s">
        <v>21</v>
      </c>
      <c r="B15">
        <v>17250.891</v>
      </c>
    </row>
    <row r="16" spans="1:2" x14ac:dyDescent="0.25">
      <c r="A16" s="36" t="s">
        <v>44</v>
      </c>
      <c r="B16">
        <v>8550</v>
      </c>
    </row>
    <row r="17" spans="1:2" x14ac:dyDescent="0.25">
      <c r="A17" s="36" t="s">
        <v>42</v>
      </c>
      <c r="B17">
        <v>7200.8909999999996</v>
      </c>
    </row>
    <row r="18" spans="1:2" x14ac:dyDescent="0.25">
      <c r="A18" s="36" t="s">
        <v>43</v>
      </c>
      <c r="B18">
        <v>1500</v>
      </c>
    </row>
    <row r="19" spans="1:2" x14ac:dyDescent="0.25">
      <c r="A19" s="35" t="s">
        <v>20</v>
      </c>
      <c r="B19">
        <v>52801.891000000003</v>
      </c>
    </row>
    <row r="20" spans="1:2" x14ac:dyDescent="0.25">
      <c r="A20" s="36" t="s">
        <v>42</v>
      </c>
      <c r="B20">
        <v>12750.5</v>
      </c>
    </row>
    <row r="21" spans="1:2" x14ac:dyDescent="0.25">
      <c r="A21" s="36" t="s">
        <v>43</v>
      </c>
      <c r="B21">
        <v>2500</v>
      </c>
    </row>
    <row r="22" spans="1:2" x14ac:dyDescent="0.25">
      <c r="A22" s="36" t="s">
        <v>46</v>
      </c>
      <c r="B22">
        <v>9200.5</v>
      </c>
    </row>
    <row r="23" spans="1:2" x14ac:dyDescent="0.25">
      <c r="A23" s="36" t="s">
        <v>45</v>
      </c>
      <c r="B23">
        <v>15750.891</v>
      </c>
    </row>
    <row r="24" spans="1:2" x14ac:dyDescent="0.25">
      <c r="A24" s="36" t="s">
        <v>41</v>
      </c>
      <c r="B24">
        <v>12600</v>
      </c>
    </row>
    <row r="25" spans="1:2" x14ac:dyDescent="0.25">
      <c r="A25" s="35" t="s">
        <v>22</v>
      </c>
      <c r="B25">
        <v>29951.5</v>
      </c>
    </row>
    <row r="26" spans="1:2" x14ac:dyDescent="0.25">
      <c r="A26" s="36" t="s">
        <v>44</v>
      </c>
      <c r="B26">
        <v>4200.5</v>
      </c>
    </row>
    <row r="27" spans="1:2" x14ac:dyDescent="0.25">
      <c r="A27" s="36" t="s">
        <v>42</v>
      </c>
      <c r="B27">
        <v>2500</v>
      </c>
    </row>
    <row r="28" spans="1:2" x14ac:dyDescent="0.25">
      <c r="A28" s="36" t="s">
        <v>43</v>
      </c>
      <c r="B28">
        <v>4200.5</v>
      </c>
    </row>
    <row r="29" spans="1:2" x14ac:dyDescent="0.25">
      <c r="A29" s="36" t="s">
        <v>46</v>
      </c>
      <c r="B29">
        <v>19050.5</v>
      </c>
    </row>
    <row r="30" spans="1:2" x14ac:dyDescent="0.25">
      <c r="A30" s="35" t="s">
        <v>19</v>
      </c>
      <c r="B30">
        <v>35150</v>
      </c>
    </row>
    <row r="31" spans="1:2" x14ac:dyDescent="0.25">
      <c r="A31" s="36" t="s">
        <v>44</v>
      </c>
      <c r="B31">
        <v>16350</v>
      </c>
    </row>
    <row r="32" spans="1:2" x14ac:dyDescent="0.25">
      <c r="A32" s="36" t="s">
        <v>42</v>
      </c>
      <c r="B32">
        <v>5400</v>
      </c>
    </row>
    <row r="33" spans="1:2" x14ac:dyDescent="0.25">
      <c r="A33" s="36" t="s">
        <v>43</v>
      </c>
      <c r="B33">
        <v>6500</v>
      </c>
    </row>
    <row r="34" spans="1:2" x14ac:dyDescent="0.25">
      <c r="A34" s="36" t="s">
        <v>46</v>
      </c>
      <c r="B34">
        <v>1500</v>
      </c>
    </row>
    <row r="35" spans="1:2" x14ac:dyDescent="0.25">
      <c r="A35" s="36" t="s">
        <v>41</v>
      </c>
      <c r="B35">
        <v>5400</v>
      </c>
    </row>
    <row r="36" spans="1:2" x14ac:dyDescent="0.25">
      <c r="A36" s="35" t="s">
        <v>18</v>
      </c>
      <c r="B36">
        <v>28050</v>
      </c>
    </row>
    <row r="37" spans="1:2" x14ac:dyDescent="0.25">
      <c r="A37" s="36" t="s">
        <v>46</v>
      </c>
      <c r="B37">
        <v>14850</v>
      </c>
    </row>
    <row r="38" spans="1:2" x14ac:dyDescent="0.25">
      <c r="A38" s="36" t="s">
        <v>45</v>
      </c>
      <c r="B38">
        <v>11700</v>
      </c>
    </row>
    <row r="39" spans="1:2" x14ac:dyDescent="0.25">
      <c r="A39" s="36" t="s">
        <v>41</v>
      </c>
      <c r="B39">
        <v>1500</v>
      </c>
    </row>
    <row r="40" spans="1:2" x14ac:dyDescent="0.25">
      <c r="A40" s="35" t="s">
        <v>23</v>
      </c>
      <c r="B40">
        <v>30151</v>
      </c>
    </row>
    <row r="41" spans="1:2" x14ac:dyDescent="0.25">
      <c r="A41" s="36" t="s">
        <v>42</v>
      </c>
      <c r="B41">
        <v>5400</v>
      </c>
    </row>
    <row r="42" spans="1:2" x14ac:dyDescent="0.25">
      <c r="A42" s="36" t="s">
        <v>43</v>
      </c>
      <c r="B42">
        <v>4200.5</v>
      </c>
    </row>
    <row r="43" spans="1:2" x14ac:dyDescent="0.25">
      <c r="A43" s="36" t="s">
        <v>46</v>
      </c>
      <c r="B43">
        <v>14850</v>
      </c>
    </row>
    <row r="44" spans="1:2" x14ac:dyDescent="0.25">
      <c r="A44" s="36" t="s">
        <v>41</v>
      </c>
      <c r="B44">
        <v>5700.5</v>
      </c>
    </row>
    <row r="45" spans="1:2" x14ac:dyDescent="0.25">
      <c r="A45" s="35" t="s">
        <v>137</v>
      </c>
    </row>
    <row r="46" spans="1:2" x14ac:dyDescent="0.25">
      <c r="A46" s="36" t="s">
        <v>137</v>
      </c>
    </row>
    <row r="47" spans="1:2" x14ac:dyDescent="0.25">
      <c r="A47" s="35" t="s">
        <v>135</v>
      </c>
      <c r="B47">
        <v>261207.53200000001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Données brutes</vt:lpstr>
      <vt:lpstr>Données brutes (3)</vt:lpstr>
      <vt:lpstr>Données brutes (2)</vt:lpstr>
      <vt:lpstr>Donées pretes</vt:lpstr>
      <vt:lpstr>TCD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Youssef Mijel</cp:lastModifiedBy>
  <dcterms:created xsi:type="dcterms:W3CDTF">2025-02-03T11:05:51Z</dcterms:created>
  <dcterms:modified xsi:type="dcterms:W3CDTF">2025-04-04T15:59:59Z</dcterms:modified>
</cp:coreProperties>
</file>