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3173" documentId="11_E60897F41BE170836B02CE998F75CCDC64E183C8" xr6:coauthVersionLast="47" xr6:coauthVersionMax="47" xr10:uidLastSave="{82D8B3A1-38D5-4319-8492-DC31B3D1AAE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23" i="1"/>
  <c r="C24" i="1"/>
  <c r="C25" i="1"/>
  <c r="C41" i="1"/>
  <c r="C42" i="1"/>
  <c r="C43" i="1"/>
  <c r="C70" i="1"/>
  <c r="C71" i="1"/>
  <c r="C72" i="1"/>
  <c r="C88" i="1"/>
  <c r="C89" i="1"/>
  <c r="C90" i="1"/>
  <c r="C97" i="1"/>
  <c r="C98" i="1"/>
  <c r="C113" i="1"/>
  <c r="C114" i="1"/>
  <c r="C139" i="1"/>
  <c r="C140" i="1"/>
  <c r="C141" i="1"/>
  <c r="D153" i="1"/>
  <c r="D154" i="1"/>
  <c r="D155" i="1"/>
  <c r="D156" i="1"/>
  <c r="D157" i="1"/>
  <c r="C184" i="1"/>
  <c r="C185" i="1"/>
  <c r="C186" i="1"/>
  <c r="C201" i="1"/>
  <c r="C202" i="1"/>
  <c r="C203" i="1"/>
  <c r="C204" i="1"/>
  <c r="C205" i="1"/>
  <c r="C223" i="1"/>
  <c r="C250" i="1"/>
  <c r="C279" i="1"/>
  <c r="C317" i="1"/>
  <c r="C352" i="1"/>
  <c r="D352" i="1"/>
  <c r="C354" i="1"/>
  <c r="D354" i="1"/>
  <c r="D394" i="1"/>
  <c r="D395" i="1"/>
  <c r="D396" i="1"/>
  <c r="D423" i="1"/>
  <c r="D424" i="1"/>
  <c r="D425" i="1"/>
  <c r="D453" i="1"/>
  <c r="D454" i="1"/>
  <c r="D455" i="1"/>
  <c r="D485" i="1"/>
  <c r="D486" i="1"/>
  <c r="D487" i="1"/>
  <c r="D519" i="1"/>
  <c r="D520" i="1"/>
  <c r="D521" i="1"/>
  <c r="C586" i="1"/>
  <c r="C587" i="1"/>
  <c r="D595" i="1"/>
  <c r="D596" i="1"/>
  <c r="D597" i="1"/>
  <c r="D599" i="1"/>
  <c r="C601" i="1"/>
  <c r="C602" i="1"/>
  <c r="E615" i="1"/>
  <c r="E616" i="1" s="1"/>
  <c r="H398" i="1"/>
  <c r="H397" i="1"/>
  <c r="H396" i="1"/>
  <c r="H395" i="1"/>
  <c r="H426" i="1"/>
  <c r="H425" i="1"/>
  <c r="H424" i="1"/>
  <c r="H456" i="1"/>
  <c r="H455" i="1"/>
  <c r="H454" i="1"/>
  <c r="H488" i="1"/>
  <c r="H487" i="1"/>
  <c r="H486" i="1"/>
  <c r="H522" i="1"/>
  <c r="H521" i="1"/>
  <c r="H520" i="1"/>
  <c r="E354" i="1"/>
  <c r="E352" i="1"/>
  <c r="J154" i="1"/>
  <c r="J155" i="1"/>
  <c r="J156" i="1"/>
  <c r="J157" i="1"/>
  <c r="J153" i="1"/>
  <c r="G157" i="1"/>
  <c r="G156" i="1"/>
  <c r="G155" i="1"/>
  <c r="G154" i="1"/>
  <c r="G153" i="1"/>
  <c r="F52" i="1"/>
  <c r="F51" i="1"/>
  <c r="F50" i="1"/>
  <c r="I10" i="1"/>
  <c r="F10" i="1"/>
  <c r="K519" i="1"/>
</calcChain>
</file>

<file path=xl/sharedStrings.xml><?xml version="1.0" encoding="utf-8"?>
<sst xmlns="http://schemas.openxmlformats.org/spreadsheetml/2006/main" count="571" uniqueCount="173">
  <si>
    <t>STATISTICS ASSIGNMENT</t>
  </si>
  <si>
    <t>Questions on measure of central tendency</t>
  </si>
  <si>
    <t>Que :- 1</t>
  </si>
  <si>
    <t>Week 1</t>
  </si>
  <si>
    <t>Week 2</t>
  </si>
  <si>
    <t>Week 3</t>
  </si>
  <si>
    <t>Week 4</t>
  </si>
  <si>
    <t>Mean</t>
  </si>
  <si>
    <t>Median</t>
  </si>
  <si>
    <t>Mode</t>
  </si>
  <si>
    <t>Ans 1:-</t>
  </si>
  <si>
    <t>Average weekly sales of the product category 58.75.</t>
  </si>
  <si>
    <t>Ans 2:-</t>
  </si>
  <si>
    <t>The typical or central sales value for the product category is 57.5.</t>
  </si>
  <si>
    <t>Ans 3:-</t>
  </si>
  <si>
    <t>There are No recurring or most frequently occurring sales figures for the product category.</t>
  </si>
  <si>
    <t>Que :- 2</t>
  </si>
  <si>
    <t>Customer</t>
  </si>
  <si>
    <t>Waiting</t>
  </si>
  <si>
    <t>The average waiting time is 17 Minutes for customers at the restaurant.</t>
  </si>
  <si>
    <t>15 Minutes is typical or central waiting time experienced by customers.</t>
  </si>
  <si>
    <t>Are there 10 Minutes recurring or most frequently occurring waiting times for customers</t>
  </si>
  <si>
    <t>Que :- 3</t>
  </si>
  <si>
    <t>Sr. No.</t>
  </si>
  <si>
    <t>Rental Days</t>
  </si>
  <si>
    <t>The average rental duration is 3.44 Days of customers at the car rental company.</t>
  </si>
  <si>
    <t>The typical or central rental duration is 3 Days experienced by customers.</t>
  </si>
  <si>
    <t>Are there 2 Days recurring or most frequently occurring rental durations for customers.</t>
  </si>
  <si>
    <t>Questions on measure of dispersion</t>
  </si>
  <si>
    <t>Days</t>
  </si>
  <si>
    <t>Units</t>
  </si>
  <si>
    <t>Range</t>
  </si>
  <si>
    <t>variance</t>
  </si>
  <si>
    <t>standard deviation</t>
  </si>
  <si>
    <t>The range of the production output for the machine is 35 Units.</t>
  </si>
  <si>
    <t>The variance of the production output is 123.33 Units for the machine.</t>
  </si>
  <si>
    <t>The standard deviation of the production output is 11.1055 Units for the machine.</t>
  </si>
  <si>
    <t>Sales</t>
  </si>
  <si>
    <t>The range is $400 sales of the daily sales.</t>
  </si>
  <si>
    <t>$13163.79 Sales is the variance of the daily sales.</t>
  </si>
  <si>
    <t>S.D.</t>
  </si>
  <si>
    <t>The standard deviation of the daily sales is $114.73 Sales.</t>
  </si>
  <si>
    <t>Samples</t>
  </si>
  <si>
    <t>Delivery (Days)</t>
  </si>
  <si>
    <t>6 delivery Days is the range of the delivery times</t>
  </si>
  <si>
    <t>2.336 Delivery Days is the variance of the delivery times</t>
  </si>
  <si>
    <t>1.528 Delivey Days is the standard deviation of the delivery times</t>
  </si>
  <si>
    <t>Que :- 4</t>
  </si>
  <si>
    <t>Month</t>
  </si>
  <si>
    <t>Revenue</t>
  </si>
  <si>
    <t>Avarage</t>
  </si>
  <si>
    <t>$ 132.50 is the average monthly revenue for the product.</t>
  </si>
  <si>
    <t>$ 45 is the range of monthly revenue for the product.</t>
  </si>
  <si>
    <t>Que :- 5</t>
  </si>
  <si>
    <t>Cust</t>
  </si>
  <si>
    <t>Rating</t>
  </si>
  <si>
    <t>7.50 Rating is the average satisfaction rating.</t>
  </si>
  <si>
    <t>3 Rating is the standard deviation of the satisfaction ratings.</t>
  </si>
  <si>
    <t>Que :- 6</t>
  </si>
  <si>
    <t>sample</t>
  </si>
  <si>
    <t xml:space="preserve">Ans 1:- </t>
  </si>
  <si>
    <t>8.75 Minutes is the average wait time for customers at the call center.</t>
  </si>
  <si>
    <t xml:space="preserve">Ans 2:-  </t>
  </si>
  <si>
    <t>19 Minutes is the range of wait times for customers at the call center.</t>
  </si>
  <si>
    <t xml:space="preserve">Ans 3:- </t>
  </si>
  <si>
    <t>4.18 Minutes is the standard deviation of the wait times for customers at the call center</t>
  </si>
  <si>
    <t>Que :- 7</t>
  </si>
  <si>
    <t>Sr.No.</t>
  </si>
  <si>
    <t>Model A</t>
  </si>
  <si>
    <t>Model B</t>
  </si>
  <si>
    <t>Model C</t>
  </si>
  <si>
    <t>Model D</t>
  </si>
  <si>
    <t>Model E</t>
  </si>
  <si>
    <t>Ans:-1</t>
  </si>
  <si>
    <t>Model</t>
  </si>
  <si>
    <t>Ans :-2</t>
  </si>
  <si>
    <t>Ans :-3</t>
  </si>
  <si>
    <t>Variance</t>
  </si>
  <si>
    <t>A</t>
  </si>
  <si>
    <t>B</t>
  </si>
  <si>
    <t>C</t>
  </si>
  <si>
    <t>D</t>
  </si>
  <si>
    <t>E</t>
  </si>
  <si>
    <t>Que :- 8</t>
  </si>
  <si>
    <t>Age</t>
  </si>
  <si>
    <t>31 is the mode (most common age) among the employees</t>
  </si>
  <si>
    <t xml:space="preserve">Ans 3:-  </t>
  </si>
  <si>
    <t>35 is the median age of the employees</t>
  </si>
  <si>
    <t xml:space="preserve">Ans 4:-  </t>
  </si>
  <si>
    <t>25 is the range of ages among the employees</t>
  </si>
  <si>
    <t>Que :- 9</t>
  </si>
  <si>
    <t>Purchase</t>
  </si>
  <si>
    <t>40 is the mode (most common purchase amount) among the customers.</t>
  </si>
  <si>
    <t>Q1</t>
  </si>
  <si>
    <t>50 is the median purchase amount among the customers</t>
  </si>
  <si>
    <t>Q2</t>
  </si>
  <si>
    <t>15.75 is the interquartile range of the purchase amounts.</t>
  </si>
  <si>
    <t>IQR</t>
  </si>
  <si>
    <t>Que :- 10</t>
  </si>
  <si>
    <t>Defect Type:</t>
  </si>
  <si>
    <t>F</t>
  </si>
  <si>
    <t>G</t>
  </si>
  <si>
    <t>Frequency:</t>
  </si>
  <si>
    <t>30 has the highest frequency.</t>
  </si>
  <si>
    <t>Que :- 11</t>
  </si>
  <si>
    <t>Ratings</t>
  </si>
  <si>
    <t>4 is satisfaction rating has the highest frequency.</t>
  </si>
  <si>
    <t>Que :- 12</t>
  </si>
  <si>
    <t>36.14 is the average monthly sales figure.</t>
  </si>
  <si>
    <t>Que :- 13</t>
  </si>
  <si>
    <t>Response</t>
  </si>
  <si>
    <t>130.5 is the median response time.</t>
  </si>
  <si>
    <t>Que :- 14</t>
  </si>
  <si>
    <t>Region 1:</t>
  </si>
  <si>
    <t>Region 2:</t>
  </si>
  <si>
    <t>Region 3:</t>
  </si>
  <si>
    <t>avarage</t>
  </si>
  <si>
    <t>Questions on Measure of Skewness and Kurtosis</t>
  </si>
  <si>
    <t>Questions on Percentile and Quartiles</t>
  </si>
  <si>
    <t>returns</t>
  </si>
  <si>
    <t>Ans :- 1</t>
  </si>
  <si>
    <t>Ans :- 2</t>
  </si>
  <si>
    <t>Persentiles</t>
  </si>
  <si>
    <t>10th</t>
  </si>
  <si>
    <t>Q3</t>
  </si>
  <si>
    <t>25th</t>
  </si>
  <si>
    <t>75th</t>
  </si>
  <si>
    <t>90th</t>
  </si>
  <si>
    <t>Incomes</t>
  </si>
  <si>
    <t>15th</t>
  </si>
  <si>
    <t>50th</t>
  </si>
  <si>
    <t>85th</t>
  </si>
  <si>
    <t>Qua :- 3</t>
  </si>
  <si>
    <t>purchase</t>
  </si>
  <si>
    <t>20th</t>
  </si>
  <si>
    <t>40th</t>
  </si>
  <si>
    <t>80th</t>
  </si>
  <si>
    <t>Qua :- 4</t>
  </si>
  <si>
    <t>Commute</t>
  </si>
  <si>
    <t>30th</t>
  </si>
  <si>
    <t>70th</t>
  </si>
  <si>
    <t>Qua :-5</t>
  </si>
  <si>
    <t>Rates</t>
  </si>
  <si>
    <t>Questions on Correlation and Covariance</t>
  </si>
  <si>
    <t>Questions on discrete and continuous random variable</t>
  </si>
  <si>
    <t>Discrete Random Variable</t>
  </si>
  <si>
    <t>Continuous Random Variable</t>
  </si>
  <si>
    <t>Questions on Discrete Distribution and Continuous Distribution</t>
  </si>
  <si>
    <t>Discrete Distribution</t>
  </si>
  <si>
    <t>Continuous Distribution</t>
  </si>
  <si>
    <t>Questions on Confidence Interval and Hypothesis Testings</t>
  </si>
  <si>
    <t>Confidence Interval Problems</t>
  </si>
  <si>
    <t>Data: Sample size (n) = 100</t>
  </si>
  <si>
    <t>Sample mean (x̄) = 170 cm</t>
  </si>
  <si>
    <t>Sample standard deviation (s) = 8 cm</t>
  </si>
  <si>
    <t>Confidence level = 95%</t>
  </si>
  <si>
    <t>Lower Limit</t>
  </si>
  <si>
    <t>Upper Limit</t>
  </si>
  <si>
    <t xml:space="preserve">Sample size (n)  </t>
  </si>
  <si>
    <t>Number of successes (x)</t>
  </si>
  <si>
    <t>Confidence level (%)</t>
  </si>
  <si>
    <t>p^</t>
  </si>
  <si>
    <t>q^</t>
  </si>
  <si>
    <t>Standerd Error</t>
  </si>
  <si>
    <t>Z Score</t>
  </si>
  <si>
    <t>Standerd Error * Z Score</t>
  </si>
  <si>
    <t>Hypothesis Testing Problem</t>
  </si>
  <si>
    <t xml:space="preserve">Sample size (n) </t>
  </si>
  <si>
    <t xml:space="preserve">Sample mean (x̄) </t>
  </si>
  <si>
    <t>Sample standard deviation (s)</t>
  </si>
  <si>
    <t xml:space="preserve">Population mean (μ) </t>
  </si>
  <si>
    <t>s√n</t>
  </si>
  <si>
    <t>T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</si>
</sst>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9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1" fillId="0" borderId="15" xfId="0" applyFont="1" applyBorder="1" applyAlignment="1">
      <alignment horizontal="left"/>
    </xf>
    <xf numFmtId="0" fontId="0" fillId="0" borderId="15" xfId="0" applyBorder="1"/>
    <xf numFmtId="0" fontId="1" fillId="0" borderId="19" xfId="0" applyFont="1" applyBorder="1"/>
    <xf numFmtId="0" fontId="1" fillId="0" borderId="20" xfId="0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5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4" xfId="0" applyFont="1" applyBorder="1" applyAlignment="1">
      <alignment horizontal="left"/>
    </xf>
    <xf numFmtId="164" fontId="1" fillId="0" borderId="19" xfId="0" applyNumberFormat="1" applyFont="1" applyBorder="1"/>
    <xf numFmtId="164" fontId="1" fillId="0" borderId="9" xfId="0" applyNumberFormat="1" applyFont="1" applyBorder="1"/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1" fillId="0" borderId="15" xfId="0" applyFont="1" applyBorder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1" fillId="0" borderId="2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1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/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29" xfId="0" applyFont="1" applyBorder="1"/>
    <xf numFmtId="0" fontId="0" fillId="0" borderId="29" xfId="0" applyBorder="1"/>
    <xf numFmtId="164" fontId="0" fillId="0" borderId="29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19" xfId="0" applyFont="1" applyFill="1" applyBorder="1"/>
    <xf numFmtId="0" fontId="1" fillId="3" borderId="21" xfId="0" applyFont="1" applyFill="1" applyBorder="1"/>
    <xf numFmtId="0" fontId="1" fillId="3" borderId="20" xfId="0" applyFont="1" applyFill="1" applyBorder="1"/>
    <xf numFmtId="0" fontId="1" fillId="2" borderId="29" xfId="0" applyFont="1" applyFill="1" applyBorder="1"/>
    <xf numFmtId="0" fontId="1" fillId="2" borderId="19" xfId="0" applyFont="1" applyFill="1" applyBorder="1"/>
    <xf numFmtId="0" fontId="1" fillId="2" borderId="21" xfId="0" applyFont="1" applyFill="1" applyBorder="1"/>
    <xf numFmtId="0" fontId="1" fillId="2" borderId="20" xfId="0" applyFont="1" applyFill="1" applyBorder="1"/>
    <xf numFmtId="0" fontId="1" fillId="2" borderId="5" xfId="0" applyFont="1" applyFill="1" applyBorder="1"/>
    <xf numFmtId="0" fontId="1" fillId="2" borderId="12" xfId="0" applyFont="1" applyFill="1" applyBorder="1"/>
    <xf numFmtId="0" fontId="1" fillId="2" borderId="7" xfId="0" applyFont="1" applyFill="1" applyBorder="1"/>
    <xf numFmtId="0" fontId="1" fillId="2" borderId="16" xfId="0" applyFont="1" applyFill="1" applyBorder="1"/>
    <xf numFmtId="0" fontId="1" fillId="2" borderId="11" xfId="0" applyFont="1" applyFill="1" applyBorder="1"/>
    <xf numFmtId="0" fontId="1" fillId="2" borderId="29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9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22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1" fillId="2" borderId="30" xfId="0" applyFont="1" applyFill="1" applyBorder="1"/>
    <xf numFmtId="0" fontId="1" fillId="2" borderId="0" xfId="0" applyFont="1" applyFill="1"/>
    <xf numFmtId="0" fontId="3" fillId="2" borderId="5" xfId="0" applyFont="1" applyFill="1" applyBorder="1"/>
    <xf numFmtId="0" fontId="1" fillId="2" borderId="2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7" fillId="0" borderId="30" xfId="0" applyFont="1" applyBorder="1"/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33" xfId="0" applyBorder="1"/>
    <xf numFmtId="2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5" borderId="0" xfId="0" applyFont="1" applyFill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4" borderId="0" xfId="0" applyFont="1" applyFill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34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6" fillId="0" borderId="19" xfId="0" applyFont="1" applyBorder="1"/>
    <xf numFmtId="9" fontId="6" fillId="0" borderId="5" xfId="0" applyNumberFormat="1" applyFont="1" applyBorder="1"/>
    <xf numFmtId="0" fontId="1" fillId="0" borderId="21" xfId="0" applyFont="1" applyBorder="1"/>
    <xf numFmtId="0" fontId="1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9" fontId="6" fillId="0" borderId="0" xfId="0" applyNumberFormat="1" applyFont="1" applyBorder="1"/>
    <xf numFmtId="0" fontId="1" fillId="0" borderId="0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Sheet1!$D$209:$J$209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Sheet1!$D$210:$J$210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A-453C-8687-1A49D4CD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1039112"/>
        <c:axId val="861041160"/>
      </c:barChart>
      <c:catAx>
        <c:axId val="861039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41160"/>
        <c:crosses val="autoZero"/>
        <c:auto val="1"/>
        <c:lblAlgn val="ctr"/>
        <c:lblOffset val="100"/>
        <c:noMultiLvlLbl val="0"/>
      </c:catAx>
      <c:valAx>
        <c:axId val="86104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Sheet1!$C$229:$L$229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058-9311-AB6D9B181E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Sheet1!$C$231:$L$231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058-9311-AB6D9B181E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Sheet1!$C$233:$L$233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0-4058-9311-AB6D9B181E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Sheet1!$C$235:$L$235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0-4058-9311-AB6D9B181E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Sheet1!$C$237:$L$237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80-4058-9311-AB6D9B181E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Sheet1!$C$239:$L$239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80-4058-9311-AB6D9B181E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Sheet1!$C$241:$L$241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80-4058-9311-AB6D9B181E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Sheet1!$C$243:$L$243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80-4058-9311-AB6D9B181E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Sheet1!$C$245:$L$245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80-4058-9311-AB6D9B181E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Sheet1!$C$247:$L$247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80-4058-9311-AB6D9B18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839239"/>
        <c:axId val="180551687"/>
      </c:barChart>
      <c:catAx>
        <c:axId val="2398392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1687"/>
        <c:crosses val="autoZero"/>
        <c:auto val="1"/>
        <c:lblAlgn val="ctr"/>
        <c:lblOffset val="100"/>
        <c:noMultiLvlLbl val="0"/>
      </c:catAx>
      <c:valAx>
        <c:axId val="180551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39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Sheet1!$C$268:$L$268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ABC-995D-E090F2F982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Sheet1!$C$270:$L$270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ABC-995D-E090F2F982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Sheet1!$C$272:$L$272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1F-4ABC-995D-E090F2F982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Sheet1!$C$274:$L$274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1F-4ABC-995D-E090F2F9822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Sheet1!$C$276:$L$276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1F-4ABC-995D-E090F2F9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98727"/>
        <c:axId val="205600775"/>
      </c:barChart>
      <c:catAx>
        <c:axId val="2055987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0775"/>
        <c:crosses val="autoZero"/>
        <c:auto val="1"/>
        <c:lblAlgn val="ctr"/>
        <c:lblOffset val="100"/>
        <c:noMultiLvlLbl val="0"/>
      </c:catAx>
      <c:valAx>
        <c:axId val="205600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8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Sheet1!$C$296:$L$296</c:f>
              <c:numCache>
                <c:formatCode>General</c:formatCode>
                <c:ptCount val="1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E-467D-B635-9B4515C96D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Sheet1!$C$298:$L$298</c:f>
              <c:numCache>
                <c:formatCode>General</c:formatCode>
                <c:ptCount val="10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E-467D-B635-9B4515C96D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Sheet1!$C$300:$L$300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E-467D-B635-9B4515C96D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Sheet1!$C$302:$L$302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E-467D-B635-9B4515C96D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Sheet1!$C$304:$L$304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3E-467D-B635-9B4515C96D5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Sheet1!$C$306:$L$306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3E-467D-B635-9B4515C96D5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Sheet1!$C$308:$L$308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3E-467D-B635-9B4515C96D5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Sheet1!$C$310:$L$310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3E-467D-B635-9B4515C96D5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Sheet1!$C$312:$L$312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3E-467D-B635-9B4515C96D5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Sheet1!$C$314:$L$314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3E-467D-B635-9B4515C9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0894087"/>
        <c:axId val="950896135"/>
      </c:barChart>
      <c:catAx>
        <c:axId val="9508940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6135"/>
        <c:crosses val="autoZero"/>
        <c:auto val="1"/>
        <c:lblAlgn val="ctr"/>
        <c:lblOffset val="100"/>
        <c:noMultiLvlLbl val="0"/>
      </c:catAx>
      <c:valAx>
        <c:axId val="950896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94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Sheet1!$B$335</c:f>
              <c:strCache>
                <c:ptCount val="1"/>
                <c:pt idx="0">
                  <c:v>Region 1: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Sheet1!$C$335:$L$335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3-4E6A-B813-AC10FF6BBC65}"/>
            </c:ext>
          </c:extLst>
        </c:ser>
        <c:ser>
          <c:idx val="1"/>
          <c:order val="1"/>
          <c:tx>
            <c:strRef>
              <c:f>Sheet1!$B$336</c:f>
              <c:strCache>
                <c:ptCount val="1"/>
                <c:pt idx="0">
                  <c:v>Region 2: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Sheet1!$C$336:$L$336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3-4E6A-B813-AC10FF6BBC65}"/>
            </c:ext>
          </c:extLst>
        </c:ser>
        <c:ser>
          <c:idx val="2"/>
          <c:order val="2"/>
          <c:tx>
            <c:strRef>
              <c:f>Sheet1!$B$337</c:f>
              <c:strCache>
                <c:ptCount val="1"/>
                <c:pt idx="0">
                  <c:v>Region 3: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Sheet1!$C$337:$L$337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3-4E6A-B813-AC10FF6B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7596423"/>
        <c:axId val="2082511367"/>
      </c:barChart>
      <c:catAx>
        <c:axId val="8175964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11367"/>
        <c:crosses val="autoZero"/>
        <c:auto val="1"/>
        <c:lblAlgn val="ctr"/>
        <c:lblOffset val="100"/>
        <c:noMultiLvlLbl val="0"/>
      </c:catAx>
      <c:valAx>
        <c:axId val="2082511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96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211</xdr:row>
      <xdr:rowOff>38100</xdr:rowOff>
    </xdr:from>
    <xdr:to>
      <xdr:col>6</xdr:col>
      <xdr:colOff>733425</xdr:colOff>
      <xdr:row>221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F5EFE-62E4-E845-64F9-18B8CCE38B4D}"/>
            </a:ext>
            <a:ext uri="{147F2762-F138-4A5C-976F-8EAC2B608ADB}">
              <a16:predDERef xmlns:a16="http://schemas.microsoft.com/office/drawing/2014/main" pred="{B4538D53-9E98-354A-E2F9-FEB86597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250</xdr:row>
      <xdr:rowOff>19050</xdr:rowOff>
    </xdr:from>
    <xdr:to>
      <xdr:col>7</xdr:col>
      <xdr:colOff>581025</xdr:colOff>
      <xdr:row>262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538D53-9E98-354A-E2F9-FEB86597A1B0}"/>
            </a:ext>
            <a:ext uri="{147F2762-F138-4A5C-976F-8EAC2B608ADB}">
              <a16:predDERef xmlns:a16="http://schemas.microsoft.com/office/drawing/2014/main" pred="{E2AF5EFE-62E4-E845-64F9-18B8CCE3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279</xdr:row>
      <xdr:rowOff>9525</xdr:rowOff>
    </xdr:from>
    <xdr:to>
      <xdr:col>6</xdr:col>
      <xdr:colOff>742950</xdr:colOff>
      <xdr:row>290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117D6-DBB8-B93F-73B2-4175867B1BD5}"/>
            </a:ext>
            <a:ext uri="{147F2762-F138-4A5C-976F-8EAC2B608ADB}">
              <a16:predDERef xmlns:a16="http://schemas.microsoft.com/office/drawing/2014/main" pred="{B4538D53-9E98-354A-E2F9-FEB86597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317</xdr:row>
      <xdr:rowOff>19050</xdr:rowOff>
    </xdr:from>
    <xdr:to>
      <xdr:col>7</xdr:col>
      <xdr:colOff>561975</xdr:colOff>
      <xdr:row>330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BEEA96-2890-8463-163F-0AC1E170CCE7}"/>
            </a:ext>
            <a:ext uri="{147F2762-F138-4A5C-976F-8EAC2B608ADB}">
              <a16:predDERef xmlns:a16="http://schemas.microsoft.com/office/drawing/2014/main" pred="{7A1117D6-DBB8-B93F-73B2-4175867B1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338</xdr:row>
      <xdr:rowOff>28575</xdr:rowOff>
    </xdr:from>
    <xdr:to>
      <xdr:col>6</xdr:col>
      <xdr:colOff>723900</xdr:colOff>
      <xdr:row>349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F900AF9-ED6A-BA25-B6C9-FB14DB89855D}"/>
            </a:ext>
            <a:ext uri="{147F2762-F138-4A5C-976F-8EAC2B608ADB}">
              <a16:predDERef xmlns:a16="http://schemas.microsoft.com/office/drawing/2014/main" pred="{B6BEEA96-2890-8463-163F-0AC1E170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D0D4DB2-EC22-4B67-83F9-AC102BE0E3E9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431E79C9-404A-46AC-876F-1D51B420484C}"/>
    <we:binding id="Input" type="matrix" appref="{6EEDC126-09B4-44A7-9A34-FAACC1D452FD}"/>
    <we:binding id="rngBin" type="matrix" appref="{559A504F-FDA5-49D6-B3A8-903AA6F233B7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6"/>
  <sheetViews>
    <sheetView tabSelected="1" workbookViewId="0">
      <selection activeCell="L9" sqref="L9"/>
    </sheetView>
  </sheetViews>
  <sheetFormatPr defaultRowHeight="15"/>
  <cols>
    <col min="3" max="3" width="12.7109375" bestFit="1" customWidth="1"/>
    <col min="5" max="5" width="16.85546875" customWidth="1"/>
    <col min="7" max="7" width="11.42578125" bestFit="1" customWidth="1"/>
    <col min="9" max="9" width="11.42578125" bestFit="1" customWidth="1"/>
    <col min="11" max="11" width="11.42578125" bestFit="1" customWidth="1"/>
  </cols>
  <sheetData>
    <row r="1" spans="1:15" ht="26.25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3" spans="1:15" ht="18.75">
      <c r="A3" s="144" t="s">
        <v>1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6"/>
    </row>
    <row r="4" spans="1:15" ht="15.75">
      <c r="A4" s="123" t="s">
        <v>2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</row>
    <row r="5" spans="1: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>
      <c r="A6" s="37"/>
      <c r="B6" s="66" t="s">
        <v>3</v>
      </c>
      <c r="C6" s="1">
        <v>50</v>
      </c>
      <c r="E6" s="66" t="s">
        <v>3</v>
      </c>
      <c r="F6" s="1">
        <v>50</v>
      </c>
      <c r="H6" s="66" t="s">
        <v>3</v>
      </c>
      <c r="I6" s="1">
        <v>50</v>
      </c>
      <c r="O6" s="14"/>
    </row>
    <row r="7" spans="1:15">
      <c r="A7" s="37"/>
      <c r="B7" s="67" t="s">
        <v>4</v>
      </c>
      <c r="C7" s="2">
        <v>60</v>
      </c>
      <c r="E7" s="67" t="s">
        <v>4</v>
      </c>
      <c r="F7" s="2">
        <v>60</v>
      </c>
      <c r="H7" s="67" t="s">
        <v>4</v>
      </c>
      <c r="I7" s="2">
        <v>60</v>
      </c>
      <c r="O7" s="14"/>
    </row>
    <row r="8" spans="1:15">
      <c r="A8" s="37"/>
      <c r="B8" s="67" t="s">
        <v>5</v>
      </c>
      <c r="C8" s="2">
        <v>55</v>
      </c>
      <c r="E8" s="67" t="s">
        <v>5</v>
      </c>
      <c r="F8" s="2">
        <v>55</v>
      </c>
      <c r="H8" s="67" t="s">
        <v>5</v>
      </c>
      <c r="I8" s="2">
        <v>55</v>
      </c>
      <c r="O8" s="14"/>
    </row>
    <row r="9" spans="1:15">
      <c r="A9" s="37"/>
      <c r="B9" s="68" t="s">
        <v>6</v>
      </c>
      <c r="C9" s="4">
        <v>70</v>
      </c>
      <c r="E9" s="68" t="s">
        <v>6</v>
      </c>
      <c r="F9" s="4">
        <v>70</v>
      </c>
      <c r="H9" s="68" t="s">
        <v>6</v>
      </c>
      <c r="I9" s="4">
        <v>70</v>
      </c>
      <c r="O9" s="14"/>
    </row>
    <row r="10" spans="1:15">
      <c r="A10" s="37"/>
      <c r="B10" s="69" t="s">
        <v>7</v>
      </c>
      <c r="C10" s="5">
        <f>AVERAGE(C6:C9)</f>
        <v>58.75</v>
      </c>
      <c r="E10" s="70" t="s">
        <v>8</v>
      </c>
      <c r="F10" s="3">
        <f>MEDIAN(F6:F9)</f>
        <v>57.5</v>
      </c>
      <c r="H10" s="70" t="s">
        <v>9</v>
      </c>
      <c r="I10" s="3" t="e">
        <f>MODE(I6:I9)</f>
        <v>#N/A</v>
      </c>
      <c r="O10" s="14"/>
    </row>
    <row r="11" spans="1:15">
      <c r="A11" s="37"/>
      <c r="O11" s="14"/>
    </row>
    <row r="12" spans="1:15">
      <c r="A12" s="37"/>
      <c r="B12" s="71" t="s">
        <v>10</v>
      </c>
      <c r="C12" s="122" t="s">
        <v>11</v>
      </c>
      <c r="D12" s="122"/>
      <c r="E12" s="122"/>
      <c r="F12" s="122"/>
      <c r="G12" s="122"/>
      <c r="H12" s="9"/>
      <c r="I12" s="9"/>
      <c r="J12" s="9"/>
      <c r="K12" s="10"/>
      <c r="O12" s="14"/>
    </row>
    <row r="13" spans="1:15">
      <c r="A13" s="37"/>
      <c r="B13" s="72" t="s">
        <v>12</v>
      </c>
      <c r="C13" s="120" t="s">
        <v>13</v>
      </c>
      <c r="D13" s="120"/>
      <c r="E13" s="120"/>
      <c r="F13" s="120"/>
      <c r="G13" s="120"/>
      <c r="H13" s="120"/>
      <c r="I13" s="120"/>
      <c r="K13" s="14"/>
      <c r="O13" s="14"/>
    </row>
    <row r="14" spans="1:15">
      <c r="A14" s="37"/>
      <c r="B14" s="73" t="s">
        <v>14</v>
      </c>
      <c r="C14" s="117" t="s">
        <v>15</v>
      </c>
      <c r="D14" s="117"/>
      <c r="E14" s="117"/>
      <c r="F14" s="117"/>
      <c r="G14" s="117"/>
      <c r="H14" s="117"/>
      <c r="I14" s="117"/>
      <c r="J14" s="117"/>
      <c r="K14" s="118"/>
      <c r="L14" s="6"/>
      <c r="M14" s="6"/>
      <c r="O14" s="14"/>
    </row>
    <row r="15" spans="1:15">
      <c r="A15" s="3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ht="15.75">
      <c r="A16" s="123" t="s">
        <v>16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</row>
    <row r="17" spans="1:15" ht="15.75">
      <c r="A17" s="54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5"/>
    </row>
    <row r="18" spans="1:15">
      <c r="A18" s="37"/>
      <c r="B18" s="74" t="s">
        <v>17</v>
      </c>
      <c r="C18" s="74">
        <v>1</v>
      </c>
      <c r="D18" s="74">
        <v>2</v>
      </c>
      <c r="E18" s="74">
        <v>3</v>
      </c>
      <c r="F18" s="74">
        <v>4</v>
      </c>
      <c r="G18" s="74">
        <v>5</v>
      </c>
      <c r="H18" s="74">
        <v>6</v>
      </c>
      <c r="I18" s="74">
        <v>7</v>
      </c>
      <c r="J18" s="74">
        <v>8</v>
      </c>
      <c r="K18" s="74">
        <v>9</v>
      </c>
      <c r="L18" s="74">
        <v>10</v>
      </c>
      <c r="O18" s="14"/>
    </row>
    <row r="19" spans="1:15">
      <c r="A19" s="37"/>
      <c r="B19" s="74" t="s">
        <v>18</v>
      </c>
      <c r="C19" s="63">
        <v>15</v>
      </c>
      <c r="D19" s="63">
        <v>10</v>
      </c>
      <c r="E19" s="63">
        <v>20</v>
      </c>
      <c r="F19" s="63">
        <v>25</v>
      </c>
      <c r="G19" s="63">
        <v>15</v>
      </c>
      <c r="H19" s="63">
        <v>10</v>
      </c>
      <c r="I19" s="63">
        <v>30</v>
      </c>
      <c r="J19" s="63">
        <v>20</v>
      </c>
      <c r="K19" s="63">
        <v>15</v>
      </c>
      <c r="L19" s="63">
        <v>10</v>
      </c>
      <c r="O19" s="14"/>
    </row>
    <row r="20" spans="1:15">
      <c r="A20" s="37"/>
      <c r="B20" s="74" t="s">
        <v>17</v>
      </c>
      <c r="C20" s="74">
        <v>11</v>
      </c>
      <c r="D20" s="74">
        <v>12</v>
      </c>
      <c r="E20" s="74">
        <v>13</v>
      </c>
      <c r="F20" s="74">
        <v>14</v>
      </c>
      <c r="G20" s="74">
        <v>15</v>
      </c>
      <c r="H20" s="74">
        <v>16</v>
      </c>
      <c r="I20" s="74">
        <v>17</v>
      </c>
      <c r="J20" s="74">
        <v>18</v>
      </c>
      <c r="K20" s="74">
        <v>19</v>
      </c>
      <c r="L20" s="74">
        <v>20</v>
      </c>
      <c r="O20" s="14"/>
    </row>
    <row r="21" spans="1:15">
      <c r="A21" s="37"/>
      <c r="B21" s="74" t="s">
        <v>18</v>
      </c>
      <c r="C21" s="63">
        <v>10</v>
      </c>
      <c r="D21" s="63">
        <v>25</v>
      </c>
      <c r="E21" s="63">
        <v>15</v>
      </c>
      <c r="F21" s="63">
        <v>20</v>
      </c>
      <c r="G21" s="63">
        <v>20</v>
      </c>
      <c r="H21" s="63">
        <v>15</v>
      </c>
      <c r="I21" s="63">
        <v>10</v>
      </c>
      <c r="J21" s="63">
        <v>10</v>
      </c>
      <c r="K21" s="63">
        <v>20</v>
      </c>
      <c r="L21" s="63">
        <v>25</v>
      </c>
      <c r="O21" s="14"/>
    </row>
    <row r="22" spans="1:15">
      <c r="A22" s="37"/>
      <c r="B22" s="6"/>
      <c r="O22" s="14"/>
    </row>
    <row r="23" spans="1:15">
      <c r="A23" s="37"/>
      <c r="B23" s="75" t="s">
        <v>7</v>
      </c>
      <c r="C23" s="17">
        <f>AVERAGE(C19:L19,C21:L21)</f>
        <v>17</v>
      </c>
      <c r="E23" s="75" t="s">
        <v>10</v>
      </c>
      <c r="F23" s="20" t="s">
        <v>19</v>
      </c>
      <c r="G23" s="20"/>
      <c r="H23" s="20"/>
      <c r="I23" s="20"/>
      <c r="J23" s="20"/>
      <c r="K23" s="9"/>
      <c r="L23" s="9"/>
      <c r="M23" s="9"/>
      <c r="N23" s="10"/>
      <c r="O23" s="14"/>
    </row>
    <row r="24" spans="1:15">
      <c r="A24" s="37"/>
      <c r="B24" s="78" t="s">
        <v>8</v>
      </c>
      <c r="C24" s="7">
        <f>MEDIAN(C19:L19,C21:L21)</f>
        <v>15</v>
      </c>
      <c r="E24" s="78" t="s">
        <v>12</v>
      </c>
      <c r="F24" s="120" t="s">
        <v>20</v>
      </c>
      <c r="G24" s="120"/>
      <c r="H24" s="120"/>
      <c r="I24" s="120"/>
      <c r="J24" s="120"/>
      <c r="K24" s="120"/>
      <c r="L24" s="120"/>
      <c r="N24" s="14"/>
      <c r="O24" s="14"/>
    </row>
    <row r="25" spans="1:15">
      <c r="A25" s="37"/>
      <c r="B25" s="77" t="s">
        <v>9</v>
      </c>
      <c r="C25" s="18">
        <f>MODE(C19:L19,C21:L21)</f>
        <v>10</v>
      </c>
      <c r="E25" s="77" t="s">
        <v>14</v>
      </c>
      <c r="F25" s="12" t="s">
        <v>21</v>
      </c>
      <c r="G25" s="12"/>
      <c r="H25" s="12"/>
      <c r="I25" s="12"/>
      <c r="J25" s="12"/>
      <c r="K25" s="12"/>
      <c r="L25" s="12"/>
      <c r="M25" s="12"/>
      <c r="N25" s="18"/>
      <c r="O25" s="14"/>
    </row>
    <row r="26" spans="1:15">
      <c r="A26" s="38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ht="15.75">
      <c r="A27" s="123" t="s">
        <v>22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</row>
    <row r="28" spans="1:15">
      <c r="A28" s="36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>
      <c r="A29" s="37"/>
      <c r="B29" s="74" t="s">
        <v>23</v>
      </c>
      <c r="C29" s="74" t="s">
        <v>24</v>
      </c>
      <c r="D29" s="74" t="s">
        <v>23</v>
      </c>
      <c r="E29" s="74" t="s">
        <v>24</v>
      </c>
      <c r="F29" s="74" t="s">
        <v>23</v>
      </c>
      <c r="G29" s="74" t="s">
        <v>24</v>
      </c>
      <c r="H29" s="74" t="s">
        <v>23</v>
      </c>
      <c r="I29" s="74" t="s">
        <v>24</v>
      </c>
      <c r="J29" s="74" t="s">
        <v>23</v>
      </c>
      <c r="K29" s="74" t="s">
        <v>24</v>
      </c>
      <c r="O29" s="14"/>
    </row>
    <row r="30" spans="1:15">
      <c r="A30" s="37"/>
      <c r="B30" s="74">
        <v>1</v>
      </c>
      <c r="C30" s="63">
        <v>3</v>
      </c>
      <c r="D30" s="74">
        <v>11</v>
      </c>
      <c r="E30" s="63">
        <v>4</v>
      </c>
      <c r="F30" s="74">
        <v>21</v>
      </c>
      <c r="G30" s="63">
        <v>6</v>
      </c>
      <c r="H30" s="74">
        <v>31</v>
      </c>
      <c r="I30" s="63">
        <v>7</v>
      </c>
      <c r="J30" s="74">
        <v>41</v>
      </c>
      <c r="K30" s="63">
        <v>5</v>
      </c>
      <c r="O30" s="14"/>
    </row>
    <row r="31" spans="1:15">
      <c r="A31" s="37"/>
      <c r="B31" s="74">
        <v>2</v>
      </c>
      <c r="C31" s="63">
        <v>2</v>
      </c>
      <c r="D31" s="74">
        <v>12</v>
      </c>
      <c r="E31" s="63">
        <v>2</v>
      </c>
      <c r="F31" s="74">
        <v>22</v>
      </c>
      <c r="G31" s="63">
        <v>3</v>
      </c>
      <c r="H31" s="74">
        <v>32</v>
      </c>
      <c r="I31" s="63">
        <v>2</v>
      </c>
      <c r="J31" s="74">
        <v>42</v>
      </c>
      <c r="K31" s="63">
        <v>3</v>
      </c>
      <c r="O31" s="14"/>
    </row>
    <row r="32" spans="1:15">
      <c r="A32" s="37"/>
      <c r="B32" s="74">
        <v>3</v>
      </c>
      <c r="C32" s="63">
        <v>5</v>
      </c>
      <c r="D32" s="74">
        <v>13</v>
      </c>
      <c r="E32" s="63">
        <v>3</v>
      </c>
      <c r="F32" s="74">
        <v>23</v>
      </c>
      <c r="G32" s="63">
        <v>2</v>
      </c>
      <c r="H32" s="74">
        <v>33</v>
      </c>
      <c r="I32" s="63">
        <v>3</v>
      </c>
      <c r="J32" s="74">
        <v>43</v>
      </c>
      <c r="K32" s="63">
        <v>2</v>
      </c>
      <c r="O32" s="14"/>
    </row>
    <row r="33" spans="1:15">
      <c r="A33" s="37"/>
      <c r="B33" s="74">
        <v>4</v>
      </c>
      <c r="C33" s="63">
        <v>4</v>
      </c>
      <c r="D33" s="74">
        <v>14</v>
      </c>
      <c r="E33" s="63">
        <v>5</v>
      </c>
      <c r="F33" s="74">
        <v>24</v>
      </c>
      <c r="G33" s="63">
        <v>1</v>
      </c>
      <c r="H33" s="74">
        <v>34</v>
      </c>
      <c r="I33" s="63">
        <v>4</v>
      </c>
      <c r="J33" s="74">
        <v>44</v>
      </c>
      <c r="K33" s="63">
        <v>4</v>
      </c>
      <c r="O33" s="14"/>
    </row>
    <row r="34" spans="1:15">
      <c r="A34" s="37"/>
      <c r="B34" s="74">
        <v>5</v>
      </c>
      <c r="C34" s="63">
        <v>7</v>
      </c>
      <c r="D34" s="74">
        <v>15</v>
      </c>
      <c r="E34" s="63">
        <v>2</v>
      </c>
      <c r="F34" s="74">
        <v>25</v>
      </c>
      <c r="G34" s="63">
        <v>4</v>
      </c>
      <c r="H34" s="74">
        <v>35</v>
      </c>
      <c r="I34" s="63">
        <v>5</v>
      </c>
      <c r="J34" s="74">
        <v>45</v>
      </c>
      <c r="K34" s="63">
        <v>2</v>
      </c>
      <c r="O34" s="14"/>
    </row>
    <row r="35" spans="1:15">
      <c r="A35" s="37"/>
      <c r="B35" s="74">
        <v>6</v>
      </c>
      <c r="C35" s="63">
        <v>2</v>
      </c>
      <c r="D35" s="74">
        <v>16</v>
      </c>
      <c r="E35" s="63">
        <v>4</v>
      </c>
      <c r="F35" s="74">
        <v>26</v>
      </c>
      <c r="G35" s="63">
        <v>2</v>
      </c>
      <c r="H35" s="74">
        <v>36</v>
      </c>
      <c r="I35" s="63">
        <v>1</v>
      </c>
      <c r="J35" s="74">
        <v>46</v>
      </c>
      <c r="K35" s="63">
        <v>6</v>
      </c>
      <c r="O35" s="14"/>
    </row>
    <row r="36" spans="1:15">
      <c r="A36" s="37"/>
      <c r="B36" s="74">
        <v>7</v>
      </c>
      <c r="C36" s="63">
        <v>3</v>
      </c>
      <c r="D36" s="74">
        <v>17</v>
      </c>
      <c r="E36" s="63">
        <v>2</v>
      </c>
      <c r="F36" s="74">
        <v>27</v>
      </c>
      <c r="G36" s="63">
        <v>4</v>
      </c>
      <c r="H36" s="74">
        <v>37</v>
      </c>
      <c r="I36" s="63">
        <v>6</v>
      </c>
      <c r="J36" s="74">
        <v>47</v>
      </c>
      <c r="K36" s="63">
        <v>3</v>
      </c>
      <c r="O36" s="14"/>
    </row>
    <row r="37" spans="1:15">
      <c r="A37" s="37"/>
      <c r="B37" s="74">
        <v>8</v>
      </c>
      <c r="C37" s="63">
        <v>3</v>
      </c>
      <c r="D37" s="74">
        <v>18</v>
      </c>
      <c r="E37" s="63">
        <v>1</v>
      </c>
      <c r="F37" s="74">
        <v>28</v>
      </c>
      <c r="G37" s="63">
        <v>5</v>
      </c>
      <c r="H37" s="74">
        <v>38</v>
      </c>
      <c r="I37" s="63">
        <v>2</v>
      </c>
      <c r="J37" s="74">
        <v>48</v>
      </c>
      <c r="K37" s="63">
        <v>2</v>
      </c>
      <c r="O37" s="14"/>
    </row>
    <row r="38" spans="1:15">
      <c r="A38" s="37"/>
      <c r="B38" s="74">
        <v>9</v>
      </c>
      <c r="C38" s="63">
        <v>1</v>
      </c>
      <c r="D38" s="74">
        <v>19</v>
      </c>
      <c r="E38" s="63">
        <v>3</v>
      </c>
      <c r="F38" s="74">
        <v>29</v>
      </c>
      <c r="G38" s="63">
        <v>3</v>
      </c>
      <c r="H38" s="74">
        <v>39</v>
      </c>
      <c r="I38" s="63">
        <v>4</v>
      </c>
      <c r="J38" s="74">
        <v>49</v>
      </c>
      <c r="K38" s="63">
        <v>4</v>
      </c>
      <c r="O38" s="14"/>
    </row>
    <row r="39" spans="1:15">
      <c r="A39" s="37"/>
      <c r="B39" s="74">
        <v>10</v>
      </c>
      <c r="C39" s="63">
        <v>6</v>
      </c>
      <c r="D39" s="74">
        <v>20</v>
      </c>
      <c r="E39" s="63">
        <v>5</v>
      </c>
      <c r="F39" s="74">
        <v>30</v>
      </c>
      <c r="G39" s="63">
        <v>2</v>
      </c>
      <c r="H39" s="74">
        <v>40</v>
      </c>
      <c r="I39" s="63">
        <v>3</v>
      </c>
      <c r="J39" s="74">
        <v>50</v>
      </c>
      <c r="K39" s="63">
        <v>5</v>
      </c>
      <c r="O39" s="14"/>
    </row>
    <row r="40" spans="1:15">
      <c r="A40" s="37"/>
      <c r="O40" s="14"/>
    </row>
    <row r="41" spans="1:15">
      <c r="A41" s="37"/>
      <c r="B41" s="79" t="s">
        <v>7</v>
      </c>
      <c r="C41" s="15">
        <f>AVERAGE(C30:C39,E30:E39,G30:G39,I30:I39,K30:K39)</f>
        <v>3.44</v>
      </c>
      <c r="E41" s="78" t="s">
        <v>10</v>
      </c>
      <c r="F41" s="122" t="s">
        <v>25</v>
      </c>
      <c r="G41" s="122"/>
      <c r="H41" s="122"/>
      <c r="I41" s="122"/>
      <c r="J41" s="122"/>
      <c r="K41" s="122"/>
      <c r="L41" s="122"/>
      <c r="M41" s="22"/>
      <c r="O41" s="14"/>
    </row>
    <row r="42" spans="1:15">
      <c r="A42" s="37"/>
      <c r="B42" s="80" t="s">
        <v>8</v>
      </c>
      <c r="C42" s="19">
        <f>MEDIAN(C30:C39,E30:E39,G30:G39,I30:I39,K30:K39)</f>
        <v>3</v>
      </c>
      <c r="E42" s="82" t="s">
        <v>12</v>
      </c>
      <c r="F42" s="119" t="s">
        <v>26</v>
      </c>
      <c r="G42" s="120"/>
      <c r="H42" s="120"/>
      <c r="I42" s="120"/>
      <c r="J42" s="120"/>
      <c r="K42" s="120"/>
      <c r="L42" s="120"/>
      <c r="M42" s="23"/>
      <c r="O42" s="14"/>
    </row>
    <row r="43" spans="1:15">
      <c r="A43" s="37"/>
      <c r="B43" s="81" t="s">
        <v>9</v>
      </c>
      <c r="C43" s="16">
        <f>MODE(C30:C39,E30:E39,G30:G39,I30:I39,K30:K39)</f>
        <v>2</v>
      </c>
      <c r="E43" s="78" t="s">
        <v>14</v>
      </c>
      <c r="F43" s="117" t="s">
        <v>27</v>
      </c>
      <c r="G43" s="117"/>
      <c r="H43" s="117"/>
      <c r="I43" s="117"/>
      <c r="J43" s="117"/>
      <c r="K43" s="117"/>
      <c r="L43" s="117"/>
      <c r="M43" s="118"/>
      <c r="O43" s="14"/>
    </row>
    <row r="44" spans="1:15">
      <c r="A44" s="38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>
      <c r="A45" s="37"/>
    </row>
    <row r="46" spans="1:15" ht="18.75">
      <c r="A46" s="149" t="s">
        <v>28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1"/>
    </row>
    <row r="47" spans="1:15" ht="15.75">
      <c r="A47" s="123" t="s">
        <v>2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</row>
    <row r="48" spans="1:15" ht="15.75">
      <c r="A48" s="54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5"/>
    </row>
    <row r="49" spans="1:15">
      <c r="A49" s="37"/>
      <c r="B49" s="74" t="s">
        <v>29</v>
      </c>
      <c r="C49" s="74" t="s">
        <v>30</v>
      </c>
      <c r="O49" s="14"/>
    </row>
    <row r="50" spans="1:15">
      <c r="A50" s="37"/>
      <c r="B50" s="74">
        <v>1</v>
      </c>
      <c r="C50" s="63">
        <v>120</v>
      </c>
      <c r="E50" s="79" t="s">
        <v>31</v>
      </c>
      <c r="F50" s="15">
        <f>MAX(C50:C59)-MIN(C50:C59)</f>
        <v>35</v>
      </c>
      <c r="O50" s="14"/>
    </row>
    <row r="51" spans="1:15">
      <c r="A51" s="37"/>
      <c r="B51" s="74">
        <v>2</v>
      </c>
      <c r="C51" s="63">
        <v>110</v>
      </c>
      <c r="E51" s="80" t="s">
        <v>32</v>
      </c>
      <c r="F51" s="19">
        <f>_xlfn.VAR.S(C50:C59)</f>
        <v>123.33333333333333</v>
      </c>
      <c r="O51" s="14"/>
    </row>
    <row r="52" spans="1:15">
      <c r="A52" s="37"/>
      <c r="B52" s="74">
        <v>3</v>
      </c>
      <c r="C52" s="63">
        <v>130</v>
      </c>
      <c r="E52" s="81" t="s">
        <v>33</v>
      </c>
      <c r="F52" s="16">
        <f>_xlfn.STDEV.S(C50:C59)</f>
        <v>11.105554165971787</v>
      </c>
      <c r="O52" s="14"/>
    </row>
    <row r="53" spans="1:15">
      <c r="A53" s="37"/>
      <c r="B53" s="74">
        <v>4</v>
      </c>
      <c r="C53" s="63">
        <v>115</v>
      </c>
      <c r="O53" s="14"/>
    </row>
    <row r="54" spans="1:15">
      <c r="A54" s="37"/>
      <c r="B54" s="74">
        <v>5</v>
      </c>
      <c r="C54" s="63">
        <v>125</v>
      </c>
      <c r="E54" s="79" t="s">
        <v>10</v>
      </c>
      <c r="F54" s="121" t="s">
        <v>34</v>
      </c>
      <c r="G54" s="122"/>
      <c r="H54" s="122"/>
      <c r="I54" s="122"/>
      <c r="J54" s="122"/>
      <c r="K54" s="122"/>
      <c r="L54" s="21"/>
      <c r="M54" s="24"/>
      <c r="O54" s="14"/>
    </row>
    <row r="55" spans="1:15">
      <c r="A55" s="37"/>
      <c r="B55" s="74">
        <v>6</v>
      </c>
      <c r="C55" s="63">
        <v>105</v>
      </c>
      <c r="E55" s="78" t="s">
        <v>12</v>
      </c>
      <c r="F55" s="120" t="s">
        <v>35</v>
      </c>
      <c r="G55" s="120"/>
      <c r="H55" s="120"/>
      <c r="I55" s="120"/>
      <c r="J55" s="120"/>
      <c r="K55" s="120"/>
      <c r="L55" s="120"/>
      <c r="M55" s="13"/>
      <c r="O55" s="14"/>
    </row>
    <row r="56" spans="1:15">
      <c r="A56" s="37"/>
      <c r="B56" s="74">
        <v>7</v>
      </c>
      <c r="C56" s="63">
        <v>135</v>
      </c>
      <c r="E56" s="81" t="s">
        <v>14</v>
      </c>
      <c r="F56" s="148" t="s">
        <v>36</v>
      </c>
      <c r="G56" s="117"/>
      <c r="H56" s="117"/>
      <c r="I56" s="117"/>
      <c r="J56" s="117"/>
      <c r="K56" s="117"/>
      <c r="L56" s="117"/>
      <c r="M56" s="118"/>
      <c r="O56" s="14"/>
    </row>
    <row r="57" spans="1:15">
      <c r="A57" s="37"/>
      <c r="B57" s="74">
        <v>8</v>
      </c>
      <c r="C57" s="63">
        <v>115</v>
      </c>
      <c r="O57" s="14"/>
    </row>
    <row r="58" spans="1:15">
      <c r="A58" s="37"/>
      <c r="B58" s="74">
        <v>9</v>
      </c>
      <c r="C58" s="63">
        <v>125</v>
      </c>
      <c r="O58" s="14"/>
    </row>
    <row r="59" spans="1:15">
      <c r="A59" s="37"/>
      <c r="B59" s="74">
        <v>10</v>
      </c>
      <c r="C59" s="63">
        <v>140</v>
      </c>
      <c r="O59" s="14"/>
    </row>
    <row r="60" spans="1:15">
      <c r="A60" s="38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4"/>
    </row>
    <row r="61" spans="1:15" ht="15.75">
      <c r="A61" s="123" t="s">
        <v>16</v>
      </c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</row>
    <row r="62" spans="1:15">
      <c r="A62" s="3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</row>
    <row r="63" spans="1:15">
      <c r="A63" s="37"/>
      <c r="B63" s="74" t="s">
        <v>29</v>
      </c>
      <c r="C63" s="74">
        <v>1</v>
      </c>
      <c r="D63" s="74">
        <v>2</v>
      </c>
      <c r="E63" s="74">
        <v>3</v>
      </c>
      <c r="F63" s="74">
        <v>4</v>
      </c>
      <c r="G63" s="74">
        <v>5</v>
      </c>
      <c r="H63" s="74">
        <v>6</v>
      </c>
      <c r="I63" s="74">
        <v>7</v>
      </c>
      <c r="J63" s="74">
        <v>8</v>
      </c>
      <c r="K63" s="74">
        <v>9</v>
      </c>
      <c r="L63" s="74">
        <v>10</v>
      </c>
      <c r="O63" s="14"/>
    </row>
    <row r="64" spans="1:15">
      <c r="A64" s="37"/>
      <c r="B64" s="74" t="s">
        <v>37</v>
      </c>
      <c r="C64" s="63">
        <v>500</v>
      </c>
      <c r="D64" s="63">
        <v>700</v>
      </c>
      <c r="E64" s="63">
        <v>400</v>
      </c>
      <c r="F64" s="63">
        <v>600</v>
      </c>
      <c r="G64" s="63">
        <v>550</v>
      </c>
      <c r="H64" s="63">
        <v>750</v>
      </c>
      <c r="I64" s="63">
        <v>650</v>
      </c>
      <c r="J64" s="63">
        <v>500</v>
      </c>
      <c r="K64" s="63">
        <v>600</v>
      </c>
      <c r="L64" s="63">
        <v>550</v>
      </c>
      <c r="O64" s="14"/>
    </row>
    <row r="65" spans="1:15">
      <c r="A65" s="37"/>
      <c r="B65" s="74" t="s">
        <v>29</v>
      </c>
      <c r="C65" s="74">
        <v>11</v>
      </c>
      <c r="D65" s="74">
        <v>12</v>
      </c>
      <c r="E65" s="74">
        <v>13</v>
      </c>
      <c r="F65" s="74">
        <v>14</v>
      </c>
      <c r="G65" s="74">
        <v>15</v>
      </c>
      <c r="H65" s="74">
        <v>16</v>
      </c>
      <c r="I65" s="74">
        <v>17</v>
      </c>
      <c r="J65" s="74">
        <v>18</v>
      </c>
      <c r="K65" s="74">
        <v>19</v>
      </c>
      <c r="L65" s="74">
        <v>20</v>
      </c>
      <c r="O65" s="14"/>
    </row>
    <row r="66" spans="1:15">
      <c r="A66" s="37"/>
      <c r="B66" s="74" t="s">
        <v>37</v>
      </c>
      <c r="C66" s="63">
        <v>800</v>
      </c>
      <c r="D66" s="63">
        <v>450</v>
      </c>
      <c r="E66" s="63">
        <v>700</v>
      </c>
      <c r="F66" s="63">
        <v>550</v>
      </c>
      <c r="G66" s="63">
        <v>600</v>
      </c>
      <c r="H66" s="63">
        <v>400</v>
      </c>
      <c r="I66" s="63">
        <v>650</v>
      </c>
      <c r="J66" s="63">
        <v>500</v>
      </c>
      <c r="K66" s="63">
        <v>750</v>
      </c>
      <c r="L66" s="63">
        <v>550</v>
      </c>
      <c r="O66" s="14"/>
    </row>
    <row r="67" spans="1:15">
      <c r="A67" s="37"/>
      <c r="B67" s="74" t="s">
        <v>29</v>
      </c>
      <c r="C67" s="74">
        <v>21</v>
      </c>
      <c r="D67" s="74">
        <v>22</v>
      </c>
      <c r="E67" s="74">
        <v>23</v>
      </c>
      <c r="F67" s="74">
        <v>24</v>
      </c>
      <c r="G67" s="74">
        <v>25</v>
      </c>
      <c r="H67" s="74">
        <v>26</v>
      </c>
      <c r="I67" s="74">
        <v>27</v>
      </c>
      <c r="J67" s="74">
        <v>28</v>
      </c>
      <c r="K67" s="74">
        <v>29</v>
      </c>
      <c r="L67" s="74">
        <v>30</v>
      </c>
      <c r="O67" s="14"/>
    </row>
    <row r="68" spans="1:15">
      <c r="A68" s="37"/>
      <c r="B68" s="74" t="s">
        <v>37</v>
      </c>
      <c r="C68" s="63">
        <v>700</v>
      </c>
      <c r="D68" s="63">
        <v>600</v>
      </c>
      <c r="E68" s="63">
        <v>500</v>
      </c>
      <c r="F68" s="63">
        <v>800</v>
      </c>
      <c r="G68" s="63">
        <v>550</v>
      </c>
      <c r="H68" s="63">
        <v>650</v>
      </c>
      <c r="I68" s="63">
        <v>400</v>
      </c>
      <c r="J68" s="63">
        <v>600</v>
      </c>
      <c r="K68" s="63">
        <v>750</v>
      </c>
      <c r="L68" s="63">
        <v>550</v>
      </c>
      <c r="O68" s="14"/>
    </row>
    <row r="69" spans="1:15">
      <c r="A69" s="37"/>
      <c r="O69" s="14"/>
    </row>
    <row r="70" spans="1:15">
      <c r="A70" s="37"/>
      <c r="B70" s="79" t="s">
        <v>31</v>
      </c>
      <c r="C70" s="15">
        <f>MAX(C64:L64,C66:L66,C68:L68)-MIN(C64:L64,C66:L66,C68:L68)</f>
        <v>400</v>
      </c>
      <c r="E70" s="79" t="s">
        <v>10</v>
      </c>
      <c r="F70" s="121" t="s">
        <v>38</v>
      </c>
      <c r="G70" s="122"/>
      <c r="H70" s="122"/>
      <c r="I70" s="122"/>
      <c r="J70" s="126"/>
      <c r="O70" s="14"/>
    </row>
    <row r="71" spans="1:15">
      <c r="A71" s="37"/>
      <c r="B71" s="80" t="s">
        <v>32</v>
      </c>
      <c r="C71" s="19">
        <f>_xlfn.VAR.S(C64:L64,C66:L66,C68:L68)</f>
        <v>13163.793103448275</v>
      </c>
      <c r="E71" s="78" t="s">
        <v>12</v>
      </c>
      <c r="F71" s="120" t="s">
        <v>39</v>
      </c>
      <c r="G71" s="120"/>
      <c r="H71" s="120"/>
      <c r="I71" s="120"/>
      <c r="J71" s="147"/>
      <c r="O71" s="14"/>
    </row>
    <row r="72" spans="1:15">
      <c r="A72" s="37"/>
      <c r="B72" s="81" t="s">
        <v>40</v>
      </c>
      <c r="C72" s="16">
        <f>_xlfn.STDEV.S(C64:L64,C66:L66,C68:L68)</f>
        <v>114.73357443855863</v>
      </c>
      <c r="E72" s="81" t="s">
        <v>14</v>
      </c>
      <c r="F72" s="148" t="s">
        <v>41</v>
      </c>
      <c r="G72" s="117"/>
      <c r="H72" s="117"/>
      <c r="I72" s="117"/>
      <c r="J72" s="118"/>
      <c r="O72" s="14"/>
    </row>
    <row r="73" spans="1:15">
      <c r="A73" s="3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ht="15.75">
      <c r="A74" s="123" t="s">
        <v>22</v>
      </c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ht="15.75">
      <c r="A75" s="56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0"/>
    </row>
    <row r="76" spans="1:15">
      <c r="A76" s="37"/>
      <c r="B76" s="74" t="s">
        <v>42</v>
      </c>
      <c r="C76" s="74" t="s">
        <v>43</v>
      </c>
      <c r="D76" s="74" t="s">
        <v>42</v>
      </c>
      <c r="E76" s="74" t="s">
        <v>43</v>
      </c>
      <c r="F76" s="74" t="s">
        <v>42</v>
      </c>
      <c r="G76" s="74" t="s">
        <v>43</v>
      </c>
      <c r="H76" s="74" t="s">
        <v>42</v>
      </c>
      <c r="I76" s="74" t="s">
        <v>43</v>
      </c>
      <c r="J76" s="74" t="s">
        <v>42</v>
      </c>
      <c r="K76" s="74" t="s">
        <v>43</v>
      </c>
      <c r="O76" s="14"/>
    </row>
    <row r="77" spans="1:15">
      <c r="A77" s="37"/>
      <c r="B77" s="74">
        <v>1</v>
      </c>
      <c r="C77" s="63">
        <v>3</v>
      </c>
      <c r="D77" s="74">
        <v>11</v>
      </c>
      <c r="E77" s="63">
        <v>7</v>
      </c>
      <c r="F77" s="74">
        <v>21</v>
      </c>
      <c r="G77" s="63">
        <v>3</v>
      </c>
      <c r="H77" s="74">
        <v>31</v>
      </c>
      <c r="I77" s="63">
        <v>2</v>
      </c>
      <c r="J77" s="74">
        <v>41</v>
      </c>
      <c r="K77" s="63">
        <v>3</v>
      </c>
      <c r="O77" s="14"/>
    </row>
    <row r="78" spans="1:15">
      <c r="A78" s="37"/>
      <c r="B78" s="74">
        <v>2</v>
      </c>
      <c r="C78" s="63">
        <v>5</v>
      </c>
      <c r="D78" s="74">
        <v>12</v>
      </c>
      <c r="E78" s="63">
        <v>2</v>
      </c>
      <c r="F78" s="74">
        <v>22</v>
      </c>
      <c r="G78" s="63">
        <v>2</v>
      </c>
      <c r="H78" s="74">
        <v>32</v>
      </c>
      <c r="I78" s="63">
        <v>3</v>
      </c>
      <c r="J78" s="74">
        <v>42</v>
      </c>
      <c r="K78" s="63">
        <v>2</v>
      </c>
      <c r="O78" s="14"/>
    </row>
    <row r="79" spans="1:15">
      <c r="A79" s="37"/>
      <c r="B79" s="74">
        <v>3</v>
      </c>
      <c r="C79" s="63">
        <v>2</v>
      </c>
      <c r="D79" s="74">
        <v>13</v>
      </c>
      <c r="E79" s="63">
        <v>3</v>
      </c>
      <c r="F79" s="74">
        <v>23</v>
      </c>
      <c r="G79" s="63">
        <v>1</v>
      </c>
      <c r="H79" s="74">
        <v>33</v>
      </c>
      <c r="I79" s="63">
        <v>4</v>
      </c>
      <c r="J79" s="74">
        <v>43</v>
      </c>
      <c r="K79" s="63">
        <v>4</v>
      </c>
      <c r="O79" s="14"/>
    </row>
    <row r="80" spans="1:15">
      <c r="A80" s="37"/>
      <c r="B80" s="74">
        <v>4</v>
      </c>
      <c r="C80" s="63">
        <v>4</v>
      </c>
      <c r="D80" s="74">
        <v>14</v>
      </c>
      <c r="E80" s="63">
        <v>4</v>
      </c>
      <c r="F80" s="74">
        <v>24</v>
      </c>
      <c r="G80" s="63">
        <v>4</v>
      </c>
      <c r="H80" s="74">
        <v>34</v>
      </c>
      <c r="I80" s="63">
        <v>5</v>
      </c>
      <c r="J80" s="74">
        <v>44</v>
      </c>
      <c r="K80" s="63">
        <v>2</v>
      </c>
      <c r="O80" s="14"/>
    </row>
    <row r="81" spans="1:15">
      <c r="A81" s="37"/>
      <c r="B81" s="74">
        <v>5</v>
      </c>
      <c r="C81" s="63">
        <v>6</v>
      </c>
      <c r="D81" s="74">
        <v>15</v>
      </c>
      <c r="E81" s="63">
        <v>2</v>
      </c>
      <c r="F81" s="74">
        <v>25</v>
      </c>
      <c r="G81" s="63">
        <v>2</v>
      </c>
      <c r="H81" s="74">
        <v>35</v>
      </c>
      <c r="I81" s="63">
        <v>1</v>
      </c>
      <c r="J81" s="74">
        <v>45</v>
      </c>
      <c r="K81" s="63">
        <v>6</v>
      </c>
      <c r="O81" s="14"/>
    </row>
    <row r="82" spans="1:15">
      <c r="A82" s="37"/>
      <c r="B82" s="74">
        <v>6</v>
      </c>
      <c r="C82" s="63">
        <v>2</v>
      </c>
      <c r="D82" s="74">
        <v>16</v>
      </c>
      <c r="E82" s="63">
        <v>4</v>
      </c>
      <c r="F82" s="74">
        <v>26</v>
      </c>
      <c r="G82" s="63">
        <v>4</v>
      </c>
      <c r="H82" s="74">
        <v>36</v>
      </c>
      <c r="I82" s="63">
        <v>6</v>
      </c>
      <c r="J82" s="74">
        <v>46</v>
      </c>
      <c r="K82" s="63">
        <v>3</v>
      </c>
      <c r="O82" s="14"/>
    </row>
    <row r="83" spans="1:15">
      <c r="A83" s="37"/>
      <c r="B83" s="74">
        <v>7</v>
      </c>
      <c r="C83" s="63">
        <v>3</v>
      </c>
      <c r="D83" s="74">
        <v>17</v>
      </c>
      <c r="E83" s="63">
        <v>2</v>
      </c>
      <c r="F83" s="74">
        <v>27</v>
      </c>
      <c r="G83" s="63">
        <v>5</v>
      </c>
      <c r="H83" s="74">
        <v>37</v>
      </c>
      <c r="I83" s="63">
        <v>2</v>
      </c>
      <c r="J83" s="74">
        <v>47</v>
      </c>
      <c r="K83" s="63">
        <v>2</v>
      </c>
      <c r="O83" s="14"/>
    </row>
    <row r="84" spans="1:15">
      <c r="A84" s="37"/>
      <c r="B84" s="74">
        <v>8</v>
      </c>
      <c r="C84" s="63">
        <v>4</v>
      </c>
      <c r="D84" s="74">
        <v>18</v>
      </c>
      <c r="E84" s="63">
        <v>3</v>
      </c>
      <c r="F84" s="74">
        <v>28</v>
      </c>
      <c r="G84" s="63">
        <v>3</v>
      </c>
      <c r="H84" s="74">
        <v>38</v>
      </c>
      <c r="I84" s="63">
        <v>4</v>
      </c>
      <c r="J84" s="74">
        <v>48</v>
      </c>
      <c r="K84" s="63">
        <v>4</v>
      </c>
      <c r="O84" s="14"/>
    </row>
    <row r="85" spans="1:15">
      <c r="A85" s="37"/>
      <c r="B85" s="74">
        <v>9</v>
      </c>
      <c r="C85" s="63">
        <v>2</v>
      </c>
      <c r="D85" s="74">
        <v>19</v>
      </c>
      <c r="E85" s="63">
        <v>5</v>
      </c>
      <c r="F85" s="74">
        <v>29</v>
      </c>
      <c r="G85" s="63">
        <v>2</v>
      </c>
      <c r="H85" s="74">
        <v>39</v>
      </c>
      <c r="I85" s="63">
        <v>3</v>
      </c>
      <c r="J85" s="74">
        <v>49</v>
      </c>
      <c r="K85" s="63">
        <v>5</v>
      </c>
      <c r="O85" s="14"/>
    </row>
    <row r="86" spans="1:15">
      <c r="A86" s="37"/>
      <c r="B86" s="74">
        <v>10</v>
      </c>
      <c r="C86" s="63">
        <v>5</v>
      </c>
      <c r="D86" s="74">
        <v>20</v>
      </c>
      <c r="E86" s="63">
        <v>6</v>
      </c>
      <c r="F86" s="74">
        <v>30</v>
      </c>
      <c r="G86" s="63">
        <v>7</v>
      </c>
      <c r="H86" s="74">
        <v>40</v>
      </c>
      <c r="I86" s="63">
        <v>5</v>
      </c>
      <c r="J86" s="74">
        <v>50</v>
      </c>
      <c r="K86" s="63">
        <v>3</v>
      </c>
      <c r="O86" s="14"/>
    </row>
    <row r="87" spans="1:15">
      <c r="A87" s="37"/>
      <c r="O87" s="14"/>
    </row>
    <row r="88" spans="1:15">
      <c r="A88" s="37"/>
      <c r="B88" s="79" t="s">
        <v>31</v>
      </c>
      <c r="C88" s="15">
        <f>MAX(C77:C86,E77:E86,G77:G86,I77:I86,K77:K86)-MIN(C77:C86,E77:E86,G77:G86,I77:I86,K77:K86)</f>
        <v>6</v>
      </c>
      <c r="E88" s="79" t="s">
        <v>10</v>
      </c>
      <c r="F88" s="121" t="s">
        <v>44</v>
      </c>
      <c r="G88" s="122"/>
      <c r="H88" s="122"/>
      <c r="I88" s="122"/>
      <c r="J88" s="122"/>
      <c r="K88" s="10"/>
      <c r="O88" s="14"/>
    </row>
    <row r="89" spans="1:15">
      <c r="A89" s="37"/>
      <c r="B89" s="80" t="s">
        <v>32</v>
      </c>
      <c r="C89" s="19">
        <f>_xlfn.VAR.S(C77:C86,E77:E85,E86,G77:G86,I77:I86,K77:K86)</f>
        <v>2.3363265306122454</v>
      </c>
      <c r="E89" s="78" t="s">
        <v>12</v>
      </c>
      <c r="F89" s="120" t="s">
        <v>45</v>
      </c>
      <c r="G89" s="120"/>
      <c r="H89" s="120"/>
      <c r="I89" s="120"/>
      <c r="J89" s="120"/>
      <c r="K89" s="14"/>
      <c r="O89" s="14"/>
    </row>
    <row r="90" spans="1:15">
      <c r="A90" s="37"/>
      <c r="B90" s="81" t="s">
        <v>40</v>
      </c>
      <c r="C90" s="16">
        <f>_xlfn.STDEV.S(K77:K86,I77:I86,G77:G86,E77:E86,C77:C86)</f>
        <v>1.5285046714394579</v>
      </c>
      <c r="E90" s="81" t="s">
        <v>14</v>
      </c>
      <c r="F90" s="148" t="s">
        <v>46</v>
      </c>
      <c r="G90" s="117"/>
      <c r="H90" s="117"/>
      <c r="I90" s="117"/>
      <c r="J90" s="117"/>
      <c r="K90" s="118"/>
      <c r="O90" s="14"/>
    </row>
    <row r="91" spans="1:15">
      <c r="A91" s="38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4"/>
    </row>
    <row r="92" spans="1:15" ht="15.75">
      <c r="A92" s="124" t="s">
        <v>47</v>
      </c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</row>
    <row r="93" spans="1:15">
      <c r="A93" s="3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0"/>
    </row>
    <row r="94" spans="1:15">
      <c r="A94" s="37"/>
      <c r="B94" s="74" t="s">
        <v>48</v>
      </c>
      <c r="C94" s="83">
        <v>1</v>
      </c>
      <c r="D94" s="83">
        <v>2</v>
      </c>
      <c r="E94" s="83">
        <v>3</v>
      </c>
      <c r="F94" s="83">
        <v>4</v>
      </c>
      <c r="G94" s="83">
        <v>5</v>
      </c>
      <c r="H94" s="83">
        <v>6</v>
      </c>
      <c r="I94" s="83">
        <v>7</v>
      </c>
      <c r="J94" s="83">
        <v>8</v>
      </c>
      <c r="K94" s="83">
        <v>9</v>
      </c>
      <c r="L94" s="83">
        <v>10</v>
      </c>
      <c r="M94" s="83">
        <v>11</v>
      </c>
      <c r="N94" s="83">
        <v>12</v>
      </c>
      <c r="O94" s="14"/>
    </row>
    <row r="95" spans="1:15">
      <c r="A95" s="37"/>
      <c r="B95" s="74" t="s">
        <v>49</v>
      </c>
      <c r="C95" s="64">
        <v>120</v>
      </c>
      <c r="D95" s="64">
        <v>150</v>
      </c>
      <c r="E95" s="64">
        <v>110</v>
      </c>
      <c r="F95" s="64">
        <v>135</v>
      </c>
      <c r="G95" s="64">
        <v>125</v>
      </c>
      <c r="H95" s="64">
        <v>140</v>
      </c>
      <c r="I95" s="64">
        <v>130</v>
      </c>
      <c r="J95" s="64">
        <v>155</v>
      </c>
      <c r="K95" s="64">
        <v>115</v>
      </c>
      <c r="L95" s="64">
        <v>145</v>
      </c>
      <c r="M95" s="64">
        <v>135</v>
      </c>
      <c r="N95" s="64">
        <v>130</v>
      </c>
      <c r="O95" s="14"/>
    </row>
    <row r="96" spans="1:15">
      <c r="A96" s="37"/>
      <c r="O96" s="14"/>
    </row>
    <row r="97" spans="1:15">
      <c r="A97" s="37"/>
      <c r="B97" s="79" t="s">
        <v>50</v>
      </c>
      <c r="C97" s="25">
        <f>AVERAGE(C95:N95)</f>
        <v>132.5</v>
      </c>
      <c r="E97" s="75" t="s">
        <v>10</v>
      </c>
      <c r="F97" s="122" t="s">
        <v>51</v>
      </c>
      <c r="G97" s="122"/>
      <c r="H97" s="122"/>
      <c r="I97" s="122"/>
      <c r="J97" s="126"/>
      <c r="O97" s="14"/>
    </row>
    <row r="98" spans="1:15">
      <c r="A98" s="37"/>
      <c r="B98" s="78" t="s">
        <v>31</v>
      </c>
      <c r="C98" s="26">
        <f>MAX(C95:N95)-MIN(C95:N95)</f>
        <v>45</v>
      </c>
      <c r="E98" s="78" t="s">
        <v>12</v>
      </c>
      <c r="F98" s="117" t="s">
        <v>52</v>
      </c>
      <c r="G98" s="117"/>
      <c r="H98" s="117"/>
      <c r="I98" s="117"/>
      <c r="J98" s="118"/>
      <c r="O98" s="14"/>
    </row>
    <row r="99" spans="1:15">
      <c r="A99" s="38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4"/>
    </row>
    <row r="100" spans="1:15" ht="15.75">
      <c r="A100" s="123" t="s">
        <v>53</v>
      </c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</row>
    <row r="101" spans="1:15" ht="15.75">
      <c r="A101" s="54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5"/>
    </row>
    <row r="102" spans="1:15">
      <c r="A102" s="37"/>
      <c r="B102" s="74" t="s">
        <v>54</v>
      </c>
      <c r="C102" s="74">
        <v>1</v>
      </c>
      <c r="D102" s="74">
        <v>2</v>
      </c>
      <c r="E102" s="74">
        <v>3</v>
      </c>
      <c r="F102" s="74">
        <v>4</v>
      </c>
      <c r="G102" s="74">
        <v>5</v>
      </c>
      <c r="H102" s="74">
        <v>6</v>
      </c>
      <c r="I102" s="74">
        <v>7</v>
      </c>
      <c r="J102" s="74">
        <v>8</v>
      </c>
      <c r="K102" s="74">
        <v>9</v>
      </c>
      <c r="L102" s="74">
        <v>10</v>
      </c>
      <c r="O102" s="14"/>
    </row>
    <row r="103" spans="1:15">
      <c r="A103" s="37"/>
      <c r="B103" s="74" t="s">
        <v>55</v>
      </c>
      <c r="C103" s="63">
        <v>8</v>
      </c>
      <c r="D103" s="63">
        <v>7</v>
      </c>
      <c r="E103" s="63">
        <v>9</v>
      </c>
      <c r="F103" s="63">
        <v>6</v>
      </c>
      <c r="G103" s="63">
        <v>7</v>
      </c>
      <c r="H103" s="63">
        <v>8</v>
      </c>
      <c r="I103" s="63">
        <v>9</v>
      </c>
      <c r="J103" s="63">
        <v>8</v>
      </c>
      <c r="K103" s="63">
        <v>7</v>
      </c>
      <c r="L103" s="63">
        <v>6</v>
      </c>
      <c r="O103" s="14"/>
    </row>
    <row r="104" spans="1:15">
      <c r="A104" s="37"/>
      <c r="B104" s="74" t="s">
        <v>54</v>
      </c>
      <c r="C104" s="74">
        <v>11</v>
      </c>
      <c r="D104" s="74">
        <v>12</v>
      </c>
      <c r="E104" s="74">
        <v>13</v>
      </c>
      <c r="F104" s="74">
        <v>14</v>
      </c>
      <c r="G104" s="74">
        <v>15</v>
      </c>
      <c r="H104" s="74">
        <v>16</v>
      </c>
      <c r="I104" s="74">
        <v>17</v>
      </c>
      <c r="J104" s="74">
        <v>18</v>
      </c>
      <c r="K104" s="74">
        <v>19</v>
      </c>
      <c r="L104" s="74">
        <v>20</v>
      </c>
      <c r="O104" s="14"/>
    </row>
    <row r="105" spans="1:15">
      <c r="A105" s="37"/>
      <c r="B105" s="74" t="s">
        <v>55</v>
      </c>
      <c r="C105" s="63">
        <v>8</v>
      </c>
      <c r="D105" s="63">
        <v>9</v>
      </c>
      <c r="E105" s="63">
        <v>7</v>
      </c>
      <c r="F105" s="63">
        <v>8</v>
      </c>
      <c r="G105" s="63">
        <v>7</v>
      </c>
      <c r="H105" s="63">
        <v>6</v>
      </c>
      <c r="I105" s="63">
        <v>8</v>
      </c>
      <c r="J105" s="63">
        <v>9</v>
      </c>
      <c r="K105" s="63">
        <v>6</v>
      </c>
      <c r="L105" s="63">
        <v>7</v>
      </c>
      <c r="O105" s="14"/>
    </row>
    <row r="106" spans="1:15">
      <c r="A106" s="37"/>
      <c r="B106" s="74" t="s">
        <v>54</v>
      </c>
      <c r="C106" s="74">
        <v>21</v>
      </c>
      <c r="D106" s="74">
        <v>22</v>
      </c>
      <c r="E106" s="74">
        <v>23</v>
      </c>
      <c r="F106" s="74">
        <v>24</v>
      </c>
      <c r="G106" s="74">
        <v>25</v>
      </c>
      <c r="H106" s="74">
        <v>26</v>
      </c>
      <c r="I106" s="74">
        <v>27</v>
      </c>
      <c r="J106" s="74">
        <v>28</v>
      </c>
      <c r="K106" s="74">
        <v>29</v>
      </c>
      <c r="L106" s="74">
        <v>30</v>
      </c>
      <c r="O106" s="14"/>
    </row>
    <row r="107" spans="1:15">
      <c r="A107" s="37"/>
      <c r="B107" s="74" t="s">
        <v>55</v>
      </c>
      <c r="C107" s="63">
        <v>8</v>
      </c>
      <c r="D107" s="63">
        <v>9</v>
      </c>
      <c r="E107" s="63">
        <v>7</v>
      </c>
      <c r="F107" s="63">
        <v>6</v>
      </c>
      <c r="G107" s="63">
        <v>7</v>
      </c>
      <c r="H107" s="63">
        <v>8</v>
      </c>
      <c r="I107" s="63">
        <v>9</v>
      </c>
      <c r="J107" s="63">
        <v>8</v>
      </c>
      <c r="K107" s="63">
        <v>7</v>
      </c>
      <c r="L107" s="63">
        <v>6</v>
      </c>
      <c r="O107" s="14"/>
    </row>
    <row r="108" spans="1:15">
      <c r="A108" s="37"/>
      <c r="B108" s="74" t="s">
        <v>54</v>
      </c>
      <c r="C108" s="74">
        <v>31</v>
      </c>
      <c r="D108" s="74">
        <v>32</v>
      </c>
      <c r="E108" s="74">
        <v>33</v>
      </c>
      <c r="F108" s="74">
        <v>34</v>
      </c>
      <c r="G108" s="74">
        <v>35</v>
      </c>
      <c r="H108" s="74">
        <v>36</v>
      </c>
      <c r="I108" s="74">
        <v>37</v>
      </c>
      <c r="J108" s="74">
        <v>38</v>
      </c>
      <c r="K108" s="74">
        <v>39</v>
      </c>
      <c r="L108" s="74">
        <v>40</v>
      </c>
      <c r="O108" s="14"/>
    </row>
    <row r="109" spans="1:15">
      <c r="A109" s="37"/>
      <c r="B109" s="74" t="s">
        <v>55</v>
      </c>
      <c r="C109" s="63">
        <v>9</v>
      </c>
      <c r="D109" s="63">
        <v>8</v>
      </c>
      <c r="E109" s="63">
        <v>7</v>
      </c>
      <c r="F109" s="63">
        <v>6</v>
      </c>
      <c r="G109" s="63">
        <v>8</v>
      </c>
      <c r="H109" s="63">
        <v>9</v>
      </c>
      <c r="I109" s="63">
        <v>7</v>
      </c>
      <c r="J109" s="63">
        <v>8</v>
      </c>
      <c r="K109" s="63">
        <v>7</v>
      </c>
      <c r="L109" s="63">
        <v>6</v>
      </c>
      <c r="O109" s="14"/>
    </row>
    <row r="110" spans="1:15">
      <c r="A110" s="37"/>
      <c r="B110" s="74" t="s">
        <v>54</v>
      </c>
      <c r="C110" s="74">
        <v>41</v>
      </c>
      <c r="D110" s="74">
        <v>42</v>
      </c>
      <c r="E110" s="74">
        <v>43</v>
      </c>
      <c r="F110" s="74">
        <v>44</v>
      </c>
      <c r="G110" s="74">
        <v>45</v>
      </c>
      <c r="H110" s="74">
        <v>46</v>
      </c>
      <c r="I110" s="74">
        <v>47</v>
      </c>
      <c r="J110" s="74">
        <v>48</v>
      </c>
      <c r="K110" s="74">
        <v>49</v>
      </c>
      <c r="L110" s="74">
        <v>50</v>
      </c>
      <c r="O110" s="14"/>
    </row>
    <row r="111" spans="1:15">
      <c r="A111" s="37"/>
      <c r="B111" s="74" t="s">
        <v>55</v>
      </c>
      <c r="C111" s="63">
        <v>9</v>
      </c>
      <c r="D111" s="63">
        <v>8</v>
      </c>
      <c r="E111" s="63">
        <v>7</v>
      </c>
      <c r="F111" s="63">
        <v>6</v>
      </c>
      <c r="G111" s="63">
        <v>7</v>
      </c>
      <c r="H111" s="63">
        <v>8</v>
      </c>
      <c r="I111" s="63">
        <v>9</v>
      </c>
      <c r="J111" s="63">
        <v>8</v>
      </c>
      <c r="K111" s="63">
        <v>7</v>
      </c>
      <c r="L111" s="63">
        <v>6</v>
      </c>
      <c r="O111" s="14"/>
    </row>
    <row r="112" spans="1:15">
      <c r="A112" s="37"/>
      <c r="O112" s="14"/>
    </row>
    <row r="113" spans="1:15">
      <c r="A113" s="37"/>
      <c r="B113" s="79" t="s">
        <v>50</v>
      </c>
      <c r="C113" s="25">
        <f>AVERAGE(C111:L111,C109:L109,C107:L107,C105:L105,C103:L103)</f>
        <v>7.5</v>
      </c>
      <c r="E113" s="79" t="s">
        <v>10</v>
      </c>
      <c r="F113" s="121" t="s">
        <v>56</v>
      </c>
      <c r="G113" s="122"/>
      <c r="H113" s="122"/>
      <c r="I113" s="122"/>
      <c r="J113" s="122"/>
      <c r="K113" s="126"/>
      <c r="O113" s="14"/>
    </row>
    <row r="114" spans="1:15">
      <c r="A114" s="37"/>
      <c r="B114" s="78" t="s">
        <v>40</v>
      </c>
      <c r="C114" s="26">
        <f>MAX(C111:L111,C109:L109,C107:L107,C105:L105,C103:L103)-MIN(C111:L111,C109:L109,C107:L107,C105:L105,C103:L103)</f>
        <v>3</v>
      </c>
      <c r="E114" s="78" t="s">
        <v>12</v>
      </c>
      <c r="F114" s="117" t="s">
        <v>57</v>
      </c>
      <c r="G114" s="117"/>
      <c r="H114" s="117"/>
      <c r="I114" s="117"/>
      <c r="J114" s="117"/>
      <c r="K114" s="118"/>
      <c r="O114" s="14"/>
    </row>
    <row r="115" spans="1:15">
      <c r="A115" s="38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4"/>
    </row>
    <row r="116" spans="1:15" ht="15.75">
      <c r="A116" s="124" t="s">
        <v>58</v>
      </c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</row>
    <row r="117" spans="1:15" ht="13.5" customHeight="1">
      <c r="A117" s="3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0"/>
    </row>
    <row r="118" spans="1:15">
      <c r="A118" s="37"/>
      <c r="B118" s="74" t="s">
        <v>59</v>
      </c>
      <c r="C118" s="74">
        <v>1</v>
      </c>
      <c r="D118" s="74">
        <v>2</v>
      </c>
      <c r="E118" s="74">
        <v>3</v>
      </c>
      <c r="F118" s="74">
        <v>4</v>
      </c>
      <c r="G118" s="74">
        <v>5</v>
      </c>
      <c r="H118" s="74">
        <v>6</v>
      </c>
      <c r="I118" s="74">
        <v>7</v>
      </c>
      <c r="J118" s="74">
        <v>8</v>
      </c>
      <c r="K118" s="74">
        <v>9</v>
      </c>
      <c r="L118" s="74">
        <v>10</v>
      </c>
      <c r="O118" s="14"/>
    </row>
    <row r="119" spans="1:15">
      <c r="A119" s="37"/>
      <c r="B119" s="74" t="s">
        <v>18</v>
      </c>
      <c r="C119" s="63">
        <v>10</v>
      </c>
      <c r="D119" s="63">
        <v>15</v>
      </c>
      <c r="E119" s="63">
        <v>12</v>
      </c>
      <c r="F119" s="63">
        <v>18</v>
      </c>
      <c r="G119" s="63">
        <v>20</v>
      </c>
      <c r="H119" s="63">
        <v>25</v>
      </c>
      <c r="I119" s="63">
        <v>8</v>
      </c>
      <c r="J119" s="63">
        <v>14</v>
      </c>
      <c r="K119" s="63">
        <v>16</v>
      </c>
      <c r="L119" s="63">
        <v>22</v>
      </c>
      <c r="O119" s="14"/>
    </row>
    <row r="120" spans="1:15">
      <c r="A120" s="37"/>
      <c r="B120" s="74" t="s">
        <v>59</v>
      </c>
      <c r="C120" s="74">
        <v>11</v>
      </c>
      <c r="D120" s="74">
        <v>12</v>
      </c>
      <c r="E120" s="74">
        <v>13</v>
      </c>
      <c r="F120" s="74">
        <v>14</v>
      </c>
      <c r="G120" s="74">
        <v>15</v>
      </c>
      <c r="H120" s="74">
        <v>16</v>
      </c>
      <c r="I120" s="74">
        <v>17</v>
      </c>
      <c r="J120" s="74">
        <v>18</v>
      </c>
      <c r="K120" s="74">
        <v>19</v>
      </c>
      <c r="L120" s="74">
        <v>20</v>
      </c>
      <c r="O120" s="14"/>
    </row>
    <row r="121" spans="1:15">
      <c r="A121" s="37"/>
      <c r="B121" s="74" t="s">
        <v>18</v>
      </c>
      <c r="C121" s="63">
        <v>9</v>
      </c>
      <c r="D121" s="63">
        <v>17</v>
      </c>
      <c r="E121" s="63">
        <v>11</v>
      </c>
      <c r="F121" s="63">
        <v>13</v>
      </c>
      <c r="G121" s="63">
        <v>19</v>
      </c>
      <c r="H121" s="63">
        <v>23</v>
      </c>
      <c r="I121" s="63">
        <v>21</v>
      </c>
      <c r="J121" s="63">
        <v>16</v>
      </c>
      <c r="K121" s="63">
        <v>24</v>
      </c>
      <c r="L121" s="63">
        <v>27</v>
      </c>
      <c r="O121" s="14"/>
    </row>
    <row r="122" spans="1:15">
      <c r="A122" s="37"/>
      <c r="B122" s="74" t="s">
        <v>59</v>
      </c>
      <c r="C122" s="74">
        <v>21</v>
      </c>
      <c r="D122" s="74">
        <v>22</v>
      </c>
      <c r="E122" s="74">
        <v>23</v>
      </c>
      <c r="F122" s="74">
        <v>24</v>
      </c>
      <c r="G122" s="74">
        <v>25</v>
      </c>
      <c r="H122" s="74">
        <v>26</v>
      </c>
      <c r="I122" s="74">
        <v>27</v>
      </c>
      <c r="J122" s="74">
        <v>28</v>
      </c>
      <c r="K122" s="74">
        <v>29</v>
      </c>
      <c r="L122" s="74">
        <v>30</v>
      </c>
      <c r="O122" s="14"/>
    </row>
    <row r="123" spans="1:15">
      <c r="A123" s="37"/>
      <c r="B123" s="74" t="s">
        <v>18</v>
      </c>
      <c r="C123" s="63">
        <v>13</v>
      </c>
      <c r="D123" s="63">
        <v>10</v>
      </c>
      <c r="E123" s="63">
        <v>19</v>
      </c>
      <c r="F123" s="63">
        <v>16</v>
      </c>
      <c r="G123" s="63">
        <v>12</v>
      </c>
      <c r="H123" s="63">
        <v>14</v>
      </c>
      <c r="I123" s="63">
        <v>19</v>
      </c>
      <c r="J123" s="63">
        <v>21</v>
      </c>
      <c r="K123" s="63">
        <v>11</v>
      </c>
      <c r="L123" s="63">
        <v>17</v>
      </c>
      <c r="O123" s="14"/>
    </row>
    <row r="124" spans="1:15">
      <c r="A124" s="37"/>
      <c r="B124" s="74" t="s">
        <v>59</v>
      </c>
      <c r="C124" s="74">
        <v>31</v>
      </c>
      <c r="D124" s="74">
        <v>32</v>
      </c>
      <c r="E124" s="74">
        <v>33</v>
      </c>
      <c r="F124" s="74">
        <v>34</v>
      </c>
      <c r="G124" s="74">
        <v>35</v>
      </c>
      <c r="H124" s="74">
        <v>36</v>
      </c>
      <c r="I124" s="74">
        <v>37</v>
      </c>
      <c r="J124" s="74">
        <v>38</v>
      </c>
      <c r="K124" s="74">
        <v>39</v>
      </c>
      <c r="L124" s="74">
        <v>40</v>
      </c>
      <c r="O124" s="14"/>
    </row>
    <row r="125" spans="1:15">
      <c r="A125" s="37"/>
      <c r="B125" s="74" t="s">
        <v>18</v>
      </c>
      <c r="C125" s="63">
        <v>15</v>
      </c>
      <c r="D125" s="63">
        <v>20</v>
      </c>
      <c r="E125" s="63">
        <v>26</v>
      </c>
      <c r="F125" s="63">
        <v>13</v>
      </c>
      <c r="G125" s="63">
        <v>12</v>
      </c>
      <c r="H125" s="63">
        <v>14</v>
      </c>
      <c r="I125" s="63">
        <v>22</v>
      </c>
      <c r="J125" s="63">
        <v>19</v>
      </c>
      <c r="K125" s="63">
        <v>11</v>
      </c>
      <c r="L125" s="63">
        <v>16</v>
      </c>
      <c r="O125" s="14"/>
    </row>
    <row r="126" spans="1:15">
      <c r="A126" s="37"/>
      <c r="B126" s="74" t="s">
        <v>59</v>
      </c>
      <c r="C126" s="74">
        <v>41</v>
      </c>
      <c r="D126" s="74">
        <v>42</v>
      </c>
      <c r="E126" s="74">
        <v>43</v>
      </c>
      <c r="F126" s="74">
        <v>44</v>
      </c>
      <c r="G126" s="74">
        <v>45</v>
      </c>
      <c r="H126" s="74">
        <v>46</v>
      </c>
      <c r="I126" s="74">
        <v>47</v>
      </c>
      <c r="J126" s="74">
        <v>48</v>
      </c>
      <c r="K126" s="74">
        <v>49</v>
      </c>
      <c r="L126" s="74">
        <v>50</v>
      </c>
      <c r="O126" s="14"/>
    </row>
    <row r="127" spans="1:15">
      <c r="A127" s="37"/>
      <c r="B127" s="74" t="s">
        <v>18</v>
      </c>
      <c r="C127" s="63">
        <v>25</v>
      </c>
      <c r="D127" s="63">
        <v>18</v>
      </c>
      <c r="E127" s="63">
        <v>16</v>
      </c>
      <c r="F127" s="63">
        <v>13</v>
      </c>
      <c r="G127" s="63">
        <v>21</v>
      </c>
      <c r="H127" s="63">
        <v>20</v>
      </c>
      <c r="I127" s="63">
        <v>15</v>
      </c>
      <c r="J127" s="63">
        <v>12</v>
      </c>
      <c r="K127" s="63">
        <v>19</v>
      </c>
      <c r="L127" s="63">
        <v>17</v>
      </c>
      <c r="O127" s="14"/>
    </row>
    <row r="128" spans="1:15">
      <c r="A128" s="37"/>
      <c r="B128" s="74" t="s">
        <v>59</v>
      </c>
      <c r="C128" s="74">
        <v>51</v>
      </c>
      <c r="D128" s="74">
        <v>52</v>
      </c>
      <c r="E128" s="74">
        <v>53</v>
      </c>
      <c r="F128" s="74">
        <v>54</v>
      </c>
      <c r="G128" s="74">
        <v>55</v>
      </c>
      <c r="H128" s="74">
        <v>56</v>
      </c>
      <c r="I128" s="74">
        <v>57</v>
      </c>
      <c r="J128" s="74">
        <v>58</v>
      </c>
      <c r="K128" s="74">
        <v>59</v>
      </c>
      <c r="L128" s="74">
        <v>60</v>
      </c>
      <c r="O128" s="14"/>
    </row>
    <row r="129" spans="1:15">
      <c r="A129" s="37"/>
      <c r="B129" s="74" t="s">
        <v>18</v>
      </c>
      <c r="C129" s="63">
        <v>14</v>
      </c>
      <c r="D129" s="63">
        <v>16</v>
      </c>
      <c r="E129" s="63">
        <v>23</v>
      </c>
      <c r="F129" s="63">
        <v>18</v>
      </c>
      <c r="G129" s="63">
        <v>15</v>
      </c>
      <c r="H129" s="63">
        <v>11</v>
      </c>
      <c r="I129" s="63">
        <v>19</v>
      </c>
      <c r="J129" s="63">
        <v>22</v>
      </c>
      <c r="K129" s="63">
        <v>17</v>
      </c>
      <c r="L129" s="63">
        <v>12</v>
      </c>
      <c r="O129" s="14"/>
    </row>
    <row r="130" spans="1:15">
      <c r="A130" s="37"/>
      <c r="B130" s="74" t="s">
        <v>59</v>
      </c>
      <c r="C130" s="74">
        <v>61</v>
      </c>
      <c r="D130" s="74">
        <v>62</v>
      </c>
      <c r="E130" s="74">
        <v>63</v>
      </c>
      <c r="F130" s="74">
        <v>64</v>
      </c>
      <c r="G130" s="74">
        <v>65</v>
      </c>
      <c r="H130" s="74">
        <v>66</v>
      </c>
      <c r="I130" s="74">
        <v>67</v>
      </c>
      <c r="J130" s="74">
        <v>68</v>
      </c>
      <c r="K130" s="74">
        <v>69</v>
      </c>
      <c r="L130" s="74">
        <v>70</v>
      </c>
      <c r="O130" s="14"/>
    </row>
    <row r="131" spans="1:15">
      <c r="A131" s="37"/>
      <c r="B131" s="74" t="s">
        <v>18</v>
      </c>
      <c r="C131" s="63">
        <v>16</v>
      </c>
      <c r="D131" s="63">
        <v>14</v>
      </c>
      <c r="E131" s="63">
        <v>18</v>
      </c>
      <c r="F131" s="63">
        <v>20</v>
      </c>
      <c r="G131" s="63">
        <v>25</v>
      </c>
      <c r="H131" s="63">
        <v>13</v>
      </c>
      <c r="I131" s="63">
        <v>11</v>
      </c>
      <c r="J131" s="63">
        <v>22</v>
      </c>
      <c r="K131" s="63">
        <v>19</v>
      </c>
      <c r="L131" s="63">
        <v>17</v>
      </c>
      <c r="O131" s="14"/>
    </row>
    <row r="132" spans="1:15">
      <c r="A132" s="37"/>
      <c r="B132" s="74" t="s">
        <v>59</v>
      </c>
      <c r="C132" s="74">
        <v>71</v>
      </c>
      <c r="D132" s="74">
        <v>72</v>
      </c>
      <c r="E132" s="74">
        <v>73</v>
      </c>
      <c r="F132" s="74">
        <v>74</v>
      </c>
      <c r="G132" s="74">
        <v>75</v>
      </c>
      <c r="H132" s="74">
        <v>76</v>
      </c>
      <c r="I132" s="74">
        <v>77</v>
      </c>
      <c r="J132" s="74">
        <v>78</v>
      </c>
      <c r="K132" s="74">
        <v>79</v>
      </c>
      <c r="L132" s="74">
        <v>80</v>
      </c>
      <c r="O132" s="14"/>
    </row>
    <row r="133" spans="1:15">
      <c r="A133" s="37"/>
      <c r="B133" s="74" t="s">
        <v>18</v>
      </c>
      <c r="C133" s="63">
        <v>15</v>
      </c>
      <c r="D133" s="63">
        <v>13</v>
      </c>
      <c r="E133" s="63">
        <v>16</v>
      </c>
      <c r="F133" s="63">
        <v>14</v>
      </c>
      <c r="G133" s="63">
        <v>22</v>
      </c>
      <c r="H133" s="63">
        <v>21</v>
      </c>
      <c r="I133" s="63">
        <v>19</v>
      </c>
      <c r="J133" s="63">
        <v>18</v>
      </c>
      <c r="K133" s="63">
        <v>16</v>
      </c>
      <c r="L133" s="63">
        <v>11</v>
      </c>
      <c r="O133" s="14"/>
    </row>
    <row r="134" spans="1:15">
      <c r="A134" s="37"/>
      <c r="B134" s="74" t="s">
        <v>59</v>
      </c>
      <c r="C134" s="74">
        <v>81</v>
      </c>
      <c r="D134" s="74">
        <v>82</v>
      </c>
      <c r="E134" s="74">
        <v>83</v>
      </c>
      <c r="F134" s="74">
        <v>84</v>
      </c>
      <c r="G134" s="74">
        <v>85</v>
      </c>
      <c r="H134" s="74">
        <v>86</v>
      </c>
      <c r="I134" s="74">
        <v>87</v>
      </c>
      <c r="J134" s="74">
        <v>88</v>
      </c>
      <c r="K134" s="74">
        <v>89</v>
      </c>
      <c r="L134" s="74">
        <v>90</v>
      </c>
      <c r="O134" s="14"/>
    </row>
    <row r="135" spans="1:15">
      <c r="A135" s="37"/>
      <c r="B135" s="74" t="s">
        <v>18</v>
      </c>
      <c r="C135" s="63">
        <v>15</v>
      </c>
      <c r="D135" s="63">
        <v>13</v>
      </c>
      <c r="E135" s="63">
        <v>16</v>
      </c>
      <c r="F135" s="63">
        <v>14</v>
      </c>
      <c r="G135" s="63">
        <v>22</v>
      </c>
      <c r="H135" s="63">
        <v>21</v>
      </c>
      <c r="I135" s="63">
        <v>19</v>
      </c>
      <c r="J135" s="63">
        <v>18</v>
      </c>
      <c r="K135" s="63">
        <v>16</v>
      </c>
      <c r="L135" s="63">
        <v>11</v>
      </c>
      <c r="O135" s="14"/>
    </row>
    <row r="136" spans="1:15">
      <c r="A136" s="37"/>
      <c r="B136" s="74" t="s">
        <v>59</v>
      </c>
      <c r="C136" s="74">
        <v>91</v>
      </c>
      <c r="D136" s="74">
        <v>92</v>
      </c>
      <c r="E136" s="74">
        <v>93</v>
      </c>
      <c r="F136" s="74">
        <v>94</v>
      </c>
      <c r="G136" s="74">
        <v>95</v>
      </c>
      <c r="H136" s="74">
        <v>96</v>
      </c>
      <c r="I136" s="74">
        <v>97</v>
      </c>
      <c r="J136" s="74">
        <v>98</v>
      </c>
      <c r="K136" s="74">
        <v>99</v>
      </c>
      <c r="L136" s="74">
        <v>100</v>
      </c>
      <c r="O136" s="14"/>
    </row>
    <row r="137" spans="1:15">
      <c r="A137" s="37"/>
      <c r="B137" s="74" t="s">
        <v>18</v>
      </c>
      <c r="C137" s="63">
        <v>17</v>
      </c>
      <c r="D137" s="63">
        <v>14</v>
      </c>
      <c r="E137" s="63">
        <v>12</v>
      </c>
      <c r="F137" s="63">
        <v>20</v>
      </c>
      <c r="G137" s="63">
        <v>23</v>
      </c>
      <c r="H137" s="63">
        <v>19</v>
      </c>
      <c r="I137" s="63">
        <v>15</v>
      </c>
      <c r="J137" s="63">
        <v>16</v>
      </c>
      <c r="K137" s="63">
        <v>13</v>
      </c>
      <c r="L137" s="63">
        <v>18</v>
      </c>
      <c r="O137" s="14"/>
    </row>
    <row r="138" spans="1:15">
      <c r="A138" s="37"/>
      <c r="O138" s="14"/>
    </row>
    <row r="139" spans="1:15">
      <c r="A139" s="37"/>
      <c r="B139" s="79" t="s">
        <v>7</v>
      </c>
      <c r="C139" s="15">
        <f>AVERAGE(C119:L119,C121:L121,C123:L123,C125:L125,C127:L127,C129:L129,C131:L131,C133:L133,C135:L135,C137:L137)-MIN(C119:L119,C121:L121,C123:L123,C125:L125,C127:L127,C129:L129,C131:L131,C133:L133,C135:L135,C137:L137)</f>
        <v>8.75</v>
      </c>
      <c r="E139" s="78" t="s">
        <v>60</v>
      </c>
      <c r="F139" s="125" t="s">
        <v>61</v>
      </c>
      <c r="G139" s="125"/>
      <c r="H139" s="125"/>
      <c r="I139" s="125"/>
      <c r="J139" s="125"/>
      <c r="K139" s="125"/>
      <c r="L139" s="21"/>
      <c r="M139" s="24"/>
      <c r="O139" s="14"/>
    </row>
    <row r="140" spans="1:15">
      <c r="A140" s="37"/>
      <c r="B140" s="80" t="s">
        <v>31</v>
      </c>
      <c r="C140" s="19">
        <f>MAX(C119:L119,C121:L121,C123:L123,C125:L125,C127:L127,C129:L129,C131:L131,C133:L133,C135:L135,C137:L137)- MIN(C119:L119,C121:L121,C123:L123,C125:L125,C127:L127,C129:L129,C131:L131,C133:L133,C135:L135,C137:L137)</f>
        <v>19</v>
      </c>
      <c r="E140" s="76" t="s">
        <v>62</v>
      </c>
      <c r="F140" s="116" t="s">
        <v>63</v>
      </c>
      <c r="G140" s="116"/>
      <c r="H140" s="116"/>
      <c r="I140" s="116"/>
      <c r="J140" s="116"/>
      <c r="K140" s="116"/>
      <c r="L140" s="65"/>
      <c r="M140" s="13"/>
      <c r="O140" s="14"/>
    </row>
    <row r="141" spans="1:15">
      <c r="A141" s="37"/>
      <c r="B141" s="81" t="s">
        <v>40</v>
      </c>
      <c r="C141" s="16">
        <f>_xlfn.STDEV.S(C119:L119,C121:L121,C123:L123,C125:L125,C127:L127,C129:L129,C131:L131,C133:L133,C135:L135,C137:L137)</f>
        <v>4.1811868210262064</v>
      </c>
      <c r="E141" s="78" t="s">
        <v>64</v>
      </c>
      <c r="F141" s="117" t="s">
        <v>65</v>
      </c>
      <c r="G141" s="117"/>
      <c r="H141" s="117"/>
      <c r="I141" s="117"/>
      <c r="J141" s="117"/>
      <c r="K141" s="117"/>
      <c r="L141" s="117"/>
      <c r="M141" s="118"/>
      <c r="O141" s="14"/>
    </row>
    <row r="142" spans="1:15">
      <c r="A142" s="38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4"/>
    </row>
    <row r="143" spans="1:15" ht="15.75">
      <c r="A143" s="123" t="s">
        <v>66</v>
      </c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</row>
    <row r="144" spans="1:15">
      <c r="A144" s="3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0"/>
    </row>
    <row r="145" spans="1:15">
      <c r="A145" s="37"/>
      <c r="B145" s="74" t="s">
        <v>67</v>
      </c>
      <c r="C145" s="74">
        <v>1</v>
      </c>
      <c r="D145" s="74">
        <v>2</v>
      </c>
      <c r="E145" s="74">
        <v>3</v>
      </c>
      <c r="F145" s="74">
        <v>4</v>
      </c>
      <c r="G145" s="74">
        <v>5</v>
      </c>
      <c r="H145" s="74">
        <v>6</v>
      </c>
      <c r="I145" s="74">
        <v>7</v>
      </c>
      <c r="J145" s="74">
        <v>8</v>
      </c>
      <c r="K145" s="74">
        <v>9</v>
      </c>
      <c r="L145" s="74">
        <v>10</v>
      </c>
      <c r="O145" s="14"/>
    </row>
    <row r="146" spans="1:15">
      <c r="A146" s="37"/>
      <c r="B146" s="74" t="s">
        <v>68</v>
      </c>
      <c r="C146" s="62">
        <v>30</v>
      </c>
      <c r="D146" s="62">
        <v>32</v>
      </c>
      <c r="E146" s="62">
        <v>33</v>
      </c>
      <c r="F146" s="62">
        <v>28</v>
      </c>
      <c r="G146" s="62">
        <v>31</v>
      </c>
      <c r="H146" s="62">
        <v>30</v>
      </c>
      <c r="I146" s="62">
        <v>29</v>
      </c>
      <c r="J146" s="62">
        <v>30</v>
      </c>
      <c r="K146" s="62">
        <v>32</v>
      </c>
      <c r="L146" s="62">
        <v>31</v>
      </c>
      <c r="O146" s="14"/>
    </row>
    <row r="147" spans="1:15">
      <c r="A147" s="37"/>
      <c r="B147" s="74" t="s">
        <v>69</v>
      </c>
      <c r="C147" s="62">
        <v>25</v>
      </c>
      <c r="D147" s="62">
        <v>27</v>
      </c>
      <c r="E147" s="62">
        <v>26</v>
      </c>
      <c r="F147" s="62">
        <v>23</v>
      </c>
      <c r="G147" s="62">
        <v>28</v>
      </c>
      <c r="H147" s="62">
        <v>24</v>
      </c>
      <c r="I147" s="62">
        <v>26</v>
      </c>
      <c r="J147" s="62">
        <v>25</v>
      </c>
      <c r="K147" s="62">
        <v>27</v>
      </c>
      <c r="L147" s="62">
        <v>28</v>
      </c>
      <c r="O147" s="14"/>
    </row>
    <row r="148" spans="1:15">
      <c r="A148" s="37"/>
      <c r="B148" s="74" t="s">
        <v>70</v>
      </c>
      <c r="C148" s="62">
        <v>22</v>
      </c>
      <c r="D148" s="62">
        <v>23</v>
      </c>
      <c r="E148" s="62">
        <v>20</v>
      </c>
      <c r="F148" s="62">
        <v>25</v>
      </c>
      <c r="G148" s="62">
        <v>21</v>
      </c>
      <c r="H148" s="62">
        <v>24</v>
      </c>
      <c r="I148" s="62">
        <v>23</v>
      </c>
      <c r="J148" s="62">
        <v>22</v>
      </c>
      <c r="K148" s="62">
        <v>25</v>
      </c>
      <c r="L148" s="62">
        <v>24</v>
      </c>
      <c r="O148" s="14"/>
    </row>
    <row r="149" spans="1:15">
      <c r="A149" s="37"/>
      <c r="B149" s="74" t="s">
        <v>71</v>
      </c>
      <c r="C149" s="62">
        <v>18</v>
      </c>
      <c r="D149" s="62">
        <v>17</v>
      </c>
      <c r="E149" s="62">
        <v>19</v>
      </c>
      <c r="F149" s="62">
        <v>20</v>
      </c>
      <c r="G149" s="62">
        <v>21</v>
      </c>
      <c r="H149" s="62">
        <v>18</v>
      </c>
      <c r="I149" s="62">
        <v>19</v>
      </c>
      <c r="J149" s="62">
        <v>17</v>
      </c>
      <c r="K149" s="62">
        <v>20</v>
      </c>
      <c r="L149" s="62">
        <v>19</v>
      </c>
      <c r="O149" s="14"/>
    </row>
    <row r="150" spans="1:15">
      <c r="A150" s="37"/>
      <c r="B150" s="74" t="s">
        <v>72</v>
      </c>
      <c r="C150" s="62">
        <v>35</v>
      </c>
      <c r="D150" s="62">
        <v>36</v>
      </c>
      <c r="E150" s="62">
        <v>34</v>
      </c>
      <c r="F150" s="62">
        <v>35</v>
      </c>
      <c r="G150" s="62">
        <v>33</v>
      </c>
      <c r="H150" s="62">
        <v>34</v>
      </c>
      <c r="I150" s="62">
        <v>32</v>
      </c>
      <c r="J150" s="62">
        <v>33</v>
      </c>
      <c r="K150" s="62">
        <v>36</v>
      </c>
      <c r="L150" s="62">
        <v>34</v>
      </c>
      <c r="O150" s="14"/>
    </row>
    <row r="151" spans="1:15">
      <c r="A151" s="37"/>
      <c r="O151" s="14"/>
    </row>
    <row r="152" spans="1:15">
      <c r="A152" s="37"/>
      <c r="B152" s="80" t="s">
        <v>73</v>
      </c>
      <c r="C152" s="84" t="s">
        <v>74</v>
      </c>
      <c r="D152" s="85" t="s">
        <v>50</v>
      </c>
      <c r="E152" s="78" t="s">
        <v>75</v>
      </c>
      <c r="F152" s="86" t="s">
        <v>74</v>
      </c>
      <c r="G152" s="85" t="s">
        <v>31</v>
      </c>
      <c r="H152" s="78" t="s">
        <v>76</v>
      </c>
      <c r="I152" s="87" t="s">
        <v>74</v>
      </c>
      <c r="J152" s="88" t="s">
        <v>77</v>
      </c>
      <c r="O152" s="14"/>
    </row>
    <row r="153" spans="1:15">
      <c r="A153" s="37"/>
      <c r="C153" s="89" t="s">
        <v>78</v>
      </c>
      <c r="D153" s="39">
        <f>AVERAGE(C146:L146)</f>
        <v>30.6</v>
      </c>
      <c r="F153" s="92" t="s">
        <v>78</v>
      </c>
      <c r="G153" s="39">
        <f>MAX(C146:L146)-MIN(C146:L146)</f>
        <v>5</v>
      </c>
      <c r="I153" s="89" t="s">
        <v>78</v>
      </c>
      <c r="J153" s="39">
        <f>_xlfn.VAR.S(C146:L146)</f>
        <v>2.2666666666666675</v>
      </c>
      <c r="O153" s="14"/>
    </row>
    <row r="154" spans="1:15">
      <c r="A154" s="37"/>
      <c r="C154" s="90" t="s">
        <v>79</v>
      </c>
      <c r="D154" s="40">
        <f>AVERAGE(C147:L147)</f>
        <v>25.9</v>
      </c>
      <c r="F154" s="90" t="s">
        <v>79</v>
      </c>
      <c r="G154" s="40">
        <f>MAX(C147:L147)-MIN(C147:L147)</f>
        <v>5</v>
      </c>
      <c r="I154" s="90" t="s">
        <v>79</v>
      </c>
      <c r="J154" s="40">
        <f>_xlfn.VAR.S(C147:L147)</f>
        <v>2.7666666666666675</v>
      </c>
      <c r="O154" s="14"/>
    </row>
    <row r="155" spans="1:15">
      <c r="A155" s="37"/>
      <c r="C155" s="90" t="s">
        <v>80</v>
      </c>
      <c r="D155" s="40">
        <f>AVERAGE(C148:L148)</f>
        <v>22.9</v>
      </c>
      <c r="F155" s="90" t="s">
        <v>80</v>
      </c>
      <c r="G155" s="40">
        <f>MAX(C148:L148)-MIN(C148:L148)</f>
        <v>5</v>
      </c>
      <c r="I155" s="90" t="s">
        <v>80</v>
      </c>
      <c r="J155" s="40">
        <f>_xlfn.VAR.S(C148:L148)</f>
        <v>2.7666666666666675</v>
      </c>
      <c r="O155" s="14"/>
    </row>
    <row r="156" spans="1:15">
      <c r="A156" s="37"/>
      <c r="C156" s="90" t="s">
        <v>81</v>
      </c>
      <c r="D156" s="40">
        <f>AVERAGE(C149:L149)</f>
        <v>18.8</v>
      </c>
      <c r="F156" s="90" t="s">
        <v>81</v>
      </c>
      <c r="G156" s="40">
        <f>MAX(C149:L149)-MIN(C149:L149)</f>
        <v>4</v>
      </c>
      <c r="I156" s="90" t="s">
        <v>81</v>
      </c>
      <c r="J156" s="40">
        <f>_xlfn.VAR.S(C149:L149)</f>
        <v>1.7333333333333332</v>
      </c>
      <c r="O156" s="14"/>
    </row>
    <row r="157" spans="1:15">
      <c r="A157" s="37"/>
      <c r="C157" s="91" t="s">
        <v>82</v>
      </c>
      <c r="D157" s="41">
        <f>AVERAGE(C150:L150)</f>
        <v>34.200000000000003</v>
      </c>
      <c r="F157" s="91" t="s">
        <v>82</v>
      </c>
      <c r="G157" s="41">
        <f>MAX(C150:L150)-MIN(C150:L150)</f>
        <v>4</v>
      </c>
      <c r="I157" s="91" t="s">
        <v>82</v>
      </c>
      <c r="J157" s="41">
        <f>_xlfn.VAR.S(C150:L150)</f>
        <v>1.7333333333333332</v>
      </c>
      <c r="O157" s="14"/>
    </row>
    <row r="158" spans="1:15">
      <c r="A158" s="38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4"/>
    </row>
    <row r="159" spans="1:15" ht="15.75">
      <c r="A159" s="124" t="s">
        <v>83</v>
      </c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</row>
    <row r="160" spans="1:15">
      <c r="A160" s="3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0"/>
    </row>
    <row r="161" spans="1:15">
      <c r="A161" s="37"/>
      <c r="B161" s="74" t="s">
        <v>67</v>
      </c>
      <c r="C161" s="74">
        <v>1</v>
      </c>
      <c r="D161" s="74">
        <v>2</v>
      </c>
      <c r="E161" s="74">
        <v>3</v>
      </c>
      <c r="F161" s="74">
        <v>4</v>
      </c>
      <c r="G161" s="74">
        <v>5</v>
      </c>
      <c r="H161" s="74">
        <v>6</v>
      </c>
      <c r="I161" s="74">
        <v>7</v>
      </c>
      <c r="J161" s="74">
        <v>8</v>
      </c>
      <c r="K161" s="74">
        <v>9</v>
      </c>
      <c r="L161" s="74">
        <v>10</v>
      </c>
      <c r="O161" s="14"/>
    </row>
    <row r="162" spans="1:15">
      <c r="A162" s="37"/>
      <c r="B162" s="74" t="s">
        <v>84</v>
      </c>
      <c r="C162" s="63">
        <v>28</v>
      </c>
      <c r="D162" s="63">
        <v>32</v>
      </c>
      <c r="E162" s="63">
        <v>35</v>
      </c>
      <c r="F162" s="63">
        <v>40</v>
      </c>
      <c r="G162" s="63">
        <v>42</v>
      </c>
      <c r="H162" s="63">
        <v>28</v>
      </c>
      <c r="I162" s="63">
        <v>33</v>
      </c>
      <c r="J162" s="63">
        <v>38</v>
      </c>
      <c r="K162" s="63">
        <v>30</v>
      </c>
      <c r="L162" s="63">
        <v>41</v>
      </c>
      <c r="O162" s="14"/>
    </row>
    <row r="163" spans="1:15">
      <c r="A163" s="37"/>
      <c r="B163" s="74" t="s">
        <v>67</v>
      </c>
      <c r="C163" s="74">
        <v>11</v>
      </c>
      <c r="D163" s="74">
        <v>12</v>
      </c>
      <c r="E163" s="74">
        <v>13</v>
      </c>
      <c r="F163" s="74">
        <v>14</v>
      </c>
      <c r="G163" s="74">
        <v>15</v>
      </c>
      <c r="H163" s="74">
        <v>16</v>
      </c>
      <c r="I163" s="74">
        <v>17</v>
      </c>
      <c r="J163" s="74">
        <v>18</v>
      </c>
      <c r="K163" s="74">
        <v>19</v>
      </c>
      <c r="L163" s="74">
        <v>20</v>
      </c>
      <c r="O163" s="14"/>
    </row>
    <row r="164" spans="1:15">
      <c r="A164" s="37"/>
      <c r="B164" s="74" t="s">
        <v>84</v>
      </c>
      <c r="C164" s="63">
        <v>37</v>
      </c>
      <c r="D164" s="63">
        <v>31</v>
      </c>
      <c r="E164" s="63">
        <v>34</v>
      </c>
      <c r="F164" s="63">
        <v>20</v>
      </c>
      <c r="G164" s="63">
        <v>36</v>
      </c>
      <c r="H164" s="63">
        <v>40</v>
      </c>
      <c r="I164" s="63">
        <v>39</v>
      </c>
      <c r="J164" s="63">
        <v>27</v>
      </c>
      <c r="K164" s="63">
        <v>35</v>
      </c>
      <c r="L164" s="63">
        <v>31</v>
      </c>
      <c r="O164" s="14"/>
    </row>
    <row r="165" spans="1:15">
      <c r="A165" s="37"/>
      <c r="B165" s="74" t="s">
        <v>67</v>
      </c>
      <c r="C165" s="74">
        <v>21</v>
      </c>
      <c r="D165" s="74">
        <v>22</v>
      </c>
      <c r="E165" s="74">
        <v>23</v>
      </c>
      <c r="F165" s="74">
        <v>24</v>
      </c>
      <c r="G165" s="74">
        <v>25</v>
      </c>
      <c r="H165" s="74">
        <v>26</v>
      </c>
      <c r="I165" s="74">
        <v>27</v>
      </c>
      <c r="J165" s="74">
        <v>28</v>
      </c>
      <c r="K165" s="74">
        <v>29</v>
      </c>
      <c r="L165" s="74">
        <v>30</v>
      </c>
      <c r="O165" s="14"/>
    </row>
    <row r="166" spans="1:15">
      <c r="A166" s="37"/>
      <c r="B166" s="74" t="s">
        <v>84</v>
      </c>
      <c r="C166" s="63">
        <v>39</v>
      </c>
      <c r="D166" s="63">
        <v>45</v>
      </c>
      <c r="E166" s="63">
        <v>29</v>
      </c>
      <c r="F166" s="63">
        <v>33</v>
      </c>
      <c r="G166" s="63">
        <v>37</v>
      </c>
      <c r="H166" s="63">
        <v>40</v>
      </c>
      <c r="I166" s="63">
        <v>36</v>
      </c>
      <c r="J166" s="63">
        <v>29</v>
      </c>
      <c r="K166" s="63">
        <v>31</v>
      </c>
      <c r="L166" s="63">
        <v>38</v>
      </c>
      <c r="O166" s="14"/>
    </row>
    <row r="167" spans="1:15">
      <c r="A167" s="37"/>
      <c r="B167" s="74" t="s">
        <v>67</v>
      </c>
      <c r="C167" s="74">
        <v>31</v>
      </c>
      <c r="D167" s="74">
        <v>32</v>
      </c>
      <c r="E167" s="74">
        <v>33</v>
      </c>
      <c r="F167" s="74">
        <v>34</v>
      </c>
      <c r="G167" s="74">
        <v>35</v>
      </c>
      <c r="H167" s="74">
        <v>36</v>
      </c>
      <c r="I167" s="74">
        <v>37</v>
      </c>
      <c r="J167" s="74">
        <v>38</v>
      </c>
      <c r="K167" s="74">
        <v>39</v>
      </c>
      <c r="L167" s="74">
        <v>40</v>
      </c>
      <c r="O167" s="14"/>
    </row>
    <row r="168" spans="1:15">
      <c r="A168" s="37"/>
      <c r="B168" s="74" t="s">
        <v>84</v>
      </c>
      <c r="C168" s="63">
        <v>35</v>
      </c>
      <c r="D168" s="63">
        <v>44</v>
      </c>
      <c r="E168" s="63">
        <v>32</v>
      </c>
      <c r="F168" s="63">
        <v>39</v>
      </c>
      <c r="G168" s="63">
        <v>36</v>
      </c>
      <c r="H168" s="63">
        <v>30</v>
      </c>
      <c r="I168" s="63">
        <v>33</v>
      </c>
      <c r="J168" s="63">
        <v>28</v>
      </c>
      <c r="K168" s="63">
        <v>41</v>
      </c>
      <c r="L168" s="63">
        <v>35</v>
      </c>
      <c r="O168" s="14"/>
    </row>
    <row r="169" spans="1:15">
      <c r="A169" s="37"/>
      <c r="B169" s="74" t="s">
        <v>67</v>
      </c>
      <c r="C169" s="74">
        <v>41</v>
      </c>
      <c r="D169" s="74">
        <v>42</v>
      </c>
      <c r="E169" s="74">
        <v>43</v>
      </c>
      <c r="F169" s="74">
        <v>44</v>
      </c>
      <c r="G169" s="74">
        <v>45</v>
      </c>
      <c r="H169" s="74">
        <v>46</v>
      </c>
      <c r="I169" s="74">
        <v>47</v>
      </c>
      <c r="J169" s="74">
        <v>48</v>
      </c>
      <c r="K169" s="74">
        <v>49</v>
      </c>
      <c r="L169" s="74">
        <v>50</v>
      </c>
      <c r="O169" s="14"/>
    </row>
    <row r="170" spans="1:15">
      <c r="A170" s="37"/>
      <c r="B170" s="74" t="s">
        <v>84</v>
      </c>
      <c r="C170" s="63">
        <v>31</v>
      </c>
      <c r="D170" s="63">
        <v>37</v>
      </c>
      <c r="E170" s="63">
        <v>41</v>
      </c>
      <c r="F170" s="63">
        <v>29</v>
      </c>
      <c r="G170" s="63">
        <v>34</v>
      </c>
      <c r="H170" s="63">
        <v>40</v>
      </c>
      <c r="I170" s="63">
        <v>31</v>
      </c>
      <c r="J170" s="63">
        <v>33</v>
      </c>
      <c r="K170" s="63">
        <v>38</v>
      </c>
      <c r="L170" s="63">
        <v>36</v>
      </c>
      <c r="O170" s="14"/>
    </row>
    <row r="171" spans="1:15">
      <c r="A171" s="37"/>
      <c r="B171" s="74" t="s">
        <v>67</v>
      </c>
      <c r="C171" s="74">
        <v>51</v>
      </c>
      <c r="D171" s="74">
        <v>52</v>
      </c>
      <c r="E171" s="74">
        <v>53</v>
      </c>
      <c r="F171" s="74">
        <v>54</v>
      </c>
      <c r="G171" s="74">
        <v>55</v>
      </c>
      <c r="H171" s="74">
        <v>56</v>
      </c>
      <c r="I171" s="74">
        <v>57</v>
      </c>
      <c r="J171" s="74">
        <v>58</v>
      </c>
      <c r="K171" s="74">
        <v>59</v>
      </c>
      <c r="L171" s="74">
        <v>60</v>
      </c>
      <c r="O171" s="14"/>
    </row>
    <row r="172" spans="1:15">
      <c r="A172" s="37"/>
      <c r="B172" s="74" t="s">
        <v>84</v>
      </c>
      <c r="C172" s="63">
        <v>39</v>
      </c>
      <c r="D172" s="63">
        <v>27</v>
      </c>
      <c r="E172" s="63">
        <v>35</v>
      </c>
      <c r="F172" s="63">
        <v>30</v>
      </c>
      <c r="G172" s="63">
        <v>43</v>
      </c>
      <c r="H172" s="63">
        <v>29</v>
      </c>
      <c r="I172" s="63">
        <v>32</v>
      </c>
      <c r="J172" s="63">
        <v>36</v>
      </c>
      <c r="K172" s="63">
        <v>31</v>
      </c>
      <c r="L172" s="63">
        <v>40</v>
      </c>
      <c r="O172" s="14"/>
    </row>
    <row r="173" spans="1:15">
      <c r="A173" s="37"/>
      <c r="B173" s="74" t="s">
        <v>67</v>
      </c>
      <c r="C173" s="74">
        <v>61</v>
      </c>
      <c r="D173" s="74">
        <v>62</v>
      </c>
      <c r="E173" s="74">
        <v>63</v>
      </c>
      <c r="F173" s="74">
        <v>64</v>
      </c>
      <c r="G173" s="74">
        <v>65</v>
      </c>
      <c r="H173" s="74">
        <v>66</v>
      </c>
      <c r="I173" s="74">
        <v>67</v>
      </c>
      <c r="J173" s="74">
        <v>68</v>
      </c>
      <c r="K173" s="74">
        <v>69</v>
      </c>
      <c r="L173" s="74">
        <v>70</v>
      </c>
      <c r="O173" s="14"/>
    </row>
    <row r="174" spans="1:15">
      <c r="A174" s="37"/>
      <c r="B174" s="74" t="s">
        <v>84</v>
      </c>
      <c r="C174" s="63">
        <v>38</v>
      </c>
      <c r="D174" s="63">
        <v>44</v>
      </c>
      <c r="E174" s="63">
        <v>37</v>
      </c>
      <c r="F174" s="63">
        <v>33</v>
      </c>
      <c r="G174" s="63">
        <v>35</v>
      </c>
      <c r="H174" s="63">
        <v>41</v>
      </c>
      <c r="I174" s="63">
        <v>30</v>
      </c>
      <c r="J174" s="63">
        <v>31</v>
      </c>
      <c r="K174" s="63">
        <v>39</v>
      </c>
      <c r="L174" s="63">
        <v>28</v>
      </c>
      <c r="O174" s="14"/>
    </row>
    <row r="175" spans="1:15">
      <c r="A175" s="37"/>
      <c r="B175" s="74" t="s">
        <v>67</v>
      </c>
      <c r="C175" s="74">
        <v>71</v>
      </c>
      <c r="D175" s="74">
        <v>72</v>
      </c>
      <c r="E175" s="74">
        <v>73</v>
      </c>
      <c r="F175" s="74">
        <v>74</v>
      </c>
      <c r="G175" s="74">
        <v>75</v>
      </c>
      <c r="H175" s="74">
        <v>76</v>
      </c>
      <c r="I175" s="74">
        <v>77</v>
      </c>
      <c r="J175" s="74">
        <v>78</v>
      </c>
      <c r="K175" s="74">
        <v>79</v>
      </c>
      <c r="L175" s="74">
        <v>80</v>
      </c>
      <c r="O175" s="14"/>
    </row>
    <row r="176" spans="1:15">
      <c r="A176" s="37"/>
      <c r="B176" s="74" t="s">
        <v>84</v>
      </c>
      <c r="C176" s="63">
        <v>45</v>
      </c>
      <c r="D176" s="63">
        <v>29</v>
      </c>
      <c r="E176" s="63">
        <v>33</v>
      </c>
      <c r="F176" s="63">
        <v>38</v>
      </c>
      <c r="G176" s="63">
        <v>34</v>
      </c>
      <c r="H176" s="63">
        <v>32</v>
      </c>
      <c r="I176" s="63">
        <v>35</v>
      </c>
      <c r="J176" s="63">
        <v>31</v>
      </c>
      <c r="K176" s="63">
        <v>40</v>
      </c>
      <c r="L176" s="63">
        <v>36</v>
      </c>
      <c r="O176" s="14"/>
    </row>
    <row r="177" spans="1:15">
      <c r="A177" s="37"/>
      <c r="B177" s="74" t="s">
        <v>67</v>
      </c>
      <c r="C177" s="74">
        <v>81</v>
      </c>
      <c r="D177" s="74">
        <v>82</v>
      </c>
      <c r="E177" s="74">
        <v>83</v>
      </c>
      <c r="F177" s="74">
        <v>84</v>
      </c>
      <c r="G177" s="74">
        <v>85</v>
      </c>
      <c r="H177" s="74">
        <v>86</v>
      </c>
      <c r="I177" s="74">
        <v>87</v>
      </c>
      <c r="J177" s="74">
        <v>88</v>
      </c>
      <c r="K177" s="74">
        <v>89</v>
      </c>
      <c r="L177" s="74">
        <v>90</v>
      </c>
      <c r="O177" s="14"/>
    </row>
    <row r="178" spans="1:15">
      <c r="A178" s="37"/>
      <c r="B178" s="74" t="s">
        <v>84</v>
      </c>
      <c r="C178" s="63">
        <v>39</v>
      </c>
      <c r="D178" s="63">
        <v>37</v>
      </c>
      <c r="E178" s="63">
        <v>35</v>
      </c>
      <c r="F178" s="63">
        <v>30</v>
      </c>
      <c r="G178" s="63">
        <v>43</v>
      </c>
      <c r="H178" s="63">
        <v>29</v>
      </c>
      <c r="I178" s="63">
        <v>32</v>
      </c>
      <c r="J178" s="63">
        <v>36</v>
      </c>
      <c r="K178" s="63">
        <v>31</v>
      </c>
      <c r="L178" s="63">
        <v>40</v>
      </c>
      <c r="O178" s="14"/>
    </row>
    <row r="179" spans="1:15">
      <c r="A179" s="37"/>
      <c r="B179" s="74" t="s">
        <v>67</v>
      </c>
      <c r="C179" s="74">
        <v>91</v>
      </c>
      <c r="D179" s="74">
        <v>92</v>
      </c>
      <c r="E179" s="74">
        <v>93</v>
      </c>
      <c r="F179" s="74">
        <v>94</v>
      </c>
      <c r="G179" s="74">
        <v>95</v>
      </c>
      <c r="H179" s="74">
        <v>96</v>
      </c>
      <c r="I179" s="74">
        <v>97</v>
      </c>
      <c r="J179" s="74">
        <v>98</v>
      </c>
      <c r="K179" s="74">
        <v>99</v>
      </c>
      <c r="L179" s="74">
        <v>100</v>
      </c>
      <c r="O179" s="14"/>
    </row>
    <row r="180" spans="1:15">
      <c r="A180" s="37"/>
      <c r="B180" s="74" t="s">
        <v>84</v>
      </c>
      <c r="C180" s="63">
        <v>38</v>
      </c>
      <c r="D180" s="63">
        <v>44</v>
      </c>
      <c r="E180" s="63">
        <v>37</v>
      </c>
      <c r="F180" s="63">
        <v>33</v>
      </c>
      <c r="G180" s="63">
        <v>35</v>
      </c>
      <c r="H180" s="63">
        <v>41</v>
      </c>
      <c r="I180" s="63">
        <v>30</v>
      </c>
      <c r="J180" s="63">
        <v>31</v>
      </c>
      <c r="K180" s="63">
        <v>39</v>
      </c>
      <c r="L180" s="63">
        <v>28</v>
      </c>
      <c r="O180" s="14"/>
    </row>
    <row r="181" spans="1:15">
      <c r="A181" s="37"/>
      <c r="O181" s="14"/>
    </row>
    <row r="182" spans="1:15">
      <c r="A182" s="37"/>
      <c r="O182" s="14"/>
    </row>
    <row r="183" spans="1:15">
      <c r="A183" s="37"/>
      <c r="E183" s="93" t="s">
        <v>10</v>
      </c>
      <c r="F183" s="113"/>
      <c r="G183" s="114"/>
      <c r="H183" s="114"/>
      <c r="I183" s="114"/>
      <c r="J183" s="114"/>
      <c r="K183" s="115"/>
      <c r="O183" s="14"/>
    </row>
    <row r="184" spans="1:15">
      <c r="A184" s="37"/>
      <c r="B184" s="79" t="s">
        <v>9</v>
      </c>
      <c r="C184" s="15">
        <f>MODE(C162:L162,C164:L164,C166:L166,C168:L168,C170:L170,C172:L172,C174:L174,C176:L176,C178:L178,C180:L180)</f>
        <v>31</v>
      </c>
      <c r="E184" s="94" t="s">
        <v>12</v>
      </c>
      <c r="F184" s="121" t="s">
        <v>85</v>
      </c>
      <c r="G184" s="122"/>
      <c r="H184" s="122"/>
      <c r="I184" s="122"/>
      <c r="J184" s="122"/>
      <c r="K184" s="126"/>
      <c r="O184" s="14"/>
    </row>
    <row r="185" spans="1:15">
      <c r="A185" s="37"/>
      <c r="B185" s="80" t="s">
        <v>8</v>
      </c>
      <c r="C185" s="19">
        <f>MEDIAN(C162:L162,C164:L164,C166:L166,C168:L168,C170:L170,C172:L172,C174:L174,C176:L176,C178:L178,C180:L180)</f>
        <v>35</v>
      </c>
      <c r="E185" s="95" t="s">
        <v>86</v>
      </c>
      <c r="F185" s="30" t="s">
        <v>87</v>
      </c>
      <c r="G185" s="31"/>
      <c r="H185" s="31"/>
      <c r="I185" s="31"/>
      <c r="J185" s="31"/>
      <c r="K185" s="32"/>
      <c r="O185" s="14"/>
    </row>
    <row r="186" spans="1:15">
      <c r="A186" s="37"/>
      <c r="B186" s="81" t="s">
        <v>31</v>
      </c>
      <c r="C186" s="16">
        <f>MAX(C162:L162,C164:L164,C166:L166,C168:L168,C170:L170,C172:L172,C174:L174,C176:L176,C178:L178,C180:L180)-MIN(C162:L162,C164:L164,C166:L166,C168:L168,C170:L170,C172:L172,C174:L174,C176:L176,C178:L178,C180:L180)</f>
        <v>25</v>
      </c>
      <c r="E186" s="96" t="s">
        <v>88</v>
      </c>
      <c r="F186" s="27" t="s">
        <v>89</v>
      </c>
      <c r="G186" s="27"/>
      <c r="H186" s="27"/>
      <c r="I186" s="27"/>
      <c r="J186" s="27"/>
      <c r="K186" s="28"/>
      <c r="O186" s="14"/>
    </row>
    <row r="187" spans="1:15">
      <c r="A187" s="38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4"/>
    </row>
    <row r="188" spans="1:15" ht="15.75">
      <c r="A188" s="124" t="s">
        <v>90</v>
      </c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</row>
    <row r="189" spans="1:15" ht="15.75">
      <c r="A189" s="54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5"/>
    </row>
    <row r="190" spans="1:15">
      <c r="A190" s="37"/>
      <c r="B190" s="74" t="s">
        <v>54</v>
      </c>
      <c r="C190" s="74">
        <v>1</v>
      </c>
      <c r="D190" s="74">
        <v>2</v>
      </c>
      <c r="E190" s="74">
        <v>3</v>
      </c>
      <c r="F190" s="74">
        <v>4</v>
      </c>
      <c r="G190" s="74">
        <v>5</v>
      </c>
      <c r="H190" s="74">
        <v>6</v>
      </c>
      <c r="I190" s="74">
        <v>7</v>
      </c>
      <c r="J190" s="74">
        <v>8</v>
      </c>
      <c r="K190" s="74">
        <v>9</v>
      </c>
      <c r="L190" s="74">
        <v>10</v>
      </c>
      <c r="O190" s="14"/>
    </row>
    <row r="191" spans="1:15">
      <c r="A191" s="37"/>
      <c r="B191" s="74" t="s">
        <v>91</v>
      </c>
      <c r="C191" s="63">
        <v>56</v>
      </c>
      <c r="D191" s="63">
        <v>40</v>
      </c>
      <c r="E191" s="63">
        <v>28</v>
      </c>
      <c r="F191" s="63">
        <v>73</v>
      </c>
      <c r="G191" s="63">
        <v>52</v>
      </c>
      <c r="H191" s="63">
        <v>61</v>
      </c>
      <c r="I191" s="63">
        <v>35</v>
      </c>
      <c r="J191" s="63">
        <v>40</v>
      </c>
      <c r="K191" s="63">
        <v>47</v>
      </c>
      <c r="L191" s="63">
        <v>65</v>
      </c>
      <c r="O191" s="14"/>
    </row>
    <row r="192" spans="1:15">
      <c r="A192" s="37"/>
      <c r="B192" s="74" t="s">
        <v>54</v>
      </c>
      <c r="C192" s="74">
        <v>11</v>
      </c>
      <c r="D192" s="74">
        <v>12</v>
      </c>
      <c r="E192" s="74">
        <v>13</v>
      </c>
      <c r="F192" s="74">
        <v>14</v>
      </c>
      <c r="G192" s="74">
        <v>15</v>
      </c>
      <c r="H192" s="74">
        <v>16</v>
      </c>
      <c r="I192" s="74">
        <v>17</v>
      </c>
      <c r="J192" s="74">
        <v>18</v>
      </c>
      <c r="K192" s="74">
        <v>19</v>
      </c>
      <c r="L192" s="74">
        <v>20</v>
      </c>
      <c r="O192" s="14"/>
    </row>
    <row r="193" spans="1:15">
      <c r="A193" s="37"/>
      <c r="B193" s="74" t="s">
        <v>91</v>
      </c>
      <c r="C193" s="63">
        <v>52</v>
      </c>
      <c r="D193" s="63">
        <v>44</v>
      </c>
      <c r="E193" s="63">
        <v>38</v>
      </c>
      <c r="F193" s="63">
        <v>60</v>
      </c>
      <c r="G193" s="63">
        <v>56</v>
      </c>
      <c r="H193" s="63">
        <v>40</v>
      </c>
      <c r="I193" s="63">
        <v>36</v>
      </c>
      <c r="J193" s="63">
        <v>49</v>
      </c>
      <c r="K193" s="63">
        <v>68</v>
      </c>
      <c r="L193" s="63">
        <v>57</v>
      </c>
      <c r="O193" s="14"/>
    </row>
    <row r="194" spans="1:15">
      <c r="A194" s="37"/>
      <c r="B194" s="74" t="s">
        <v>54</v>
      </c>
      <c r="C194" s="74">
        <v>21</v>
      </c>
      <c r="D194" s="74">
        <v>22</v>
      </c>
      <c r="E194" s="74">
        <v>23</v>
      </c>
      <c r="F194" s="74">
        <v>24</v>
      </c>
      <c r="G194" s="74">
        <v>25</v>
      </c>
      <c r="H194" s="74">
        <v>26</v>
      </c>
      <c r="I194" s="74">
        <v>27</v>
      </c>
      <c r="J194" s="74">
        <v>28</v>
      </c>
      <c r="K194" s="74">
        <v>29</v>
      </c>
      <c r="L194" s="74">
        <v>30</v>
      </c>
      <c r="O194" s="14"/>
    </row>
    <row r="195" spans="1:15">
      <c r="A195" s="37"/>
      <c r="B195" s="74" t="s">
        <v>91</v>
      </c>
      <c r="C195" s="63">
        <v>52</v>
      </c>
      <c r="D195" s="63">
        <v>63</v>
      </c>
      <c r="E195" s="63">
        <v>41</v>
      </c>
      <c r="F195" s="63">
        <v>48</v>
      </c>
      <c r="G195" s="63">
        <v>55</v>
      </c>
      <c r="H195" s="63">
        <v>42</v>
      </c>
      <c r="I195" s="63">
        <v>39</v>
      </c>
      <c r="J195" s="63">
        <v>58</v>
      </c>
      <c r="K195" s="63">
        <v>62</v>
      </c>
      <c r="L195" s="63">
        <v>49</v>
      </c>
      <c r="O195" s="14"/>
    </row>
    <row r="196" spans="1:15">
      <c r="A196" s="37"/>
      <c r="B196" s="74" t="s">
        <v>54</v>
      </c>
      <c r="C196" s="74">
        <v>31</v>
      </c>
      <c r="D196" s="74">
        <v>32</v>
      </c>
      <c r="E196" s="74">
        <v>33</v>
      </c>
      <c r="F196" s="74">
        <v>34</v>
      </c>
      <c r="G196" s="74">
        <v>35</v>
      </c>
      <c r="H196" s="74">
        <v>36</v>
      </c>
      <c r="I196" s="74">
        <v>37</v>
      </c>
      <c r="J196" s="74">
        <v>38</v>
      </c>
      <c r="K196" s="74">
        <v>39</v>
      </c>
      <c r="L196" s="74">
        <v>40</v>
      </c>
      <c r="O196" s="14"/>
    </row>
    <row r="197" spans="1:15">
      <c r="A197" s="37"/>
      <c r="B197" s="74" t="s">
        <v>91</v>
      </c>
      <c r="C197" s="63">
        <v>59</v>
      </c>
      <c r="D197" s="63">
        <v>45</v>
      </c>
      <c r="E197" s="63">
        <v>47</v>
      </c>
      <c r="F197" s="63">
        <v>51</v>
      </c>
      <c r="G197" s="63">
        <v>65</v>
      </c>
      <c r="H197" s="63">
        <v>41</v>
      </c>
      <c r="I197" s="63">
        <v>48</v>
      </c>
      <c r="J197" s="63">
        <v>55</v>
      </c>
      <c r="K197" s="63">
        <v>42</v>
      </c>
      <c r="L197" s="63">
        <v>39</v>
      </c>
      <c r="O197" s="14"/>
    </row>
    <row r="198" spans="1:15">
      <c r="A198" s="37"/>
      <c r="B198" s="74" t="s">
        <v>54</v>
      </c>
      <c r="C198" s="74">
        <v>41</v>
      </c>
      <c r="D198" s="74">
        <v>42</v>
      </c>
      <c r="E198" s="74">
        <v>43</v>
      </c>
      <c r="F198" s="74">
        <v>44</v>
      </c>
      <c r="G198" s="74">
        <v>45</v>
      </c>
      <c r="H198" s="74">
        <v>46</v>
      </c>
      <c r="I198" s="74">
        <v>47</v>
      </c>
      <c r="J198" s="74">
        <v>48</v>
      </c>
      <c r="K198" s="74">
        <v>49</v>
      </c>
      <c r="L198" s="74">
        <v>50</v>
      </c>
      <c r="O198" s="14"/>
    </row>
    <row r="199" spans="1:15">
      <c r="A199" s="37"/>
      <c r="B199" s="74" t="s">
        <v>91</v>
      </c>
      <c r="C199" s="63">
        <v>58</v>
      </c>
      <c r="D199" s="63">
        <v>62</v>
      </c>
      <c r="E199" s="63">
        <v>49</v>
      </c>
      <c r="F199" s="63">
        <v>59</v>
      </c>
      <c r="G199" s="63">
        <v>45</v>
      </c>
      <c r="H199" s="63">
        <v>47</v>
      </c>
      <c r="I199" s="63">
        <v>51</v>
      </c>
      <c r="J199" s="63">
        <v>65</v>
      </c>
      <c r="K199" s="63">
        <v>43</v>
      </c>
      <c r="L199" s="63">
        <v>58</v>
      </c>
      <c r="O199" s="14"/>
    </row>
    <row r="200" spans="1:15">
      <c r="A200" s="37"/>
      <c r="O200" s="14"/>
    </row>
    <row r="201" spans="1:15">
      <c r="A201" s="37"/>
      <c r="B201" s="79" t="s">
        <v>9</v>
      </c>
      <c r="C201" s="19">
        <f>MODE(C191:L191,C193:L193,C195:L195,C197:L197,C199:L199)</f>
        <v>40</v>
      </c>
      <c r="E201" s="93" t="s">
        <v>10</v>
      </c>
      <c r="F201" s="113"/>
      <c r="G201" s="114"/>
      <c r="H201" s="114"/>
      <c r="I201" s="114"/>
      <c r="J201" s="114"/>
      <c r="K201" s="115"/>
      <c r="O201" s="14"/>
    </row>
    <row r="202" spans="1:15">
      <c r="A202" s="37"/>
      <c r="B202" s="79" t="s">
        <v>8</v>
      </c>
      <c r="C202" s="16">
        <f>MEDIAN(C191:L191,C193:L193,C195:L195,C197:L197,C199:L199)</f>
        <v>50</v>
      </c>
      <c r="E202" s="94" t="s">
        <v>12</v>
      </c>
      <c r="F202" s="121" t="s">
        <v>92</v>
      </c>
      <c r="G202" s="122"/>
      <c r="H202" s="122"/>
      <c r="I202" s="122"/>
      <c r="J202" s="122"/>
      <c r="K202" s="126"/>
      <c r="O202" s="14"/>
    </row>
    <row r="203" spans="1:15">
      <c r="A203" s="37"/>
      <c r="B203" s="75" t="s">
        <v>93</v>
      </c>
      <c r="C203" s="35">
        <f>QUARTILE((C191:L191,C193:L193,C195:L195,C197:L197,C199:L199),1)</f>
        <v>42.25</v>
      </c>
      <c r="E203" s="95" t="s">
        <v>86</v>
      </c>
      <c r="F203" s="30" t="s">
        <v>94</v>
      </c>
      <c r="G203" s="31"/>
      <c r="H203" s="31"/>
      <c r="I203" s="31"/>
      <c r="J203" s="31"/>
      <c r="K203" s="32"/>
      <c r="O203" s="14"/>
    </row>
    <row r="204" spans="1:15">
      <c r="A204" s="37"/>
      <c r="B204" s="79" t="s">
        <v>95</v>
      </c>
      <c r="C204" s="19">
        <f>QUARTILE((C191:L191,C193:L193,C195:L195,C197:L197,C199:L199),3)</f>
        <v>58</v>
      </c>
      <c r="E204" s="96" t="s">
        <v>88</v>
      </c>
      <c r="F204" s="27" t="s">
        <v>96</v>
      </c>
      <c r="G204" s="27"/>
      <c r="H204" s="27"/>
      <c r="I204" s="27"/>
      <c r="J204" s="27"/>
      <c r="K204" s="28"/>
      <c r="O204" s="14"/>
    </row>
    <row r="205" spans="1:15">
      <c r="A205" s="37"/>
      <c r="B205" s="78" t="s">
        <v>97</v>
      </c>
      <c r="C205" s="18">
        <f>C204-C203</f>
        <v>15.75</v>
      </c>
      <c r="O205" s="14"/>
    </row>
    <row r="206" spans="1:15">
      <c r="A206" s="38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4"/>
    </row>
    <row r="207" spans="1:15" ht="15.75">
      <c r="A207" s="124" t="s">
        <v>98</v>
      </c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</row>
    <row r="208" spans="1:15" ht="15.75">
      <c r="A208" s="54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5"/>
    </row>
    <row r="209" spans="1:15">
      <c r="A209" s="37"/>
      <c r="B209" s="136" t="s">
        <v>99</v>
      </c>
      <c r="C209" s="137"/>
      <c r="D209" s="83" t="s">
        <v>78</v>
      </c>
      <c r="E209" s="83" t="s">
        <v>79</v>
      </c>
      <c r="F209" s="83" t="s">
        <v>80</v>
      </c>
      <c r="G209" s="83" t="s">
        <v>81</v>
      </c>
      <c r="H209" s="83" t="s">
        <v>82</v>
      </c>
      <c r="I209" s="83" t="s">
        <v>100</v>
      </c>
      <c r="J209" s="97" t="s">
        <v>101</v>
      </c>
      <c r="O209" s="14"/>
    </row>
    <row r="210" spans="1:15">
      <c r="A210" s="37"/>
      <c r="B210" s="136" t="s">
        <v>102</v>
      </c>
      <c r="C210" s="137"/>
      <c r="D210" s="99">
        <v>30</v>
      </c>
      <c r="E210" s="98">
        <v>40</v>
      </c>
      <c r="F210" s="98">
        <v>20</v>
      </c>
      <c r="G210" s="98">
        <v>10</v>
      </c>
      <c r="H210" s="98">
        <v>45</v>
      </c>
      <c r="I210" s="98">
        <v>25</v>
      </c>
      <c r="J210" s="63">
        <v>30</v>
      </c>
      <c r="O210" s="14"/>
    </row>
    <row r="211" spans="1:15">
      <c r="A211" s="37"/>
      <c r="O211" s="14"/>
    </row>
    <row r="212" spans="1:15">
      <c r="A212" s="37"/>
      <c r="B212" s="93" t="s">
        <v>10</v>
      </c>
      <c r="C212" s="127"/>
      <c r="D212" s="128"/>
      <c r="E212" s="128"/>
      <c r="F212" s="128"/>
      <c r="G212" s="129"/>
      <c r="O212" s="14"/>
    </row>
    <row r="213" spans="1:15">
      <c r="A213" s="37"/>
      <c r="C213" s="130"/>
      <c r="D213" s="131"/>
      <c r="E213" s="131"/>
      <c r="F213" s="131"/>
      <c r="G213" s="132"/>
      <c r="O213" s="14"/>
    </row>
    <row r="214" spans="1:15">
      <c r="A214" s="37"/>
      <c r="C214" s="130"/>
      <c r="D214" s="131"/>
      <c r="E214" s="131"/>
      <c r="F214" s="131"/>
      <c r="G214" s="132"/>
      <c r="O214" s="14"/>
    </row>
    <row r="215" spans="1:15">
      <c r="A215" s="37"/>
      <c r="C215" s="130"/>
      <c r="D215" s="131"/>
      <c r="E215" s="131"/>
      <c r="F215" s="131"/>
      <c r="G215" s="132"/>
      <c r="O215" s="14"/>
    </row>
    <row r="216" spans="1:15">
      <c r="A216" s="37"/>
      <c r="C216" s="130"/>
      <c r="D216" s="131"/>
      <c r="E216" s="131"/>
      <c r="F216" s="131"/>
      <c r="G216" s="132"/>
      <c r="O216" s="14"/>
    </row>
    <row r="217" spans="1:15">
      <c r="A217" s="37"/>
      <c r="C217" s="130"/>
      <c r="D217" s="131"/>
      <c r="E217" s="131"/>
      <c r="F217" s="131"/>
      <c r="G217" s="132"/>
      <c r="O217" s="14"/>
    </row>
    <row r="218" spans="1:15">
      <c r="A218" s="37"/>
      <c r="C218" s="130"/>
      <c r="D218" s="131"/>
      <c r="E218" s="131"/>
      <c r="F218" s="131"/>
      <c r="G218" s="132"/>
      <c r="O218" s="14"/>
    </row>
    <row r="219" spans="1:15">
      <c r="A219" s="37"/>
      <c r="C219" s="130"/>
      <c r="D219" s="131"/>
      <c r="E219" s="131"/>
      <c r="F219" s="131"/>
      <c r="G219" s="132"/>
      <c r="O219" s="14"/>
    </row>
    <row r="220" spans="1:15">
      <c r="A220" s="37"/>
      <c r="C220" s="130"/>
      <c r="D220" s="131"/>
      <c r="E220" s="131"/>
      <c r="F220" s="131"/>
      <c r="G220" s="132"/>
      <c r="O220" s="14"/>
    </row>
    <row r="221" spans="1:15">
      <c r="A221" s="37"/>
      <c r="C221" s="130"/>
      <c r="D221" s="131"/>
      <c r="E221" s="131"/>
      <c r="F221" s="131"/>
      <c r="G221" s="132"/>
      <c r="O221" s="14"/>
    </row>
    <row r="222" spans="1:15">
      <c r="A222" s="37"/>
      <c r="C222" s="133"/>
      <c r="D222" s="134"/>
      <c r="E222" s="134"/>
      <c r="F222" s="134"/>
      <c r="G222" s="135"/>
      <c r="O222" s="14"/>
    </row>
    <row r="223" spans="1:15">
      <c r="A223" s="37"/>
      <c r="B223" s="95" t="s">
        <v>12</v>
      </c>
      <c r="C223" s="11">
        <f>MODE(D210:J210)</f>
        <v>30</v>
      </c>
      <c r="D223" s="113" t="s">
        <v>103</v>
      </c>
      <c r="E223" s="115"/>
      <c r="O223" s="14"/>
    </row>
    <row r="224" spans="1:15">
      <c r="A224" s="37"/>
      <c r="B224" s="96" t="s">
        <v>86</v>
      </c>
      <c r="O224" s="14"/>
    </row>
    <row r="225" spans="1:15">
      <c r="A225" s="38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4"/>
    </row>
    <row r="226" spans="1:15" ht="15.75">
      <c r="A226" s="124" t="s">
        <v>104</v>
      </c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</row>
    <row r="227" spans="1:15">
      <c r="A227" s="36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10"/>
    </row>
    <row r="228" spans="1:15">
      <c r="A228" s="37"/>
      <c r="B228" s="74" t="s">
        <v>67</v>
      </c>
      <c r="C228" s="74">
        <v>1</v>
      </c>
      <c r="D228" s="74">
        <v>2</v>
      </c>
      <c r="E228" s="74">
        <v>3</v>
      </c>
      <c r="F228" s="74">
        <v>4</v>
      </c>
      <c r="G228" s="74">
        <v>5</v>
      </c>
      <c r="H228" s="74">
        <v>6</v>
      </c>
      <c r="I228" s="74">
        <v>7</v>
      </c>
      <c r="J228" s="74">
        <v>8</v>
      </c>
      <c r="K228" s="74">
        <v>9</v>
      </c>
      <c r="L228" s="74">
        <v>10</v>
      </c>
      <c r="O228" s="14"/>
    </row>
    <row r="229" spans="1:15">
      <c r="A229" s="37"/>
      <c r="B229" s="74" t="s">
        <v>105</v>
      </c>
      <c r="C229" s="63">
        <v>4</v>
      </c>
      <c r="D229" s="63">
        <v>5</v>
      </c>
      <c r="E229" s="63">
        <v>3</v>
      </c>
      <c r="F229" s="63">
        <v>4</v>
      </c>
      <c r="G229" s="63">
        <v>4</v>
      </c>
      <c r="H229" s="63">
        <v>3</v>
      </c>
      <c r="I229" s="63">
        <v>2</v>
      </c>
      <c r="J229" s="63">
        <v>5</v>
      </c>
      <c r="K229" s="63">
        <v>4</v>
      </c>
      <c r="L229" s="63">
        <v>3</v>
      </c>
      <c r="O229" s="14"/>
    </row>
    <row r="230" spans="1:15">
      <c r="A230" s="37"/>
      <c r="B230" s="74" t="s">
        <v>67</v>
      </c>
      <c r="C230" s="74">
        <v>11</v>
      </c>
      <c r="D230" s="74">
        <v>12</v>
      </c>
      <c r="E230" s="74">
        <v>13</v>
      </c>
      <c r="F230" s="74">
        <v>14</v>
      </c>
      <c r="G230" s="74">
        <v>15</v>
      </c>
      <c r="H230" s="74">
        <v>16</v>
      </c>
      <c r="I230" s="74">
        <v>17</v>
      </c>
      <c r="J230" s="74">
        <v>18</v>
      </c>
      <c r="K230" s="74">
        <v>19</v>
      </c>
      <c r="L230" s="74">
        <v>20</v>
      </c>
      <c r="O230" s="14"/>
    </row>
    <row r="231" spans="1:15">
      <c r="A231" s="37"/>
      <c r="B231" s="74" t="s">
        <v>105</v>
      </c>
      <c r="C231" s="63">
        <v>5</v>
      </c>
      <c r="D231" s="63">
        <v>4</v>
      </c>
      <c r="E231" s="63">
        <v>2</v>
      </c>
      <c r="F231" s="63">
        <v>3</v>
      </c>
      <c r="G231" s="63">
        <v>4</v>
      </c>
      <c r="H231" s="63">
        <v>5</v>
      </c>
      <c r="I231" s="63">
        <v>3</v>
      </c>
      <c r="J231" s="63">
        <v>4</v>
      </c>
      <c r="K231" s="63">
        <v>5</v>
      </c>
      <c r="L231" s="63">
        <v>3</v>
      </c>
      <c r="O231" s="14"/>
    </row>
    <row r="232" spans="1:15">
      <c r="A232" s="37"/>
      <c r="B232" s="74" t="s">
        <v>67</v>
      </c>
      <c r="C232" s="74">
        <v>21</v>
      </c>
      <c r="D232" s="74">
        <v>22</v>
      </c>
      <c r="E232" s="74">
        <v>23</v>
      </c>
      <c r="F232" s="74">
        <v>24</v>
      </c>
      <c r="G232" s="74">
        <v>25</v>
      </c>
      <c r="H232" s="74">
        <v>26</v>
      </c>
      <c r="I232" s="74">
        <v>27</v>
      </c>
      <c r="J232" s="74">
        <v>28</v>
      </c>
      <c r="K232" s="74">
        <v>29</v>
      </c>
      <c r="L232" s="74">
        <v>30</v>
      </c>
      <c r="O232" s="14"/>
    </row>
    <row r="233" spans="1:15">
      <c r="A233" s="37"/>
      <c r="B233" s="74" t="s">
        <v>105</v>
      </c>
      <c r="C233" s="63">
        <v>4</v>
      </c>
      <c r="D233" s="63">
        <v>3</v>
      </c>
      <c r="E233" s="63">
        <v>2</v>
      </c>
      <c r="F233" s="63">
        <v>4</v>
      </c>
      <c r="G233" s="63">
        <v>5</v>
      </c>
      <c r="H233" s="63">
        <v>3</v>
      </c>
      <c r="I233" s="63">
        <v>4</v>
      </c>
      <c r="J233" s="63">
        <v>5</v>
      </c>
      <c r="K233" s="63">
        <v>4</v>
      </c>
      <c r="L233" s="63">
        <v>3</v>
      </c>
      <c r="O233" s="14"/>
    </row>
    <row r="234" spans="1:15">
      <c r="A234" s="37"/>
      <c r="B234" s="74" t="s">
        <v>67</v>
      </c>
      <c r="C234" s="74">
        <v>31</v>
      </c>
      <c r="D234" s="74">
        <v>32</v>
      </c>
      <c r="E234" s="74">
        <v>33</v>
      </c>
      <c r="F234" s="74">
        <v>34</v>
      </c>
      <c r="G234" s="74">
        <v>35</v>
      </c>
      <c r="H234" s="74">
        <v>36</v>
      </c>
      <c r="I234" s="74">
        <v>37</v>
      </c>
      <c r="J234" s="74">
        <v>38</v>
      </c>
      <c r="K234" s="74">
        <v>39</v>
      </c>
      <c r="L234" s="74">
        <v>40</v>
      </c>
      <c r="O234" s="14"/>
    </row>
    <row r="235" spans="1:15">
      <c r="A235" s="37"/>
      <c r="B235" s="74" t="s">
        <v>105</v>
      </c>
      <c r="C235" s="63">
        <v>3</v>
      </c>
      <c r="D235" s="63">
        <v>4</v>
      </c>
      <c r="E235" s="63">
        <v>5</v>
      </c>
      <c r="F235" s="63">
        <v>2</v>
      </c>
      <c r="G235" s="63">
        <v>3</v>
      </c>
      <c r="H235" s="63">
        <v>4</v>
      </c>
      <c r="I235" s="63">
        <v>4</v>
      </c>
      <c r="J235" s="63">
        <v>3</v>
      </c>
      <c r="K235" s="63">
        <v>5</v>
      </c>
      <c r="L235" s="63">
        <v>4</v>
      </c>
      <c r="O235" s="14"/>
    </row>
    <row r="236" spans="1:15">
      <c r="A236" s="37"/>
      <c r="B236" s="74" t="s">
        <v>67</v>
      </c>
      <c r="C236" s="74">
        <v>41</v>
      </c>
      <c r="D236" s="74">
        <v>42</v>
      </c>
      <c r="E236" s="74">
        <v>43</v>
      </c>
      <c r="F236" s="74">
        <v>44</v>
      </c>
      <c r="G236" s="74">
        <v>45</v>
      </c>
      <c r="H236" s="74">
        <v>46</v>
      </c>
      <c r="I236" s="74">
        <v>47</v>
      </c>
      <c r="J236" s="74">
        <v>48</v>
      </c>
      <c r="K236" s="74">
        <v>49</v>
      </c>
      <c r="L236" s="74">
        <v>50</v>
      </c>
      <c r="O236" s="14"/>
    </row>
    <row r="237" spans="1:15">
      <c r="A237" s="37"/>
      <c r="B237" s="74" t="s">
        <v>105</v>
      </c>
      <c r="C237" s="63">
        <v>3</v>
      </c>
      <c r="D237" s="63">
        <v>4</v>
      </c>
      <c r="E237" s="63">
        <v>5</v>
      </c>
      <c r="F237" s="63">
        <v>4</v>
      </c>
      <c r="G237" s="63">
        <v>2</v>
      </c>
      <c r="H237" s="63">
        <v>3</v>
      </c>
      <c r="I237" s="63">
        <v>4</v>
      </c>
      <c r="J237" s="63">
        <v>5</v>
      </c>
      <c r="K237" s="63">
        <v>3</v>
      </c>
      <c r="L237" s="63">
        <v>4</v>
      </c>
      <c r="O237" s="14"/>
    </row>
    <row r="238" spans="1:15">
      <c r="A238" s="37"/>
      <c r="B238" s="74" t="s">
        <v>67</v>
      </c>
      <c r="C238" s="74">
        <v>51</v>
      </c>
      <c r="D238" s="74">
        <v>52</v>
      </c>
      <c r="E238" s="74">
        <v>53</v>
      </c>
      <c r="F238" s="74">
        <v>54</v>
      </c>
      <c r="G238" s="74">
        <v>55</v>
      </c>
      <c r="H238" s="74">
        <v>56</v>
      </c>
      <c r="I238" s="74">
        <v>57</v>
      </c>
      <c r="J238" s="74">
        <v>58</v>
      </c>
      <c r="K238" s="74">
        <v>59</v>
      </c>
      <c r="L238" s="74">
        <v>60</v>
      </c>
      <c r="O238" s="14"/>
    </row>
    <row r="239" spans="1:15">
      <c r="A239" s="37"/>
      <c r="B239" s="74" t="s">
        <v>105</v>
      </c>
      <c r="C239" s="63">
        <v>5</v>
      </c>
      <c r="D239" s="63">
        <v>4</v>
      </c>
      <c r="E239" s="63">
        <v>3</v>
      </c>
      <c r="F239" s="63">
        <v>4</v>
      </c>
      <c r="G239" s="63">
        <v>5</v>
      </c>
      <c r="H239" s="63">
        <v>3</v>
      </c>
      <c r="I239" s="63">
        <v>4</v>
      </c>
      <c r="J239" s="63">
        <v>5</v>
      </c>
      <c r="K239" s="63">
        <v>4</v>
      </c>
      <c r="L239" s="63">
        <v>3</v>
      </c>
      <c r="O239" s="14"/>
    </row>
    <row r="240" spans="1:15">
      <c r="A240" s="37"/>
      <c r="B240" s="74" t="s">
        <v>67</v>
      </c>
      <c r="C240" s="74">
        <v>61</v>
      </c>
      <c r="D240" s="74">
        <v>62</v>
      </c>
      <c r="E240" s="74">
        <v>63</v>
      </c>
      <c r="F240" s="74">
        <v>64</v>
      </c>
      <c r="G240" s="74">
        <v>65</v>
      </c>
      <c r="H240" s="74">
        <v>66</v>
      </c>
      <c r="I240" s="74">
        <v>67</v>
      </c>
      <c r="J240" s="74">
        <v>68</v>
      </c>
      <c r="K240" s="74">
        <v>69</v>
      </c>
      <c r="L240" s="74">
        <v>70</v>
      </c>
      <c r="O240" s="14"/>
    </row>
    <row r="241" spans="1:15">
      <c r="A241" s="37"/>
      <c r="B241" s="74" t="s">
        <v>105</v>
      </c>
      <c r="C241" s="63">
        <v>3</v>
      </c>
      <c r="D241" s="63">
        <v>4</v>
      </c>
      <c r="E241" s="63">
        <v>5</v>
      </c>
      <c r="F241" s="63">
        <v>2</v>
      </c>
      <c r="G241" s="63">
        <v>3</v>
      </c>
      <c r="H241" s="63">
        <v>4</v>
      </c>
      <c r="I241" s="63">
        <v>4</v>
      </c>
      <c r="J241" s="63">
        <v>3</v>
      </c>
      <c r="K241" s="63">
        <v>5</v>
      </c>
      <c r="L241" s="63">
        <v>4</v>
      </c>
      <c r="O241" s="14"/>
    </row>
    <row r="242" spans="1:15">
      <c r="A242" s="37"/>
      <c r="B242" s="74" t="s">
        <v>67</v>
      </c>
      <c r="C242" s="74">
        <v>71</v>
      </c>
      <c r="D242" s="74">
        <v>72</v>
      </c>
      <c r="E242" s="74">
        <v>73</v>
      </c>
      <c r="F242" s="74">
        <v>74</v>
      </c>
      <c r="G242" s="74">
        <v>75</v>
      </c>
      <c r="H242" s="74">
        <v>76</v>
      </c>
      <c r="I242" s="74">
        <v>77</v>
      </c>
      <c r="J242" s="74">
        <v>78</v>
      </c>
      <c r="K242" s="74">
        <v>79</v>
      </c>
      <c r="L242" s="74">
        <v>80</v>
      </c>
      <c r="O242" s="14"/>
    </row>
    <row r="243" spans="1:15">
      <c r="A243" s="37"/>
      <c r="B243" s="74" t="s">
        <v>105</v>
      </c>
      <c r="C243" s="63">
        <v>3</v>
      </c>
      <c r="D243" s="63">
        <v>4</v>
      </c>
      <c r="E243" s="63">
        <v>5</v>
      </c>
      <c r="F243" s="63">
        <v>4</v>
      </c>
      <c r="G243" s="63">
        <v>2</v>
      </c>
      <c r="H243" s="63">
        <v>3</v>
      </c>
      <c r="I243" s="63">
        <v>4</v>
      </c>
      <c r="J243" s="63">
        <v>5</v>
      </c>
      <c r="K243" s="63">
        <v>3</v>
      </c>
      <c r="L243" s="63">
        <v>4</v>
      </c>
      <c r="O243" s="14"/>
    </row>
    <row r="244" spans="1:15">
      <c r="A244" s="37"/>
      <c r="B244" s="74" t="s">
        <v>67</v>
      </c>
      <c r="C244" s="74">
        <v>81</v>
      </c>
      <c r="D244" s="74">
        <v>82</v>
      </c>
      <c r="E244" s="74">
        <v>83</v>
      </c>
      <c r="F244" s="74">
        <v>84</v>
      </c>
      <c r="G244" s="74">
        <v>85</v>
      </c>
      <c r="H244" s="74">
        <v>86</v>
      </c>
      <c r="I244" s="74">
        <v>87</v>
      </c>
      <c r="J244" s="74">
        <v>88</v>
      </c>
      <c r="K244" s="74">
        <v>89</v>
      </c>
      <c r="L244" s="74">
        <v>90</v>
      </c>
      <c r="O244" s="14"/>
    </row>
    <row r="245" spans="1:15">
      <c r="A245" s="37"/>
      <c r="B245" s="74" t="s">
        <v>105</v>
      </c>
      <c r="C245" s="63">
        <v>5</v>
      </c>
      <c r="D245" s="63">
        <v>4</v>
      </c>
      <c r="E245" s="63">
        <v>3</v>
      </c>
      <c r="F245" s="63">
        <v>4</v>
      </c>
      <c r="G245" s="63">
        <v>5</v>
      </c>
      <c r="H245" s="63">
        <v>3</v>
      </c>
      <c r="I245" s="63">
        <v>4</v>
      </c>
      <c r="J245" s="63">
        <v>5</v>
      </c>
      <c r="K245" s="63">
        <v>4</v>
      </c>
      <c r="L245" s="63">
        <v>3</v>
      </c>
      <c r="O245" s="14"/>
    </row>
    <row r="246" spans="1:15">
      <c r="A246" s="37"/>
      <c r="B246" s="74" t="s">
        <v>67</v>
      </c>
      <c r="C246" s="74">
        <v>91</v>
      </c>
      <c r="D246" s="74">
        <v>92</v>
      </c>
      <c r="E246" s="74">
        <v>93</v>
      </c>
      <c r="F246" s="74">
        <v>94</v>
      </c>
      <c r="G246" s="74">
        <v>95</v>
      </c>
      <c r="H246" s="74">
        <v>96</v>
      </c>
      <c r="I246" s="74">
        <v>97</v>
      </c>
      <c r="J246" s="74">
        <v>98</v>
      </c>
      <c r="K246" s="74">
        <v>99</v>
      </c>
      <c r="L246" s="74">
        <v>100</v>
      </c>
      <c r="O246" s="14"/>
    </row>
    <row r="247" spans="1:15">
      <c r="A247" s="37"/>
      <c r="B247" s="74" t="s">
        <v>105</v>
      </c>
      <c r="C247" s="63">
        <v>3</v>
      </c>
      <c r="D247" s="63">
        <v>4</v>
      </c>
      <c r="E247" s="63">
        <v>5</v>
      </c>
      <c r="F247" s="63">
        <v>2</v>
      </c>
      <c r="G247" s="63">
        <v>3</v>
      </c>
      <c r="H247" s="63">
        <v>4</v>
      </c>
      <c r="I247" s="63">
        <v>4</v>
      </c>
      <c r="J247" s="63">
        <v>3</v>
      </c>
      <c r="K247" s="63">
        <v>5</v>
      </c>
      <c r="L247" s="63">
        <v>4</v>
      </c>
      <c r="O247" s="14"/>
    </row>
    <row r="248" spans="1:15">
      <c r="A248" s="37"/>
      <c r="O248" s="14"/>
    </row>
    <row r="249" spans="1:15">
      <c r="A249" s="37"/>
      <c r="B249" s="96" t="s">
        <v>10</v>
      </c>
      <c r="O249" s="14"/>
    </row>
    <row r="250" spans="1:15">
      <c r="A250" s="37"/>
      <c r="B250" s="94" t="s">
        <v>12</v>
      </c>
      <c r="C250" s="8">
        <f>MODE(C229:L229,C231:L231,C233:L233,C235:L235,C237:L237,C239:L239,C241:L241,C243:L243,C245:L245,C247:L247)</f>
        <v>4</v>
      </c>
      <c r="D250" s="29" t="s">
        <v>106</v>
      </c>
      <c r="E250" s="21"/>
      <c r="F250" s="21"/>
      <c r="G250" s="24"/>
      <c r="O250" s="14"/>
    </row>
    <row r="251" spans="1:15">
      <c r="A251" s="37"/>
      <c r="B251" s="93" t="s">
        <v>86</v>
      </c>
      <c r="C251" s="43"/>
      <c r="D251" s="44"/>
      <c r="E251" s="44"/>
      <c r="F251" s="44"/>
      <c r="G251" s="44"/>
      <c r="H251" s="45"/>
      <c r="O251" s="14"/>
    </row>
    <row r="252" spans="1:15">
      <c r="A252" s="37"/>
      <c r="C252" s="46"/>
      <c r="D252" s="47"/>
      <c r="E252" s="47"/>
      <c r="F252" s="47"/>
      <c r="G252" s="47"/>
      <c r="H252" s="48"/>
      <c r="O252" s="14"/>
    </row>
    <row r="253" spans="1:15">
      <c r="A253" s="37"/>
      <c r="C253" s="46"/>
      <c r="D253" s="47"/>
      <c r="E253" s="47"/>
      <c r="F253" s="47"/>
      <c r="G253" s="47"/>
      <c r="H253" s="48"/>
      <c r="O253" s="14"/>
    </row>
    <row r="254" spans="1:15">
      <c r="A254" s="37"/>
      <c r="C254" s="46"/>
      <c r="D254" s="47"/>
      <c r="E254" s="47"/>
      <c r="F254" s="47"/>
      <c r="G254" s="47"/>
      <c r="H254" s="48"/>
      <c r="O254" s="14"/>
    </row>
    <row r="255" spans="1:15">
      <c r="A255" s="37"/>
      <c r="C255" s="46"/>
      <c r="D255" s="47"/>
      <c r="E255" s="47"/>
      <c r="F255" s="47"/>
      <c r="G255" s="47"/>
      <c r="H255" s="48"/>
      <c r="O255" s="14"/>
    </row>
    <row r="256" spans="1:15">
      <c r="A256" s="37"/>
      <c r="C256" s="46"/>
      <c r="D256" s="47"/>
      <c r="E256" s="47"/>
      <c r="F256" s="47"/>
      <c r="G256" s="47"/>
      <c r="H256" s="48"/>
      <c r="O256" s="14"/>
    </row>
    <row r="257" spans="1:15">
      <c r="A257" s="37"/>
      <c r="C257" s="46"/>
      <c r="D257" s="47"/>
      <c r="E257" s="47"/>
      <c r="F257" s="47"/>
      <c r="G257" s="47"/>
      <c r="H257" s="48"/>
      <c r="O257" s="14"/>
    </row>
    <row r="258" spans="1:15">
      <c r="A258" s="37"/>
      <c r="C258" s="46"/>
      <c r="D258" s="47"/>
      <c r="E258" s="47"/>
      <c r="F258" s="47"/>
      <c r="G258" s="47"/>
      <c r="H258" s="48"/>
      <c r="O258" s="14"/>
    </row>
    <row r="259" spans="1:15">
      <c r="A259" s="37"/>
      <c r="C259" s="46"/>
      <c r="D259" s="47"/>
      <c r="E259" s="47"/>
      <c r="F259" s="47"/>
      <c r="G259" s="47"/>
      <c r="H259" s="48"/>
      <c r="O259" s="14"/>
    </row>
    <row r="260" spans="1:15">
      <c r="A260" s="37"/>
      <c r="C260" s="46"/>
      <c r="D260" s="47"/>
      <c r="E260" s="47"/>
      <c r="F260" s="47"/>
      <c r="G260" s="47"/>
      <c r="H260" s="48"/>
      <c r="O260" s="14"/>
    </row>
    <row r="261" spans="1:15">
      <c r="A261" s="37"/>
      <c r="C261" s="46"/>
      <c r="D261" s="47"/>
      <c r="E261" s="47"/>
      <c r="F261" s="47"/>
      <c r="G261" s="47"/>
      <c r="H261" s="48"/>
      <c r="O261" s="14"/>
    </row>
    <row r="262" spans="1:15">
      <c r="A262" s="37"/>
      <c r="C262" s="46"/>
      <c r="D262" s="47"/>
      <c r="E262" s="47"/>
      <c r="F262" s="47"/>
      <c r="G262" s="47"/>
      <c r="H262" s="48"/>
      <c r="O262" s="14"/>
    </row>
    <row r="263" spans="1:15">
      <c r="A263" s="37"/>
      <c r="C263" s="49"/>
      <c r="D263" s="50"/>
      <c r="E263" s="50"/>
      <c r="F263" s="50"/>
      <c r="G263" s="50"/>
      <c r="H263" s="51"/>
      <c r="O263" s="14"/>
    </row>
    <row r="264" spans="1:15">
      <c r="A264" s="38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4"/>
    </row>
    <row r="265" spans="1:15" ht="15.75">
      <c r="A265" s="123" t="s">
        <v>107</v>
      </c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</row>
    <row r="266" spans="1:15">
      <c r="A266" s="36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10"/>
    </row>
    <row r="267" spans="1:15">
      <c r="A267" s="37"/>
      <c r="B267" s="74" t="s">
        <v>67</v>
      </c>
      <c r="C267" s="74">
        <v>1</v>
      </c>
      <c r="D267" s="74">
        <v>2</v>
      </c>
      <c r="E267" s="74">
        <v>3</v>
      </c>
      <c r="F267" s="74">
        <v>4</v>
      </c>
      <c r="G267" s="74">
        <v>5</v>
      </c>
      <c r="H267" s="74">
        <v>6</v>
      </c>
      <c r="I267" s="74">
        <v>7</v>
      </c>
      <c r="J267" s="74">
        <v>8</v>
      </c>
      <c r="K267" s="74">
        <v>9</v>
      </c>
      <c r="L267" s="74">
        <v>10</v>
      </c>
      <c r="O267" s="14"/>
    </row>
    <row r="268" spans="1:15">
      <c r="A268" s="37"/>
      <c r="B268" s="74" t="s">
        <v>37</v>
      </c>
      <c r="C268" s="63">
        <v>35</v>
      </c>
      <c r="D268" s="63">
        <v>28</v>
      </c>
      <c r="E268" s="63">
        <v>32</v>
      </c>
      <c r="F268" s="63">
        <v>45</v>
      </c>
      <c r="G268" s="63">
        <v>38</v>
      </c>
      <c r="H268" s="63">
        <v>29</v>
      </c>
      <c r="I268" s="63">
        <v>42</v>
      </c>
      <c r="J268" s="63">
        <v>30</v>
      </c>
      <c r="K268" s="63">
        <v>36</v>
      </c>
      <c r="L268" s="63">
        <v>41</v>
      </c>
      <c r="O268" s="14"/>
    </row>
    <row r="269" spans="1:15">
      <c r="A269" s="37"/>
      <c r="B269" s="74" t="s">
        <v>67</v>
      </c>
      <c r="C269" s="74">
        <v>11</v>
      </c>
      <c r="D269" s="74">
        <v>12</v>
      </c>
      <c r="E269" s="74">
        <v>13</v>
      </c>
      <c r="F269" s="74">
        <v>14</v>
      </c>
      <c r="G269" s="74">
        <v>15</v>
      </c>
      <c r="H269" s="74">
        <v>16</v>
      </c>
      <c r="I269" s="74">
        <v>17</v>
      </c>
      <c r="J269" s="74">
        <v>18</v>
      </c>
      <c r="K269" s="74">
        <v>19</v>
      </c>
      <c r="L269" s="74">
        <v>20</v>
      </c>
      <c r="O269" s="14"/>
    </row>
    <row r="270" spans="1:15">
      <c r="A270" s="37"/>
      <c r="B270" s="74" t="s">
        <v>37</v>
      </c>
      <c r="C270" s="63">
        <v>47</v>
      </c>
      <c r="D270" s="63">
        <v>31</v>
      </c>
      <c r="E270" s="63">
        <v>39</v>
      </c>
      <c r="F270" s="63">
        <v>43</v>
      </c>
      <c r="G270" s="63">
        <v>37</v>
      </c>
      <c r="H270" s="63">
        <v>30</v>
      </c>
      <c r="I270" s="63">
        <v>34</v>
      </c>
      <c r="J270" s="63">
        <v>39</v>
      </c>
      <c r="K270" s="63">
        <v>28</v>
      </c>
      <c r="L270" s="63">
        <v>33</v>
      </c>
      <c r="O270" s="14"/>
    </row>
    <row r="271" spans="1:15">
      <c r="A271" s="37"/>
      <c r="B271" s="74" t="s">
        <v>67</v>
      </c>
      <c r="C271" s="74">
        <v>21</v>
      </c>
      <c r="D271" s="74">
        <v>22</v>
      </c>
      <c r="E271" s="74">
        <v>23</v>
      </c>
      <c r="F271" s="74">
        <v>24</v>
      </c>
      <c r="G271" s="74">
        <v>25</v>
      </c>
      <c r="H271" s="74">
        <v>26</v>
      </c>
      <c r="I271" s="74">
        <v>27</v>
      </c>
      <c r="J271" s="74">
        <v>28</v>
      </c>
      <c r="K271" s="74">
        <v>29</v>
      </c>
      <c r="L271" s="74">
        <v>30</v>
      </c>
      <c r="O271" s="14"/>
    </row>
    <row r="272" spans="1:15">
      <c r="A272" s="37"/>
      <c r="B272" s="74" t="s">
        <v>37</v>
      </c>
      <c r="C272" s="63">
        <v>36</v>
      </c>
      <c r="D272" s="63">
        <v>40</v>
      </c>
      <c r="E272" s="63">
        <v>42</v>
      </c>
      <c r="F272" s="63">
        <v>29</v>
      </c>
      <c r="G272" s="63">
        <v>31</v>
      </c>
      <c r="H272" s="63">
        <v>45</v>
      </c>
      <c r="I272" s="63">
        <v>38</v>
      </c>
      <c r="J272" s="63">
        <v>33</v>
      </c>
      <c r="K272" s="63">
        <v>41</v>
      </c>
      <c r="L272" s="63">
        <v>35</v>
      </c>
      <c r="O272" s="14"/>
    </row>
    <row r="273" spans="1:15">
      <c r="A273" s="37"/>
      <c r="B273" s="74" t="s">
        <v>67</v>
      </c>
      <c r="C273" s="74">
        <v>31</v>
      </c>
      <c r="D273" s="74">
        <v>32</v>
      </c>
      <c r="E273" s="74">
        <v>33</v>
      </c>
      <c r="F273" s="74">
        <v>34</v>
      </c>
      <c r="G273" s="74">
        <v>35</v>
      </c>
      <c r="H273" s="74">
        <v>36</v>
      </c>
      <c r="I273" s="74">
        <v>37</v>
      </c>
      <c r="J273" s="74">
        <v>38</v>
      </c>
      <c r="K273" s="74">
        <v>39</v>
      </c>
      <c r="L273" s="74">
        <v>40</v>
      </c>
      <c r="O273" s="14"/>
    </row>
    <row r="274" spans="1:15">
      <c r="A274" s="37"/>
      <c r="B274" s="74" t="s">
        <v>37</v>
      </c>
      <c r="C274" s="63">
        <v>37</v>
      </c>
      <c r="D274" s="63">
        <v>34</v>
      </c>
      <c r="E274" s="63">
        <v>46</v>
      </c>
      <c r="F274" s="63">
        <v>30</v>
      </c>
      <c r="G274" s="63">
        <v>39</v>
      </c>
      <c r="H274" s="63">
        <v>43</v>
      </c>
      <c r="I274" s="63">
        <v>28</v>
      </c>
      <c r="J274" s="63">
        <v>32</v>
      </c>
      <c r="K274" s="63">
        <v>36</v>
      </c>
      <c r="L274" s="63">
        <v>29</v>
      </c>
      <c r="O274" s="14"/>
    </row>
    <row r="275" spans="1:15">
      <c r="A275" s="37"/>
      <c r="B275" s="74" t="s">
        <v>67</v>
      </c>
      <c r="C275" s="74">
        <v>41</v>
      </c>
      <c r="D275" s="74">
        <v>42</v>
      </c>
      <c r="E275" s="74">
        <v>43</v>
      </c>
      <c r="F275" s="74">
        <v>44</v>
      </c>
      <c r="G275" s="74">
        <v>45</v>
      </c>
      <c r="H275" s="74">
        <v>46</v>
      </c>
      <c r="I275" s="74">
        <v>47</v>
      </c>
      <c r="J275" s="74">
        <v>48</v>
      </c>
      <c r="K275" s="74">
        <v>49</v>
      </c>
      <c r="L275" s="74">
        <v>50</v>
      </c>
      <c r="O275" s="14"/>
    </row>
    <row r="276" spans="1:15">
      <c r="A276" s="37"/>
      <c r="B276" s="74" t="s">
        <v>37</v>
      </c>
      <c r="C276" s="63">
        <v>31</v>
      </c>
      <c r="D276" s="63">
        <v>37</v>
      </c>
      <c r="E276" s="63">
        <v>40</v>
      </c>
      <c r="F276" s="63">
        <v>42</v>
      </c>
      <c r="G276" s="63">
        <v>33</v>
      </c>
      <c r="H276" s="63">
        <v>39</v>
      </c>
      <c r="I276" s="63">
        <v>28</v>
      </c>
      <c r="J276" s="63">
        <v>35</v>
      </c>
      <c r="K276" s="63">
        <v>38</v>
      </c>
      <c r="L276" s="63">
        <v>43</v>
      </c>
      <c r="O276" s="14"/>
    </row>
    <row r="277" spans="1:15">
      <c r="A277" s="37"/>
      <c r="O277" s="14"/>
    </row>
    <row r="278" spans="1:15">
      <c r="A278" s="37"/>
      <c r="B278" s="96" t="s">
        <v>10</v>
      </c>
      <c r="O278" s="14"/>
    </row>
    <row r="279" spans="1:15">
      <c r="A279" s="37"/>
      <c r="B279" s="94" t="s">
        <v>12</v>
      </c>
      <c r="C279" s="8">
        <f>AVERAGE(C268:L268,C270:L270,C272:L272,C274:L274,C276:L276)</f>
        <v>36.14</v>
      </c>
      <c r="D279" s="138" t="s">
        <v>108</v>
      </c>
      <c r="E279" s="139"/>
      <c r="F279" s="139"/>
      <c r="G279" s="140"/>
      <c r="O279" s="14"/>
    </row>
    <row r="280" spans="1:15">
      <c r="A280" s="37"/>
      <c r="B280" s="93" t="s">
        <v>86</v>
      </c>
      <c r="C280" s="43"/>
      <c r="D280" s="47"/>
      <c r="E280" s="47"/>
      <c r="F280" s="47"/>
      <c r="G280" s="48"/>
      <c r="O280" s="14"/>
    </row>
    <row r="281" spans="1:15">
      <c r="A281" s="37"/>
      <c r="C281" s="46"/>
      <c r="D281" s="47"/>
      <c r="E281" s="47"/>
      <c r="F281" s="47"/>
      <c r="G281" s="48"/>
      <c r="O281" s="14"/>
    </row>
    <row r="282" spans="1:15">
      <c r="A282" s="37"/>
      <c r="C282" s="46"/>
      <c r="D282" s="47"/>
      <c r="E282" s="47"/>
      <c r="F282" s="47"/>
      <c r="G282" s="48"/>
      <c r="O282" s="14"/>
    </row>
    <row r="283" spans="1:15">
      <c r="A283" s="37"/>
      <c r="C283" s="46"/>
      <c r="D283" s="47"/>
      <c r="E283" s="47"/>
      <c r="F283" s="47"/>
      <c r="G283" s="48"/>
      <c r="O283" s="14"/>
    </row>
    <row r="284" spans="1:15">
      <c r="A284" s="37"/>
      <c r="C284" s="46"/>
      <c r="D284" s="47"/>
      <c r="E284" s="47"/>
      <c r="F284" s="47"/>
      <c r="G284" s="48"/>
      <c r="O284" s="14"/>
    </row>
    <row r="285" spans="1:15">
      <c r="A285" s="37"/>
      <c r="C285" s="46"/>
      <c r="D285" s="47"/>
      <c r="E285" s="47"/>
      <c r="F285" s="47"/>
      <c r="G285" s="48"/>
      <c r="O285" s="14"/>
    </row>
    <row r="286" spans="1:15">
      <c r="A286" s="37"/>
      <c r="C286" s="46"/>
      <c r="D286" s="47"/>
      <c r="E286" s="47"/>
      <c r="F286" s="47"/>
      <c r="G286" s="48"/>
      <c r="O286" s="14"/>
    </row>
    <row r="287" spans="1:15">
      <c r="A287" s="37"/>
      <c r="C287" s="46"/>
      <c r="D287" s="47"/>
      <c r="E287" s="47"/>
      <c r="F287" s="47"/>
      <c r="G287" s="48"/>
      <c r="O287" s="14"/>
    </row>
    <row r="288" spans="1:15">
      <c r="A288" s="37"/>
      <c r="C288" s="46"/>
      <c r="D288" s="47"/>
      <c r="E288" s="47"/>
      <c r="F288" s="47"/>
      <c r="G288" s="48"/>
      <c r="O288" s="14"/>
    </row>
    <row r="289" spans="1:15">
      <c r="A289" s="37"/>
      <c r="C289" s="46"/>
      <c r="D289" s="47"/>
      <c r="E289" s="47"/>
      <c r="F289" s="47"/>
      <c r="G289" s="48"/>
      <c r="O289" s="14"/>
    </row>
    <row r="290" spans="1:15">
      <c r="A290" s="37"/>
      <c r="C290" s="46"/>
      <c r="D290" s="47"/>
      <c r="E290" s="47"/>
      <c r="F290" s="47"/>
      <c r="G290" s="48"/>
      <c r="O290" s="14"/>
    </row>
    <row r="291" spans="1:15">
      <c r="A291" s="37"/>
      <c r="C291" s="49"/>
      <c r="D291" s="50"/>
      <c r="E291" s="50"/>
      <c r="F291" s="50"/>
      <c r="G291" s="51"/>
      <c r="O291" s="14"/>
    </row>
    <row r="292" spans="1:15">
      <c r="A292" s="38"/>
      <c r="B292" s="33"/>
      <c r="C292" s="50"/>
      <c r="D292" s="50"/>
      <c r="E292" s="50"/>
      <c r="F292" s="50"/>
      <c r="G292" s="50"/>
      <c r="H292" s="33"/>
      <c r="I292" s="33"/>
      <c r="J292" s="33"/>
      <c r="K292" s="33"/>
      <c r="L292" s="33"/>
      <c r="M292" s="33"/>
      <c r="N292" s="33"/>
      <c r="O292" s="34"/>
    </row>
    <row r="293" spans="1:15" ht="15.75">
      <c r="A293" s="124" t="s">
        <v>109</v>
      </c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</row>
    <row r="294" spans="1:15">
      <c r="A294" s="36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10"/>
    </row>
    <row r="295" spans="1:15">
      <c r="A295" s="37"/>
      <c r="B295" s="74" t="s">
        <v>67</v>
      </c>
      <c r="C295" s="74">
        <v>1</v>
      </c>
      <c r="D295" s="74">
        <v>2</v>
      </c>
      <c r="E295" s="74">
        <v>3</v>
      </c>
      <c r="F295" s="74">
        <v>4</v>
      </c>
      <c r="G295" s="74">
        <v>5</v>
      </c>
      <c r="H295" s="74">
        <v>6</v>
      </c>
      <c r="I295" s="74">
        <v>7</v>
      </c>
      <c r="J295" s="74">
        <v>8</v>
      </c>
      <c r="K295" s="74">
        <v>9</v>
      </c>
      <c r="L295" s="74">
        <v>10</v>
      </c>
      <c r="O295" s="14"/>
    </row>
    <row r="296" spans="1:15">
      <c r="A296" s="37"/>
      <c r="B296" s="62" t="s">
        <v>110</v>
      </c>
      <c r="C296" s="63">
        <v>125</v>
      </c>
      <c r="D296" s="63">
        <v>148</v>
      </c>
      <c r="E296" s="63">
        <v>137</v>
      </c>
      <c r="F296" s="63">
        <v>120</v>
      </c>
      <c r="G296" s="63">
        <v>135</v>
      </c>
      <c r="H296" s="63">
        <v>132</v>
      </c>
      <c r="I296" s="63">
        <v>145</v>
      </c>
      <c r="J296" s="63">
        <v>122</v>
      </c>
      <c r="K296" s="63">
        <v>130</v>
      </c>
      <c r="L296" s="63">
        <v>141</v>
      </c>
      <c r="O296" s="14"/>
    </row>
    <row r="297" spans="1:15">
      <c r="A297" s="37"/>
      <c r="B297" s="74" t="s">
        <v>67</v>
      </c>
      <c r="C297" s="74">
        <v>11</v>
      </c>
      <c r="D297" s="74">
        <v>12</v>
      </c>
      <c r="E297" s="74">
        <v>13</v>
      </c>
      <c r="F297" s="74">
        <v>14</v>
      </c>
      <c r="G297" s="74">
        <v>15</v>
      </c>
      <c r="H297" s="74">
        <v>16</v>
      </c>
      <c r="I297" s="74">
        <v>17</v>
      </c>
      <c r="J297" s="74">
        <v>18</v>
      </c>
      <c r="K297" s="74">
        <v>19</v>
      </c>
      <c r="L297" s="74">
        <v>20</v>
      </c>
      <c r="O297" s="14"/>
    </row>
    <row r="298" spans="1:15">
      <c r="A298" s="37"/>
      <c r="B298" s="62" t="s">
        <v>110</v>
      </c>
      <c r="C298" s="63">
        <v>118</v>
      </c>
      <c r="D298" s="63">
        <v>125</v>
      </c>
      <c r="E298" s="63">
        <v>132</v>
      </c>
      <c r="F298" s="63">
        <v>136</v>
      </c>
      <c r="G298" s="63">
        <v>128</v>
      </c>
      <c r="H298" s="63">
        <v>123</v>
      </c>
      <c r="I298" s="63">
        <v>132</v>
      </c>
      <c r="J298" s="63">
        <v>138</v>
      </c>
      <c r="K298" s="63">
        <v>126</v>
      </c>
      <c r="L298" s="63">
        <v>129</v>
      </c>
      <c r="O298" s="14"/>
    </row>
    <row r="299" spans="1:15">
      <c r="A299" s="37"/>
      <c r="B299" s="74" t="s">
        <v>67</v>
      </c>
      <c r="C299" s="74">
        <v>21</v>
      </c>
      <c r="D299" s="74">
        <v>22</v>
      </c>
      <c r="E299" s="74">
        <v>23</v>
      </c>
      <c r="F299" s="74">
        <v>24</v>
      </c>
      <c r="G299" s="74">
        <v>25</v>
      </c>
      <c r="H299" s="74">
        <v>26</v>
      </c>
      <c r="I299" s="74">
        <v>27</v>
      </c>
      <c r="J299" s="74">
        <v>28</v>
      </c>
      <c r="K299" s="74">
        <v>29</v>
      </c>
      <c r="L299" s="74">
        <v>30</v>
      </c>
      <c r="O299" s="14"/>
    </row>
    <row r="300" spans="1:15">
      <c r="A300" s="37"/>
      <c r="B300" s="62" t="s">
        <v>110</v>
      </c>
      <c r="C300" s="63">
        <v>136</v>
      </c>
      <c r="D300" s="63">
        <v>127</v>
      </c>
      <c r="E300" s="63">
        <v>130</v>
      </c>
      <c r="F300" s="63">
        <v>122</v>
      </c>
      <c r="G300" s="63">
        <v>125</v>
      </c>
      <c r="H300" s="63">
        <v>133</v>
      </c>
      <c r="I300" s="63">
        <v>140</v>
      </c>
      <c r="J300" s="63">
        <v>126</v>
      </c>
      <c r="K300" s="63">
        <v>133</v>
      </c>
      <c r="L300" s="63">
        <v>135</v>
      </c>
      <c r="O300" s="14"/>
    </row>
    <row r="301" spans="1:15">
      <c r="A301" s="37"/>
      <c r="B301" s="74" t="s">
        <v>67</v>
      </c>
      <c r="C301" s="74">
        <v>31</v>
      </c>
      <c r="D301" s="74">
        <v>32</v>
      </c>
      <c r="E301" s="74">
        <v>33</v>
      </c>
      <c r="F301" s="74">
        <v>34</v>
      </c>
      <c r="G301" s="74">
        <v>35</v>
      </c>
      <c r="H301" s="74">
        <v>36</v>
      </c>
      <c r="I301" s="74">
        <v>37</v>
      </c>
      <c r="J301" s="74">
        <v>38</v>
      </c>
      <c r="K301" s="74">
        <v>39</v>
      </c>
      <c r="L301" s="74">
        <v>40</v>
      </c>
      <c r="O301" s="14"/>
    </row>
    <row r="302" spans="1:15">
      <c r="A302" s="37"/>
      <c r="B302" s="62" t="s">
        <v>110</v>
      </c>
      <c r="C302" s="63">
        <v>130</v>
      </c>
      <c r="D302" s="63">
        <v>134</v>
      </c>
      <c r="E302" s="63">
        <v>141</v>
      </c>
      <c r="F302" s="63">
        <v>119</v>
      </c>
      <c r="G302" s="63">
        <v>125</v>
      </c>
      <c r="H302" s="63">
        <v>131</v>
      </c>
      <c r="I302" s="63">
        <v>136</v>
      </c>
      <c r="J302" s="63">
        <v>128</v>
      </c>
      <c r="K302" s="63">
        <v>124</v>
      </c>
      <c r="L302" s="63">
        <v>132</v>
      </c>
      <c r="O302" s="14"/>
    </row>
    <row r="303" spans="1:15">
      <c r="A303" s="37"/>
      <c r="B303" s="74" t="s">
        <v>67</v>
      </c>
      <c r="C303" s="74">
        <v>41</v>
      </c>
      <c r="D303" s="74">
        <v>42</v>
      </c>
      <c r="E303" s="74">
        <v>43</v>
      </c>
      <c r="F303" s="74">
        <v>44</v>
      </c>
      <c r="G303" s="74">
        <v>45</v>
      </c>
      <c r="H303" s="74">
        <v>46</v>
      </c>
      <c r="I303" s="74">
        <v>47</v>
      </c>
      <c r="J303" s="74">
        <v>48</v>
      </c>
      <c r="K303" s="74">
        <v>49</v>
      </c>
      <c r="L303" s="74">
        <v>50</v>
      </c>
      <c r="O303" s="14"/>
    </row>
    <row r="304" spans="1:15">
      <c r="A304" s="37"/>
      <c r="B304" s="62" t="s">
        <v>110</v>
      </c>
      <c r="C304" s="63">
        <v>136</v>
      </c>
      <c r="D304" s="63">
        <v>127</v>
      </c>
      <c r="E304" s="63">
        <v>130</v>
      </c>
      <c r="F304" s="63">
        <v>122</v>
      </c>
      <c r="G304" s="63">
        <v>125</v>
      </c>
      <c r="H304" s="63">
        <v>133</v>
      </c>
      <c r="I304" s="63">
        <v>140</v>
      </c>
      <c r="J304" s="63">
        <v>126</v>
      </c>
      <c r="K304" s="63">
        <v>133</v>
      </c>
      <c r="L304" s="63">
        <v>135</v>
      </c>
      <c r="O304" s="14"/>
    </row>
    <row r="305" spans="1:15">
      <c r="A305" s="37"/>
      <c r="B305" s="74" t="s">
        <v>67</v>
      </c>
      <c r="C305" s="74">
        <v>51</v>
      </c>
      <c r="D305" s="74">
        <v>52</v>
      </c>
      <c r="E305" s="74">
        <v>53</v>
      </c>
      <c r="F305" s="74">
        <v>54</v>
      </c>
      <c r="G305" s="74">
        <v>55</v>
      </c>
      <c r="H305" s="74">
        <v>56</v>
      </c>
      <c r="I305" s="74">
        <v>57</v>
      </c>
      <c r="J305" s="74">
        <v>58</v>
      </c>
      <c r="K305" s="74">
        <v>59</v>
      </c>
      <c r="L305" s="74">
        <v>60</v>
      </c>
      <c r="O305" s="14"/>
    </row>
    <row r="306" spans="1:15">
      <c r="A306" s="37"/>
      <c r="B306" s="62" t="s">
        <v>110</v>
      </c>
      <c r="C306" s="63">
        <v>130</v>
      </c>
      <c r="D306" s="63">
        <v>134</v>
      </c>
      <c r="E306" s="63">
        <v>141</v>
      </c>
      <c r="F306" s="63">
        <v>119</v>
      </c>
      <c r="G306" s="63">
        <v>125</v>
      </c>
      <c r="H306" s="63">
        <v>131</v>
      </c>
      <c r="I306" s="63">
        <v>136</v>
      </c>
      <c r="J306" s="63">
        <v>128</v>
      </c>
      <c r="K306" s="63">
        <v>124</v>
      </c>
      <c r="L306" s="63">
        <v>132</v>
      </c>
      <c r="O306" s="14"/>
    </row>
    <row r="307" spans="1:15">
      <c r="A307" s="37"/>
      <c r="B307" s="74" t="s">
        <v>67</v>
      </c>
      <c r="C307" s="74">
        <v>61</v>
      </c>
      <c r="D307" s="74">
        <v>62</v>
      </c>
      <c r="E307" s="74">
        <v>63</v>
      </c>
      <c r="F307" s="74">
        <v>64</v>
      </c>
      <c r="G307" s="74">
        <v>65</v>
      </c>
      <c r="H307" s="74">
        <v>66</v>
      </c>
      <c r="I307" s="74">
        <v>67</v>
      </c>
      <c r="J307" s="74">
        <v>68</v>
      </c>
      <c r="K307" s="74">
        <v>69</v>
      </c>
      <c r="L307" s="74">
        <v>70</v>
      </c>
      <c r="O307" s="14"/>
    </row>
    <row r="308" spans="1:15">
      <c r="A308" s="37"/>
      <c r="B308" s="62" t="s">
        <v>110</v>
      </c>
      <c r="C308" s="63">
        <v>136</v>
      </c>
      <c r="D308" s="63">
        <v>127</v>
      </c>
      <c r="E308" s="63">
        <v>130</v>
      </c>
      <c r="F308" s="63">
        <v>122</v>
      </c>
      <c r="G308" s="63">
        <v>125</v>
      </c>
      <c r="H308" s="63">
        <v>133</v>
      </c>
      <c r="I308" s="63">
        <v>140</v>
      </c>
      <c r="J308" s="63">
        <v>126</v>
      </c>
      <c r="K308" s="63">
        <v>133</v>
      </c>
      <c r="L308" s="63">
        <v>135</v>
      </c>
      <c r="O308" s="14"/>
    </row>
    <row r="309" spans="1:15">
      <c r="A309" s="37"/>
      <c r="B309" s="74" t="s">
        <v>67</v>
      </c>
      <c r="C309" s="74">
        <v>71</v>
      </c>
      <c r="D309" s="74">
        <v>72</v>
      </c>
      <c r="E309" s="74">
        <v>73</v>
      </c>
      <c r="F309" s="74">
        <v>74</v>
      </c>
      <c r="G309" s="74">
        <v>75</v>
      </c>
      <c r="H309" s="74">
        <v>76</v>
      </c>
      <c r="I309" s="74">
        <v>77</v>
      </c>
      <c r="J309" s="74">
        <v>78</v>
      </c>
      <c r="K309" s="74">
        <v>79</v>
      </c>
      <c r="L309" s="74">
        <v>80</v>
      </c>
      <c r="O309" s="14"/>
    </row>
    <row r="310" spans="1:15">
      <c r="A310" s="37"/>
      <c r="B310" s="62" t="s">
        <v>110</v>
      </c>
      <c r="C310" s="63">
        <v>130</v>
      </c>
      <c r="D310" s="63">
        <v>134</v>
      </c>
      <c r="E310" s="63">
        <v>141</v>
      </c>
      <c r="F310" s="63">
        <v>119</v>
      </c>
      <c r="G310" s="63">
        <v>125</v>
      </c>
      <c r="H310" s="63">
        <v>131</v>
      </c>
      <c r="I310" s="63">
        <v>136</v>
      </c>
      <c r="J310" s="63">
        <v>128</v>
      </c>
      <c r="K310" s="63">
        <v>124</v>
      </c>
      <c r="L310" s="63">
        <v>132</v>
      </c>
      <c r="O310" s="14"/>
    </row>
    <row r="311" spans="1:15">
      <c r="A311" s="37"/>
      <c r="B311" s="74" t="s">
        <v>67</v>
      </c>
      <c r="C311" s="74">
        <v>81</v>
      </c>
      <c r="D311" s="74">
        <v>82</v>
      </c>
      <c r="E311" s="74">
        <v>83</v>
      </c>
      <c r="F311" s="74">
        <v>84</v>
      </c>
      <c r="G311" s="74">
        <v>85</v>
      </c>
      <c r="H311" s="74">
        <v>86</v>
      </c>
      <c r="I311" s="74">
        <v>87</v>
      </c>
      <c r="J311" s="74">
        <v>88</v>
      </c>
      <c r="K311" s="74">
        <v>89</v>
      </c>
      <c r="L311" s="74">
        <v>90</v>
      </c>
      <c r="O311" s="14"/>
    </row>
    <row r="312" spans="1:15">
      <c r="A312" s="37"/>
      <c r="B312" s="62" t="s">
        <v>110</v>
      </c>
      <c r="C312" s="63">
        <v>136</v>
      </c>
      <c r="D312" s="63">
        <v>127</v>
      </c>
      <c r="E312" s="63">
        <v>130</v>
      </c>
      <c r="F312" s="63">
        <v>122</v>
      </c>
      <c r="G312" s="63">
        <v>125</v>
      </c>
      <c r="H312" s="63">
        <v>133</v>
      </c>
      <c r="I312" s="63">
        <v>140</v>
      </c>
      <c r="J312" s="63">
        <v>126</v>
      </c>
      <c r="K312" s="63">
        <v>133</v>
      </c>
      <c r="L312" s="63">
        <v>135</v>
      </c>
      <c r="O312" s="14"/>
    </row>
    <row r="313" spans="1:15">
      <c r="A313" s="37"/>
      <c r="B313" s="74" t="s">
        <v>67</v>
      </c>
      <c r="C313" s="74">
        <v>91</v>
      </c>
      <c r="D313" s="74">
        <v>92</v>
      </c>
      <c r="E313" s="74">
        <v>93</v>
      </c>
      <c r="F313" s="74">
        <v>94</v>
      </c>
      <c r="G313" s="74">
        <v>95</v>
      </c>
      <c r="H313" s="74">
        <v>96</v>
      </c>
      <c r="I313" s="74">
        <v>97</v>
      </c>
      <c r="J313" s="74">
        <v>98</v>
      </c>
      <c r="K313" s="74">
        <v>99</v>
      </c>
      <c r="L313" s="74">
        <v>100</v>
      </c>
      <c r="O313" s="14"/>
    </row>
    <row r="314" spans="1:15">
      <c r="A314" s="37"/>
      <c r="B314" s="62" t="s">
        <v>110</v>
      </c>
      <c r="C314" s="63">
        <v>136</v>
      </c>
      <c r="D314" s="63">
        <v>127</v>
      </c>
      <c r="E314" s="63">
        <v>130</v>
      </c>
      <c r="F314" s="63">
        <v>122</v>
      </c>
      <c r="G314" s="63">
        <v>125</v>
      </c>
      <c r="H314" s="63">
        <v>133</v>
      </c>
      <c r="I314" s="63">
        <v>140</v>
      </c>
      <c r="J314" s="63">
        <v>126</v>
      </c>
      <c r="K314" s="63">
        <v>133</v>
      </c>
      <c r="L314" s="63">
        <v>135</v>
      </c>
      <c r="O314" s="14"/>
    </row>
    <row r="315" spans="1:15">
      <c r="A315" s="37"/>
      <c r="O315" s="14"/>
    </row>
    <row r="316" spans="1:15">
      <c r="A316" s="37"/>
      <c r="B316" s="96" t="s">
        <v>10</v>
      </c>
      <c r="O316" s="14"/>
    </row>
    <row r="317" spans="1:15">
      <c r="A317" s="37"/>
      <c r="B317" s="94" t="s">
        <v>12</v>
      </c>
      <c r="C317" s="8">
        <f>MEDIAN(C296:L296,C298:L298,C300:L300,C302:L302,C304:L304,C306:L306,C308:L308,C310:L310,C312:L312,C314:L314)</f>
        <v>130.5</v>
      </c>
      <c r="D317" s="57" t="s">
        <v>111</v>
      </c>
      <c r="E317" s="58"/>
      <c r="F317" s="59"/>
      <c r="O317" s="14"/>
    </row>
    <row r="318" spans="1:15">
      <c r="A318" s="37"/>
      <c r="B318" s="93" t="s">
        <v>86</v>
      </c>
      <c r="C318" s="43"/>
      <c r="D318" s="44"/>
      <c r="E318" s="44"/>
      <c r="F318" s="44"/>
      <c r="G318" s="44"/>
      <c r="H318" s="45"/>
      <c r="O318" s="14"/>
    </row>
    <row r="319" spans="1:15">
      <c r="A319" s="37"/>
      <c r="C319" s="46"/>
      <c r="D319" s="47"/>
      <c r="E319" s="47"/>
      <c r="F319" s="47"/>
      <c r="G319" s="47"/>
      <c r="H319" s="48"/>
      <c r="O319" s="14"/>
    </row>
    <row r="320" spans="1:15">
      <c r="A320" s="37"/>
      <c r="C320" s="46"/>
      <c r="D320" s="47"/>
      <c r="E320" s="47"/>
      <c r="F320" s="47"/>
      <c r="G320" s="47"/>
      <c r="H320" s="48"/>
      <c r="O320" s="14"/>
    </row>
    <row r="321" spans="1:15">
      <c r="A321" s="37"/>
      <c r="C321" s="46"/>
      <c r="D321" s="47"/>
      <c r="E321" s="47"/>
      <c r="F321" s="47"/>
      <c r="G321" s="47"/>
      <c r="H321" s="48"/>
      <c r="O321" s="14"/>
    </row>
    <row r="322" spans="1:15">
      <c r="A322" s="37"/>
      <c r="C322" s="46"/>
      <c r="D322" s="47"/>
      <c r="E322" s="47"/>
      <c r="F322" s="47"/>
      <c r="G322" s="47"/>
      <c r="H322" s="48"/>
      <c r="O322" s="14"/>
    </row>
    <row r="323" spans="1:15">
      <c r="A323" s="37"/>
      <c r="C323" s="46"/>
      <c r="D323" s="47"/>
      <c r="E323" s="47"/>
      <c r="F323" s="47"/>
      <c r="G323" s="47"/>
      <c r="H323" s="48"/>
      <c r="O323" s="14"/>
    </row>
    <row r="324" spans="1:15">
      <c r="A324" s="37"/>
      <c r="C324" s="46"/>
      <c r="D324" s="47"/>
      <c r="E324" s="47"/>
      <c r="F324" s="47"/>
      <c r="G324" s="47"/>
      <c r="H324" s="48"/>
      <c r="O324" s="14"/>
    </row>
    <row r="325" spans="1:15">
      <c r="A325" s="37"/>
      <c r="C325" s="46"/>
      <c r="D325" s="47"/>
      <c r="E325" s="47"/>
      <c r="F325" s="47"/>
      <c r="G325" s="47"/>
      <c r="H325" s="48"/>
      <c r="O325" s="14"/>
    </row>
    <row r="326" spans="1:15">
      <c r="A326" s="37"/>
      <c r="C326" s="46"/>
      <c r="D326" s="47"/>
      <c r="E326" s="47"/>
      <c r="F326" s="47"/>
      <c r="G326" s="47"/>
      <c r="H326" s="48"/>
      <c r="O326" s="14"/>
    </row>
    <row r="327" spans="1:15">
      <c r="A327" s="37"/>
      <c r="C327" s="46"/>
      <c r="D327" s="47"/>
      <c r="E327" s="47"/>
      <c r="F327" s="47"/>
      <c r="G327" s="47"/>
      <c r="H327" s="48"/>
      <c r="O327" s="14"/>
    </row>
    <row r="328" spans="1:15">
      <c r="A328" s="37"/>
      <c r="C328" s="46"/>
      <c r="D328" s="47"/>
      <c r="E328" s="47"/>
      <c r="F328" s="47"/>
      <c r="G328" s="47"/>
      <c r="H328" s="48"/>
      <c r="O328" s="14"/>
    </row>
    <row r="329" spans="1:15">
      <c r="A329" s="37"/>
      <c r="C329" s="46"/>
      <c r="D329" s="47"/>
      <c r="E329" s="47"/>
      <c r="F329" s="47"/>
      <c r="G329" s="47"/>
      <c r="H329" s="48"/>
      <c r="O329" s="14"/>
    </row>
    <row r="330" spans="1:15">
      <c r="A330" s="37"/>
      <c r="C330" s="46"/>
      <c r="D330" s="47"/>
      <c r="E330" s="47"/>
      <c r="F330" s="47"/>
      <c r="G330" s="47"/>
      <c r="H330" s="48"/>
      <c r="O330" s="14"/>
    </row>
    <row r="331" spans="1:15">
      <c r="A331" s="37"/>
      <c r="C331" s="49"/>
      <c r="D331" s="50"/>
      <c r="E331" s="50"/>
      <c r="F331" s="50"/>
      <c r="G331" s="50"/>
      <c r="H331" s="51"/>
      <c r="O331" s="14"/>
    </row>
    <row r="332" spans="1:15">
      <c r="A332" s="38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4"/>
    </row>
    <row r="333" spans="1:15" ht="15.75">
      <c r="A333" s="124" t="s">
        <v>112</v>
      </c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</row>
    <row r="334" spans="1:15">
      <c r="A334" s="36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10"/>
    </row>
    <row r="335" spans="1:15">
      <c r="A335" s="37"/>
      <c r="B335" s="74" t="s">
        <v>113</v>
      </c>
      <c r="C335" s="62">
        <v>45</v>
      </c>
      <c r="D335" s="62">
        <v>35</v>
      </c>
      <c r="E335" s="62">
        <v>40</v>
      </c>
      <c r="F335" s="62">
        <v>38</v>
      </c>
      <c r="G335" s="62">
        <v>42</v>
      </c>
      <c r="H335" s="62">
        <v>37</v>
      </c>
      <c r="I335" s="62">
        <v>39</v>
      </c>
      <c r="J335" s="62">
        <v>43</v>
      </c>
      <c r="K335" s="62">
        <v>44</v>
      </c>
      <c r="L335" s="62">
        <v>41</v>
      </c>
      <c r="O335" s="14"/>
    </row>
    <row r="336" spans="1:15">
      <c r="A336" s="37"/>
      <c r="B336" s="74" t="s">
        <v>114</v>
      </c>
      <c r="C336" s="62">
        <v>32</v>
      </c>
      <c r="D336" s="62">
        <v>28</v>
      </c>
      <c r="E336" s="62">
        <v>30</v>
      </c>
      <c r="F336" s="62">
        <v>34</v>
      </c>
      <c r="G336" s="62">
        <v>33</v>
      </c>
      <c r="H336" s="62">
        <v>35</v>
      </c>
      <c r="I336" s="62">
        <v>31</v>
      </c>
      <c r="J336" s="62">
        <v>29</v>
      </c>
      <c r="K336" s="62">
        <v>36</v>
      </c>
      <c r="L336" s="62">
        <v>37</v>
      </c>
      <c r="O336" s="14"/>
    </row>
    <row r="337" spans="1:15">
      <c r="A337" s="37"/>
      <c r="B337" s="74" t="s">
        <v>115</v>
      </c>
      <c r="C337" s="62">
        <v>40</v>
      </c>
      <c r="D337" s="62">
        <v>39</v>
      </c>
      <c r="E337" s="62">
        <v>42</v>
      </c>
      <c r="F337" s="62">
        <v>41</v>
      </c>
      <c r="G337" s="62">
        <v>38</v>
      </c>
      <c r="H337" s="62">
        <v>43</v>
      </c>
      <c r="I337" s="62">
        <v>45</v>
      </c>
      <c r="J337" s="62">
        <v>44</v>
      </c>
      <c r="K337" s="62">
        <v>41</v>
      </c>
      <c r="L337" s="62">
        <v>37</v>
      </c>
      <c r="O337" s="14"/>
    </row>
    <row r="338" spans="1:15">
      <c r="A338" s="37"/>
      <c r="O338" s="14"/>
    </row>
    <row r="339" spans="1:15">
      <c r="A339" s="37"/>
      <c r="B339" s="93" t="s">
        <v>10</v>
      </c>
      <c r="C339" s="43"/>
      <c r="D339" s="44"/>
      <c r="E339" s="44"/>
      <c r="F339" s="44"/>
      <c r="G339" s="45"/>
      <c r="O339" s="14"/>
    </row>
    <row r="340" spans="1:15">
      <c r="A340" s="37"/>
      <c r="C340" s="46"/>
      <c r="D340" s="47"/>
      <c r="E340" s="47"/>
      <c r="F340" s="47"/>
      <c r="G340" s="48"/>
      <c r="O340" s="14"/>
    </row>
    <row r="341" spans="1:15">
      <c r="A341" s="37"/>
      <c r="C341" s="46"/>
      <c r="D341" s="47"/>
      <c r="E341" s="47"/>
      <c r="F341" s="47"/>
      <c r="G341" s="48"/>
      <c r="O341" s="14"/>
    </row>
    <row r="342" spans="1:15">
      <c r="A342" s="37"/>
      <c r="C342" s="46"/>
      <c r="D342" s="47"/>
      <c r="E342" s="47"/>
      <c r="F342" s="47"/>
      <c r="G342" s="48"/>
      <c r="O342" s="14"/>
    </row>
    <row r="343" spans="1:15">
      <c r="A343" s="37"/>
      <c r="C343" s="46"/>
      <c r="D343" s="47"/>
      <c r="E343" s="47"/>
      <c r="F343" s="47"/>
      <c r="G343" s="48"/>
      <c r="O343" s="14"/>
    </row>
    <row r="344" spans="1:15">
      <c r="A344" s="37"/>
      <c r="C344" s="46"/>
      <c r="D344" s="47"/>
      <c r="E344" s="47"/>
      <c r="F344" s="47"/>
      <c r="G344" s="48"/>
      <c r="O344" s="14"/>
    </row>
    <row r="345" spans="1:15">
      <c r="A345" s="37"/>
      <c r="C345" s="46"/>
      <c r="D345" s="47"/>
      <c r="E345" s="47"/>
      <c r="F345" s="47"/>
      <c r="G345" s="48"/>
      <c r="O345" s="14"/>
    </row>
    <row r="346" spans="1:15">
      <c r="A346" s="37"/>
      <c r="C346" s="46"/>
      <c r="D346" s="47"/>
      <c r="E346" s="47"/>
      <c r="F346" s="47"/>
      <c r="G346" s="48"/>
      <c r="O346" s="14"/>
    </row>
    <row r="347" spans="1:15">
      <c r="A347" s="37"/>
      <c r="C347" s="46"/>
      <c r="D347" s="47"/>
      <c r="E347" s="47"/>
      <c r="F347" s="47"/>
      <c r="G347" s="48"/>
      <c r="O347" s="14"/>
    </row>
    <row r="348" spans="1:15">
      <c r="A348" s="37"/>
      <c r="C348" s="46"/>
      <c r="D348" s="47"/>
      <c r="E348" s="47"/>
      <c r="F348" s="47"/>
      <c r="G348" s="48"/>
      <c r="O348" s="14"/>
    </row>
    <row r="349" spans="1:15">
      <c r="A349" s="37"/>
      <c r="C349" s="46"/>
      <c r="D349" s="47"/>
      <c r="E349" s="47"/>
      <c r="F349" s="47"/>
      <c r="G349" s="48"/>
      <c r="O349" s="14"/>
    </row>
    <row r="350" spans="1:15">
      <c r="A350" s="37"/>
      <c r="C350" s="49"/>
      <c r="D350" s="50"/>
      <c r="E350" s="50"/>
      <c r="F350" s="50"/>
      <c r="G350" s="51"/>
      <c r="O350" s="14"/>
    </row>
    <row r="351" spans="1:15">
      <c r="A351" s="37"/>
      <c r="B351" s="95" t="s">
        <v>12</v>
      </c>
      <c r="C351" s="106" t="s">
        <v>113</v>
      </c>
      <c r="D351" s="106" t="s">
        <v>114</v>
      </c>
      <c r="E351" s="107" t="s">
        <v>115</v>
      </c>
      <c r="O351" s="14"/>
    </row>
    <row r="352" spans="1:15">
      <c r="A352" s="37"/>
      <c r="B352" s="103" t="s">
        <v>116</v>
      </c>
      <c r="C352" s="7">
        <f>AVERAGE(C335:L335)</f>
        <v>40.4</v>
      </c>
      <c r="D352" s="7">
        <f>AVERAGE(C336:L336)</f>
        <v>32.5</v>
      </c>
      <c r="E352" s="7">
        <f>AVERAGE(C337:L337)</f>
        <v>41</v>
      </c>
      <c r="O352" s="14"/>
    </row>
    <row r="353" spans="1:15">
      <c r="A353" s="37"/>
      <c r="B353" s="104" t="s">
        <v>86</v>
      </c>
      <c r="C353" s="105" t="s">
        <v>113</v>
      </c>
      <c r="D353" s="105" t="s">
        <v>114</v>
      </c>
      <c r="E353" s="84" t="s">
        <v>115</v>
      </c>
      <c r="O353" s="14"/>
    </row>
    <row r="354" spans="1:15">
      <c r="A354" s="37"/>
      <c r="B354" s="78" t="s">
        <v>31</v>
      </c>
      <c r="C354" s="42">
        <f>MAX(C335:L335)-MIN(C335:L335)</f>
        <v>10</v>
      </c>
      <c r="D354" s="19">
        <f>MAX(C336:L336)-MIN(C336:L336)</f>
        <v>9</v>
      </c>
      <c r="E354" s="7">
        <f>MAX(C337:L337)-MIN(C337:L337)</f>
        <v>8</v>
      </c>
      <c r="O354" s="14"/>
    </row>
    <row r="355" spans="1:15">
      <c r="A355" s="38"/>
      <c r="B355" s="33"/>
      <c r="C355" s="12"/>
      <c r="D355" s="12"/>
      <c r="E355" s="12"/>
      <c r="F355" s="33"/>
      <c r="G355" s="33"/>
      <c r="H355" s="33"/>
      <c r="I355" s="33"/>
      <c r="J355" s="33"/>
      <c r="K355" s="33"/>
      <c r="L355" s="33"/>
      <c r="M355" s="33"/>
      <c r="N355" s="33"/>
      <c r="O355" s="34"/>
    </row>
    <row r="356" spans="1:15">
      <c r="B356" s="6"/>
      <c r="C356" s="6"/>
      <c r="D356" s="6"/>
    </row>
    <row r="357" spans="1:15" ht="18.75">
      <c r="A357" s="144" t="s">
        <v>117</v>
      </c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6"/>
    </row>
    <row r="359" spans="1:15" ht="15.75">
      <c r="A359" s="123" t="s">
        <v>2</v>
      </c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</row>
    <row r="360" spans="1:15" ht="15.7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</row>
    <row r="361" spans="1:15" ht="15.75">
      <c r="A361" s="123" t="s">
        <v>16</v>
      </c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</row>
    <row r="362" spans="1:15" ht="15.7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</row>
    <row r="363" spans="1:15" ht="15.75">
      <c r="A363" s="123" t="s">
        <v>22</v>
      </c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</row>
    <row r="364" spans="1:15" ht="15.7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</row>
    <row r="365" spans="1:15" ht="15.75">
      <c r="A365" s="123" t="s">
        <v>47</v>
      </c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</row>
    <row r="366" spans="1:15" ht="15.7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</row>
    <row r="367" spans="1:15" ht="15.75">
      <c r="A367" s="123" t="s">
        <v>53</v>
      </c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</row>
    <row r="369" spans="1:15" ht="18.75">
      <c r="A369" s="149" t="s">
        <v>118</v>
      </c>
      <c r="B369" s="150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1"/>
    </row>
    <row r="371" spans="1:15" ht="15.75">
      <c r="A371" s="123" t="s">
        <v>2</v>
      </c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</row>
    <row r="372" spans="1:15">
      <c r="A372" s="36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10"/>
    </row>
    <row r="373" spans="1:15">
      <c r="A373" s="37"/>
      <c r="B373" s="74" t="s">
        <v>67</v>
      </c>
      <c r="C373" s="101">
        <v>1</v>
      </c>
      <c r="D373" s="101">
        <v>2</v>
      </c>
      <c r="E373" s="74">
        <v>3</v>
      </c>
      <c r="F373" s="74">
        <v>4</v>
      </c>
      <c r="G373" s="74">
        <v>5</v>
      </c>
      <c r="H373" s="74">
        <v>6</v>
      </c>
      <c r="I373" s="74">
        <v>7</v>
      </c>
      <c r="J373" s="74">
        <v>8</v>
      </c>
      <c r="K373" s="74">
        <v>9</v>
      </c>
      <c r="L373" s="74">
        <v>10</v>
      </c>
      <c r="O373" s="14"/>
    </row>
    <row r="374" spans="1:15">
      <c r="A374" s="37"/>
      <c r="B374" s="74" t="s">
        <v>119</v>
      </c>
      <c r="C374" s="100">
        <v>40</v>
      </c>
      <c r="D374" s="100">
        <v>45</v>
      </c>
      <c r="E374" s="63">
        <v>50</v>
      </c>
      <c r="F374" s="63">
        <v>55</v>
      </c>
      <c r="G374" s="63">
        <v>60</v>
      </c>
      <c r="H374" s="63">
        <v>62</v>
      </c>
      <c r="I374" s="63">
        <v>65</v>
      </c>
      <c r="J374" s="63">
        <v>68</v>
      </c>
      <c r="K374" s="63">
        <v>70</v>
      </c>
      <c r="L374" s="63">
        <v>72</v>
      </c>
      <c r="O374" s="14"/>
    </row>
    <row r="375" spans="1:15">
      <c r="A375" s="37"/>
      <c r="B375" s="74" t="s">
        <v>67</v>
      </c>
      <c r="C375" s="101">
        <v>11</v>
      </c>
      <c r="D375" s="101">
        <v>12</v>
      </c>
      <c r="E375" s="74">
        <v>13</v>
      </c>
      <c r="F375" s="74">
        <v>14</v>
      </c>
      <c r="G375" s="74">
        <v>15</v>
      </c>
      <c r="H375" s="74">
        <v>16</v>
      </c>
      <c r="I375" s="74">
        <v>17</v>
      </c>
      <c r="J375" s="74">
        <v>18</v>
      </c>
      <c r="K375" s="74">
        <v>19</v>
      </c>
      <c r="L375" s="74">
        <v>20</v>
      </c>
      <c r="O375" s="14"/>
    </row>
    <row r="376" spans="1:15">
      <c r="A376" s="37"/>
      <c r="B376" s="74" t="s">
        <v>119</v>
      </c>
      <c r="C376" s="108">
        <v>40</v>
      </c>
      <c r="D376" s="100">
        <v>45</v>
      </c>
      <c r="E376" s="63">
        <v>50</v>
      </c>
      <c r="F376" s="63">
        <v>55</v>
      </c>
      <c r="G376" s="63">
        <v>60</v>
      </c>
      <c r="H376" s="63">
        <v>62</v>
      </c>
      <c r="I376" s="63">
        <v>65</v>
      </c>
      <c r="J376" s="63">
        <v>68</v>
      </c>
      <c r="K376" s="63">
        <v>70</v>
      </c>
      <c r="L376" s="63">
        <v>72</v>
      </c>
      <c r="O376" s="14"/>
    </row>
    <row r="377" spans="1:15">
      <c r="A377" s="37"/>
      <c r="B377" s="74" t="s">
        <v>67</v>
      </c>
      <c r="C377" s="101">
        <v>21</v>
      </c>
      <c r="D377" s="101">
        <v>22</v>
      </c>
      <c r="E377" s="74">
        <v>23</v>
      </c>
      <c r="F377" s="74">
        <v>24</v>
      </c>
      <c r="G377" s="74">
        <v>25</v>
      </c>
      <c r="H377" s="74">
        <v>26</v>
      </c>
      <c r="I377" s="74">
        <v>27</v>
      </c>
      <c r="J377" s="74">
        <v>28</v>
      </c>
      <c r="K377" s="74">
        <v>29</v>
      </c>
      <c r="L377" s="74">
        <v>30</v>
      </c>
      <c r="O377" s="14"/>
    </row>
    <row r="378" spans="1:15">
      <c r="A378" s="37"/>
      <c r="B378" s="74" t="s">
        <v>119</v>
      </c>
      <c r="C378" s="100">
        <v>105</v>
      </c>
      <c r="D378" s="100">
        <v>110</v>
      </c>
      <c r="E378" s="63">
        <v>115</v>
      </c>
      <c r="F378" s="63">
        <v>120</v>
      </c>
      <c r="G378" s="63">
        <v>125</v>
      </c>
      <c r="H378" s="63">
        <v>130</v>
      </c>
      <c r="I378" s="63">
        <v>135</v>
      </c>
      <c r="J378" s="63">
        <v>140</v>
      </c>
      <c r="K378" s="63">
        <v>145</v>
      </c>
      <c r="L378" s="63">
        <v>150</v>
      </c>
      <c r="O378" s="14"/>
    </row>
    <row r="379" spans="1:15">
      <c r="A379" s="37"/>
      <c r="B379" s="74" t="s">
        <v>67</v>
      </c>
      <c r="C379" s="101">
        <v>31</v>
      </c>
      <c r="D379" s="101">
        <v>32</v>
      </c>
      <c r="E379" s="74">
        <v>33</v>
      </c>
      <c r="F379" s="74">
        <v>34</v>
      </c>
      <c r="G379" s="74">
        <v>35</v>
      </c>
      <c r="H379" s="74">
        <v>36</v>
      </c>
      <c r="I379" s="74">
        <v>37</v>
      </c>
      <c r="J379" s="74">
        <v>38</v>
      </c>
      <c r="K379" s="74">
        <v>39</v>
      </c>
      <c r="L379" s="74">
        <v>40</v>
      </c>
      <c r="O379" s="14"/>
    </row>
    <row r="380" spans="1:15">
      <c r="A380" s="37"/>
      <c r="B380" s="74" t="s">
        <v>119</v>
      </c>
      <c r="C380" s="100">
        <v>155</v>
      </c>
      <c r="D380" s="100">
        <v>160</v>
      </c>
      <c r="E380" s="63">
        <v>165</v>
      </c>
      <c r="F380" s="63">
        <v>170</v>
      </c>
      <c r="G380" s="63">
        <v>175</v>
      </c>
      <c r="H380" s="63">
        <v>180</v>
      </c>
      <c r="I380" s="63">
        <v>185</v>
      </c>
      <c r="J380" s="63">
        <v>190</v>
      </c>
      <c r="K380" s="63">
        <v>195</v>
      </c>
      <c r="L380" s="63">
        <v>200</v>
      </c>
      <c r="O380" s="14"/>
    </row>
    <row r="381" spans="1:15">
      <c r="A381" s="37"/>
      <c r="B381" s="74" t="s">
        <v>67</v>
      </c>
      <c r="C381" s="101">
        <v>41</v>
      </c>
      <c r="D381" s="101">
        <v>42</v>
      </c>
      <c r="E381" s="74">
        <v>43</v>
      </c>
      <c r="F381" s="74">
        <v>44</v>
      </c>
      <c r="G381" s="74">
        <v>45</v>
      </c>
      <c r="H381" s="74">
        <v>46</v>
      </c>
      <c r="I381" s="74">
        <v>47</v>
      </c>
      <c r="J381" s="74">
        <v>48</v>
      </c>
      <c r="K381" s="74">
        <v>49</v>
      </c>
      <c r="L381" s="74">
        <v>50</v>
      </c>
      <c r="O381" s="14"/>
    </row>
    <row r="382" spans="1:15">
      <c r="A382" s="37"/>
      <c r="B382" s="74" t="s">
        <v>119</v>
      </c>
      <c r="C382" s="100">
        <v>205</v>
      </c>
      <c r="D382" s="100">
        <v>210</v>
      </c>
      <c r="E382" s="63">
        <v>215</v>
      </c>
      <c r="F382" s="63">
        <v>220</v>
      </c>
      <c r="G382" s="63">
        <v>225</v>
      </c>
      <c r="H382" s="63">
        <v>230</v>
      </c>
      <c r="I382" s="63">
        <v>235</v>
      </c>
      <c r="J382" s="63">
        <v>240</v>
      </c>
      <c r="K382" s="63">
        <v>245</v>
      </c>
      <c r="L382" s="63">
        <v>250</v>
      </c>
      <c r="O382" s="14"/>
    </row>
    <row r="383" spans="1:15">
      <c r="A383" s="37"/>
      <c r="B383" s="74" t="s">
        <v>67</v>
      </c>
      <c r="C383" s="101">
        <v>51</v>
      </c>
      <c r="D383" s="101">
        <v>52</v>
      </c>
      <c r="E383" s="74">
        <v>53</v>
      </c>
      <c r="F383" s="74">
        <v>54</v>
      </c>
      <c r="G383" s="74">
        <v>55</v>
      </c>
      <c r="H383" s="74">
        <v>56</v>
      </c>
      <c r="I383" s="74">
        <v>57</v>
      </c>
      <c r="J383" s="74">
        <v>58</v>
      </c>
      <c r="K383" s="74">
        <v>59</v>
      </c>
      <c r="L383" s="74">
        <v>60</v>
      </c>
      <c r="O383" s="14"/>
    </row>
    <row r="384" spans="1:15">
      <c r="A384" s="37"/>
      <c r="B384" s="74" t="s">
        <v>119</v>
      </c>
      <c r="C384" s="100">
        <v>255</v>
      </c>
      <c r="D384" s="100">
        <v>260</v>
      </c>
      <c r="E384" s="63">
        <v>265</v>
      </c>
      <c r="F384" s="63">
        <v>270</v>
      </c>
      <c r="G384" s="63">
        <v>275</v>
      </c>
      <c r="H384" s="63">
        <v>280</v>
      </c>
      <c r="I384" s="63">
        <v>285</v>
      </c>
      <c r="J384" s="63">
        <v>290</v>
      </c>
      <c r="K384" s="63">
        <v>295</v>
      </c>
      <c r="L384" s="63">
        <v>300</v>
      </c>
      <c r="O384" s="14"/>
    </row>
    <row r="385" spans="1:16">
      <c r="A385" s="37"/>
      <c r="B385" s="74" t="s">
        <v>67</v>
      </c>
      <c r="C385" s="101">
        <v>61</v>
      </c>
      <c r="D385" s="101">
        <v>62</v>
      </c>
      <c r="E385" s="74">
        <v>63</v>
      </c>
      <c r="F385" s="74">
        <v>64</v>
      </c>
      <c r="G385" s="74">
        <v>65</v>
      </c>
      <c r="H385" s="74">
        <v>66</v>
      </c>
      <c r="I385" s="74">
        <v>67</v>
      </c>
      <c r="J385" s="74">
        <v>68</v>
      </c>
      <c r="K385" s="74">
        <v>69</v>
      </c>
      <c r="L385" s="74">
        <v>70</v>
      </c>
      <c r="O385" s="14"/>
    </row>
    <row r="386" spans="1:16">
      <c r="A386" s="37"/>
      <c r="B386" s="74" t="s">
        <v>119</v>
      </c>
      <c r="C386" s="100">
        <v>305</v>
      </c>
      <c r="D386" s="100">
        <v>310</v>
      </c>
      <c r="E386" s="63">
        <v>315</v>
      </c>
      <c r="F386" s="63">
        <v>320</v>
      </c>
      <c r="G386" s="63">
        <v>325</v>
      </c>
      <c r="H386" s="63">
        <v>330</v>
      </c>
      <c r="I386" s="63">
        <v>335</v>
      </c>
      <c r="J386" s="63">
        <v>340</v>
      </c>
      <c r="K386" s="63">
        <v>345</v>
      </c>
      <c r="L386" s="63">
        <v>350</v>
      </c>
      <c r="O386" s="14"/>
    </row>
    <row r="387" spans="1:16">
      <c r="A387" s="37"/>
      <c r="B387" s="74" t="s">
        <v>67</v>
      </c>
      <c r="C387" s="101">
        <v>71</v>
      </c>
      <c r="D387" s="101">
        <v>72</v>
      </c>
      <c r="E387" s="74">
        <v>73</v>
      </c>
      <c r="F387" s="74">
        <v>74</v>
      </c>
      <c r="G387" s="74">
        <v>75</v>
      </c>
      <c r="H387" s="74">
        <v>76</v>
      </c>
      <c r="I387" s="74">
        <v>77</v>
      </c>
      <c r="J387" s="74">
        <v>78</v>
      </c>
      <c r="K387" s="74">
        <v>79</v>
      </c>
      <c r="L387" s="74">
        <v>80</v>
      </c>
      <c r="O387" s="14"/>
    </row>
    <row r="388" spans="1:16">
      <c r="A388" s="37"/>
      <c r="B388" s="74" t="s">
        <v>119</v>
      </c>
      <c r="C388" s="100">
        <v>355</v>
      </c>
      <c r="D388" s="100">
        <v>360</v>
      </c>
      <c r="E388" s="63">
        <v>365</v>
      </c>
      <c r="F388" s="63">
        <v>370</v>
      </c>
      <c r="G388" s="63">
        <v>375</v>
      </c>
      <c r="H388" s="63">
        <v>380</v>
      </c>
      <c r="I388" s="63">
        <v>385</v>
      </c>
      <c r="J388" s="63">
        <v>390</v>
      </c>
      <c r="K388" s="63">
        <v>395</v>
      </c>
      <c r="L388" s="63">
        <v>400</v>
      </c>
      <c r="O388" s="14"/>
    </row>
    <row r="389" spans="1:16">
      <c r="A389" s="37"/>
      <c r="B389" s="74" t="s">
        <v>67</v>
      </c>
      <c r="C389" s="101">
        <v>81</v>
      </c>
      <c r="D389" s="101">
        <v>82</v>
      </c>
      <c r="E389" s="74">
        <v>83</v>
      </c>
      <c r="F389" s="74">
        <v>84</v>
      </c>
      <c r="G389" s="74">
        <v>85</v>
      </c>
      <c r="H389" s="74">
        <v>86</v>
      </c>
      <c r="I389" s="74">
        <v>87</v>
      </c>
      <c r="J389" s="74">
        <v>88</v>
      </c>
      <c r="K389" s="74">
        <v>89</v>
      </c>
      <c r="L389" s="74">
        <v>90</v>
      </c>
      <c r="O389" s="14"/>
    </row>
    <row r="390" spans="1:16">
      <c r="A390" s="37"/>
      <c r="B390" s="74" t="s">
        <v>119</v>
      </c>
      <c r="C390" s="100">
        <v>405</v>
      </c>
      <c r="D390" s="100">
        <v>410</v>
      </c>
      <c r="E390" s="63">
        <v>415</v>
      </c>
      <c r="F390" s="63">
        <v>420</v>
      </c>
      <c r="G390" s="63">
        <v>425</v>
      </c>
      <c r="H390" s="63">
        <v>430</v>
      </c>
      <c r="I390" s="63">
        <v>435</v>
      </c>
      <c r="J390" s="63">
        <v>440</v>
      </c>
      <c r="K390" s="63">
        <v>445</v>
      </c>
      <c r="L390" s="63">
        <v>450</v>
      </c>
      <c r="O390" s="14"/>
    </row>
    <row r="391" spans="1:16">
      <c r="A391" s="37"/>
      <c r="B391" s="74" t="s">
        <v>67</v>
      </c>
      <c r="C391" s="101">
        <v>91</v>
      </c>
      <c r="D391" s="101">
        <v>92</v>
      </c>
      <c r="E391" s="74">
        <v>93</v>
      </c>
      <c r="F391" s="74">
        <v>94</v>
      </c>
      <c r="G391" s="74">
        <v>95</v>
      </c>
      <c r="H391" s="74">
        <v>96</v>
      </c>
      <c r="I391" s="74">
        <v>97</v>
      </c>
      <c r="J391" s="74">
        <v>98</v>
      </c>
      <c r="K391" s="74">
        <v>99</v>
      </c>
      <c r="L391" s="74">
        <v>100</v>
      </c>
      <c r="O391" s="14"/>
    </row>
    <row r="392" spans="1:16">
      <c r="A392" s="37"/>
      <c r="B392" s="102" t="s">
        <v>119</v>
      </c>
      <c r="C392" s="63">
        <v>455</v>
      </c>
      <c r="D392" s="100">
        <v>460</v>
      </c>
      <c r="E392" s="63">
        <v>465</v>
      </c>
      <c r="F392" s="63">
        <v>470</v>
      </c>
      <c r="G392" s="63">
        <v>475</v>
      </c>
      <c r="H392" s="63">
        <v>480</v>
      </c>
      <c r="I392" s="63">
        <v>485</v>
      </c>
      <c r="J392" s="63">
        <v>490</v>
      </c>
      <c r="K392" s="63">
        <v>495</v>
      </c>
      <c r="L392" s="63">
        <v>500</v>
      </c>
      <c r="O392" s="14"/>
    </row>
    <row r="393" spans="1:16">
      <c r="A393" s="37"/>
      <c r="O393" s="14"/>
    </row>
    <row r="394" spans="1:16">
      <c r="A394" s="37"/>
      <c r="B394" s="80" t="s">
        <v>120</v>
      </c>
      <c r="C394" s="79" t="s">
        <v>93</v>
      </c>
      <c r="D394" s="15">
        <f>QUARTILE((C374:L374,C376:L376,C378:L378,C380:L380,C382:L382,C384:L384,C386:L386,C388:L388,C390:L390,C392:L392),1)</f>
        <v>128.75</v>
      </c>
      <c r="F394" s="80" t="s">
        <v>121</v>
      </c>
      <c r="G394" s="152" t="s">
        <v>122</v>
      </c>
      <c r="H394" s="153"/>
      <c r="J394" s="78" t="s">
        <v>76</v>
      </c>
      <c r="O394" s="14"/>
    </row>
    <row r="395" spans="1:16">
      <c r="A395" s="37"/>
      <c r="B395" s="6"/>
      <c r="C395" s="78" t="s">
        <v>95</v>
      </c>
      <c r="D395" s="17">
        <f>MEDIAN(C374:L374,C376:L376,C378:L378,C380:L380,C382:L382,C384:L384,C386:L386,C388:L388,C390:L390,C392:L392)</f>
        <v>252.5</v>
      </c>
      <c r="F395" s="6"/>
      <c r="G395" s="77" t="s">
        <v>123</v>
      </c>
      <c r="H395" s="17">
        <f>PERCENTILE((C374:L374,C376:L376,C378:L378,C380:L380,C382:L382,C384:L384,C386:L386,C388:L388,C390:L390,C392:L392),0.1)</f>
        <v>61.8</v>
      </c>
      <c r="O395" s="14"/>
    </row>
    <row r="396" spans="1:16">
      <c r="A396" s="37"/>
      <c r="B396" s="6"/>
      <c r="C396" s="77" t="s">
        <v>124</v>
      </c>
      <c r="D396" s="7">
        <f>QUARTILE((C374:L374,C376:L376,C378:L378,C380:L380,C382:L382,C384:L384,C386:L386,C388:L388,C390:L390,C392:L392),3)</f>
        <v>376.25</v>
      </c>
      <c r="F396" s="6"/>
      <c r="G396" s="82" t="s">
        <v>125</v>
      </c>
      <c r="H396" s="15">
        <f>PERCENTILE((C374:L374,C376:L376,C378:L378,C380:L380,C382:L382,C384:L384,C386:L386,C388:L388,C390:L390,C392:L392),0.25)</f>
        <v>128.75</v>
      </c>
      <c r="O396" s="14"/>
    </row>
    <row r="397" spans="1:16">
      <c r="A397" s="37"/>
      <c r="F397" s="6"/>
      <c r="G397" s="78" t="s">
        <v>126</v>
      </c>
      <c r="H397" s="17">
        <f>PERCENTILE((C374:L374,C376:L376,C378:L378,C380:L380,C382:L382,C384:L384,C386:L386,C388:L388,C390:L390,C392:L392),0.75)</f>
        <v>376.25</v>
      </c>
      <c r="O397" s="14"/>
    </row>
    <row r="398" spans="1:16">
      <c r="A398" s="37"/>
      <c r="F398" s="6"/>
      <c r="G398" s="77" t="s">
        <v>127</v>
      </c>
      <c r="H398" s="7">
        <f>PERCENTILE((C374:L374,C376:L376,C378:L378,C380:L380,C382:L382,C384:L384,C386:L386,C388:L388,C390:L390,C392:L392),0.9)</f>
        <v>450.50000000000006</v>
      </c>
      <c r="O398" s="14"/>
    </row>
    <row r="399" spans="1:16">
      <c r="A399" s="38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4"/>
    </row>
    <row r="400" spans="1:16" ht="15.75">
      <c r="A400" s="154" t="s">
        <v>16</v>
      </c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61"/>
    </row>
    <row r="401" spans="1:16" ht="15.75">
      <c r="A401" s="54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5"/>
      <c r="P401" s="52"/>
    </row>
    <row r="402" spans="1:16" ht="15.75">
      <c r="A402" s="109"/>
      <c r="B402" s="74" t="s">
        <v>67</v>
      </c>
      <c r="C402" s="74">
        <v>1</v>
      </c>
      <c r="D402" s="74">
        <v>2</v>
      </c>
      <c r="E402" s="74">
        <v>3</v>
      </c>
      <c r="F402" s="74">
        <v>4</v>
      </c>
      <c r="G402" s="74">
        <v>5</v>
      </c>
      <c r="H402" s="74">
        <v>6</v>
      </c>
      <c r="I402" s="74">
        <v>7</v>
      </c>
      <c r="J402" s="74">
        <v>8</v>
      </c>
      <c r="K402" s="74">
        <v>9</v>
      </c>
      <c r="L402" s="74">
        <v>10</v>
      </c>
      <c r="M402" s="52"/>
      <c r="N402" s="52"/>
      <c r="O402" s="110"/>
      <c r="P402" s="52"/>
    </row>
    <row r="403" spans="1:16">
      <c r="A403" s="37"/>
      <c r="B403" s="62" t="s">
        <v>128</v>
      </c>
      <c r="C403" s="63">
        <v>55</v>
      </c>
      <c r="D403" s="63">
        <v>60</v>
      </c>
      <c r="E403" s="63">
        <v>62</v>
      </c>
      <c r="F403" s="63">
        <v>65</v>
      </c>
      <c r="G403" s="63">
        <v>68</v>
      </c>
      <c r="H403" s="63">
        <v>70</v>
      </c>
      <c r="I403" s="63">
        <v>72</v>
      </c>
      <c r="J403" s="63">
        <v>75</v>
      </c>
      <c r="K403" s="63">
        <v>78</v>
      </c>
      <c r="L403" s="63">
        <v>80</v>
      </c>
      <c r="O403" s="14"/>
    </row>
    <row r="404" spans="1:16">
      <c r="A404" s="37"/>
      <c r="B404" s="74" t="s">
        <v>67</v>
      </c>
      <c r="C404" s="74">
        <v>11</v>
      </c>
      <c r="D404" s="74">
        <v>12</v>
      </c>
      <c r="E404" s="74">
        <v>13</v>
      </c>
      <c r="F404" s="74">
        <v>14</v>
      </c>
      <c r="G404" s="74">
        <v>15</v>
      </c>
      <c r="H404" s="74">
        <v>16</v>
      </c>
      <c r="I404" s="74">
        <v>17</v>
      </c>
      <c r="J404" s="74">
        <v>18</v>
      </c>
      <c r="K404" s="74">
        <v>19</v>
      </c>
      <c r="L404" s="74">
        <v>20</v>
      </c>
      <c r="O404" s="14"/>
    </row>
    <row r="405" spans="1:16">
      <c r="A405" s="37"/>
      <c r="B405" s="62" t="s">
        <v>128</v>
      </c>
      <c r="C405" s="63">
        <v>82</v>
      </c>
      <c r="D405" s="63">
        <v>85</v>
      </c>
      <c r="E405" s="63">
        <v>88</v>
      </c>
      <c r="F405" s="63">
        <v>90</v>
      </c>
      <c r="G405" s="63">
        <v>92</v>
      </c>
      <c r="H405" s="63">
        <v>95</v>
      </c>
      <c r="I405" s="63">
        <v>100</v>
      </c>
      <c r="J405" s="63">
        <v>105</v>
      </c>
      <c r="K405" s="63">
        <v>110</v>
      </c>
      <c r="L405" s="63">
        <v>115</v>
      </c>
      <c r="O405" s="14"/>
    </row>
    <row r="406" spans="1:16">
      <c r="A406" s="37"/>
      <c r="B406" s="74" t="s">
        <v>67</v>
      </c>
      <c r="C406" s="74">
        <v>21</v>
      </c>
      <c r="D406" s="74">
        <v>22</v>
      </c>
      <c r="E406" s="74">
        <v>23</v>
      </c>
      <c r="F406" s="74">
        <v>24</v>
      </c>
      <c r="G406" s="74">
        <v>25</v>
      </c>
      <c r="H406" s="74">
        <v>26</v>
      </c>
      <c r="I406" s="74">
        <v>27</v>
      </c>
      <c r="J406" s="74">
        <v>28</v>
      </c>
      <c r="K406" s="74">
        <v>29</v>
      </c>
      <c r="L406" s="74">
        <v>30</v>
      </c>
      <c r="O406" s="14"/>
    </row>
    <row r="407" spans="1:16">
      <c r="A407" s="37"/>
      <c r="B407" s="62" t="s">
        <v>128</v>
      </c>
      <c r="C407" s="63">
        <v>120</v>
      </c>
      <c r="D407" s="63">
        <v>125</v>
      </c>
      <c r="E407" s="63">
        <v>130</v>
      </c>
      <c r="F407" s="63">
        <v>135</v>
      </c>
      <c r="G407" s="63">
        <v>140</v>
      </c>
      <c r="H407" s="63">
        <v>145</v>
      </c>
      <c r="I407" s="63">
        <v>150</v>
      </c>
      <c r="J407" s="63">
        <v>155</v>
      </c>
      <c r="K407" s="63">
        <v>160</v>
      </c>
      <c r="L407" s="63">
        <v>165</v>
      </c>
      <c r="O407" s="14"/>
    </row>
    <row r="408" spans="1:16">
      <c r="A408" s="37"/>
      <c r="B408" s="74" t="s">
        <v>67</v>
      </c>
      <c r="C408" s="74">
        <v>31</v>
      </c>
      <c r="D408" s="74">
        <v>32</v>
      </c>
      <c r="E408" s="74">
        <v>33</v>
      </c>
      <c r="F408" s="74">
        <v>34</v>
      </c>
      <c r="G408" s="74">
        <v>35</v>
      </c>
      <c r="H408" s="74">
        <v>36</v>
      </c>
      <c r="I408" s="74">
        <v>37</v>
      </c>
      <c r="J408" s="74">
        <v>38</v>
      </c>
      <c r="K408" s="74">
        <v>39</v>
      </c>
      <c r="L408" s="74">
        <v>40</v>
      </c>
      <c r="O408" s="14"/>
    </row>
    <row r="409" spans="1:16">
      <c r="A409" s="37"/>
      <c r="B409" s="62" t="s">
        <v>128</v>
      </c>
      <c r="C409" s="63">
        <v>170</v>
      </c>
      <c r="D409" s="63">
        <v>175</v>
      </c>
      <c r="E409" s="63">
        <v>180</v>
      </c>
      <c r="F409" s="63">
        <v>185</v>
      </c>
      <c r="G409" s="63">
        <v>190</v>
      </c>
      <c r="H409" s="63">
        <v>195</v>
      </c>
      <c r="I409" s="63">
        <v>200</v>
      </c>
      <c r="J409" s="63">
        <v>205</v>
      </c>
      <c r="K409" s="63">
        <v>210</v>
      </c>
      <c r="L409" s="63">
        <v>215</v>
      </c>
      <c r="O409" s="14"/>
    </row>
    <row r="410" spans="1:16">
      <c r="A410" s="37"/>
      <c r="B410" s="74" t="s">
        <v>67</v>
      </c>
      <c r="C410" s="74">
        <v>41</v>
      </c>
      <c r="D410" s="74">
        <v>42</v>
      </c>
      <c r="E410" s="74">
        <v>43</v>
      </c>
      <c r="F410" s="74">
        <v>44</v>
      </c>
      <c r="G410" s="74">
        <v>45</v>
      </c>
      <c r="H410" s="74">
        <v>46</v>
      </c>
      <c r="I410" s="74">
        <v>47</v>
      </c>
      <c r="J410" s="74">
        <v>48</v>
      </c>
      <c r="K410" s="74">
        <v>49</v>
      </c>
      <c r="L410" s="74">
        <v>50</v>
      </c>
      <c r="O410" s="14"/>
    </row>
    <row r="411" spans="1:16">
      <c r="A411" s="37"/>
      <c r="B411" s="62" t="s">
        <v>128</v>
      </c>
      <c r="C411" s="63">
        <v>220</v>
      </c>
      <c r="D411" s="63">
        <v>225</v>
      </c>
      <c r="E411" s="63">
        <v>230</v>
      </c>
      <c r="F411" s="63">
        <v>235</v>
      </c>
      <c r="G411" s="63">
        <v>240</v>
      </c>
      <c r="H411" s="63">
        <v>245</v>
      </c>
      <c r="I411" s="63">
        <v>250</v>
      </c>
      <c r="J411" s="63">
        <v>255</v>
      </c>
      <c r="K411" s="63">
        <v>260</v>
      </c>
      <c r="L411" s="63">
        <v>265</v>
      </c>
      <c r="O411" s="14"/>
    </row>
    <row r="412" spans="1:16">
      <c r="A412" s="37"/>
      <c r="B412" s="74" t="s">
        <v>67</v>
      </c>
      <c r="C412" s="74">
        <v>51</v>
      </c>
      <c r="D412" s="74">
        <v>52</v>
      </c>
      <c r="E412" s="74">
        <v>53</v>
      </c>
      <c r="F412" s="74">
        <v>54</v>
      </c>
      <c r="G412" s="74">
        <v>55</v>
      </c>
      <c r="H412" s="74">
        <v>56</v>
      </c>
      <c r="I412" s="74">
        <v>57</v>
      </c>
      <c r="J412" s="74">
        <v>58</v>
      </c>
      <c r="K412" s="74">
        <v>59</v>
      </c>
      <c r="L412" s="74">
        <v>60</v>
      </c>
      <c r="O412" s="14"/>
    </row>
    <row r="413" spans="1:16">
      <c r="A413" s="37"/>
      <c r="B413" s="62" t="s">
        <v>128</v>
      </c>
      <c r="C413" s="63">
        <v>270</v>
      </c>
      <c r="D413" s="63">
        <v>275</v>
      </c>
      <c r="E413" s="63">
        <v>280</v>
      </c>
      <c r="F413" s="63">
        <v>285</v>
      </c>
      <c r="G413" s="63">
        <v>290</v>
      </c>
      <c r="H413" s="63">
        <v>295</v>
      </c>
      <c r="I413" s="63">
        <v>300</v>
      </c>
      <c r="J413" s="63">
        <v>305</v>
      </c>
      <c r="K413" s="63">
        <v>310</v>
      </c>
      <c r="L413" s="63">
        <v>315</v>
      </c>
      <c r="O413" s="14"/>
    </row>
    <row r="414" spans="1:16">
      <c r="A414" s="37"/>
      <c r="B414" s="74" t="s">
        <v>67</v>
      </c>
      <c r="C414" s="74">
        <v>61</v>
      </c>
      <c r="D414" s="74">
        <v>62</v>
      </c>
      <c r="E414" s="74">
        <v>63</v>
      </c>
      <c r="F414" s="74">
        <v>64</v>
      </c>
      <c r="G414" s="74">
        <v>65</v>
      </c>
      <c r="H414" s="74">
        <v>66</v>
      </c>
      <c r="I414" s="74">
        <v>67</v>
      </c>
      <c r="J414" s="74">
        <v>68</v>
      </c>
      <c r="K414" s="74">
        <v>69</v>
      </c>
      <c r="L414" s="74">
        <v>70</v>
      </c>
      <c r="O414" s="14"/>
    </row>
    <row r="415" spans="1:16">
      <c r="A415" s="37"/>
      <c r="B415" s="62" t="s">
        <v>128</v>
      </c>
      <c r="C415" s="63">
        <v>320</v>
      </c>
      <c r="D415" s="63">
        <v>325</v>
      </c>
      <c r="E415" s="63">
        <v>330</v>
      </c>
      <c r="F415" s="63">
        <v>335</v>
      </c>
      <c r="G415" s="63">
        <v>340</v>
      </c>
      <c r="H415" s="63">
        <v>345</v>
      </c>
      <c r="I415" s="63">
        <v>350</v>
      </c>
      <c r="J415" s="63">
        <v>355</v>
      </c>
      <c r="K415" s="63">
        <v>360</v>
      </c>
      <c r="L415" s="63">
        <v>365</v>
      </c>
      <c r="O415" s="14"/>
    </row>
    <row r="416" spans="1:16">
      <c r="A416" s="37"/>
      <c r="B416" s="74" t="s">
        <v>67</v>
      </c>
      <c r="C416" s="74">
        <v>71</v>
      </c>
      <c r="D416" s="74">
        <v>72</v>
      </c>
      <c r="E416" s="74">
        <v>73</v>
      </c>
      <c r="F416" s="74">
        <v>74</v>
      </c>
      <c r="G416" s="74">
        <v>75</v>
      </c>
      <c r="H416" s="74">
        <v>76</v>
      </c>
      <c r="I416" s="74">
        <v>77</v>
      </c>
      <c r="J416" s="74">
        <v>78</v>
      </c>
      <c r="K416" s="74">
        <v>79</v>
      </c>
      <c r="L416" s="74">
        <v>80</v>
      </c>
      <c r="O416" s="14"/>
    </row>
    <row r="417" spans="1:16">
      <c r="A417" s="37"/>
      <c r="B417" s="62" t="s">
        <v>128</v>
      </c>
      <c r="C417" s="63">
        <v>370</v>
      </c>
      <c r="D417" s="63">
        <v>375</v>
      </c>
      <c r="E417" s="63">
        <v>380</v>
      </c>
      <c r="F417" s="63">
        <v>385</v>
      </c>
      <c r="G417" s="63">
        <v>390</v>
      </c>
      <c r="H417" s="63">
        <v>395</v>
      </c>
      <c r="I417" s="63">
        <v>400</v>
      </c>
      <c r="J417" s="63">
        <v>405</v>
      </c>
      <c r="K417" s="63">
        <v>410</v>
      </c>
      <c r="L417" s="63">
        <v>415</v>
      </c>
      <c r="O417" s="14"/>
    </row>
    <row r="418" spans="1:16">
      <c r="A418" s="37"/>
      <c r="B418" s="74" t="s">
        <v>67</v>
      </c>
      <c r="C418" s="74">
        <v>81</v>
      </c>
      <c r="D418" s="74">
        <v>82</v>
      </c>
      <c r="E418" s="74">
        <v>83</v>
      </c>
      <c r="F418" s="74">
        <v>84</v>
      </c>
      <c r="G418" s="74">
        <v>85</v>
      </c>
      <c r="H418" s="74">
        <v>86</v>
      </c>
      <c r="I418" s="74">
        <v>87</v>
      </c>
      <c r="J418" s="74">
        <v>88</v>
      </c>
      <c r="K418" s="74">
        <v>89</v>
      </c>
      <c r="L418" s="74">
        <v>90</v>
      </c>
      <c r="O418" s="14"/>
    </row>
    <row r="419" spans="1:16">
      <c r="A419" s="37"/>
      <c r="B419" s="62" t="s">
        <v>128</v>
      </c>
      <c r="C419" s="63">
        <v>420</v>
      </c>
      <c r="D419" s="63">
        <v>425</v>
      </c>
      <c r="E419" s="63">
        <v>430</v>
      </c>
      <c r="F419" s="63">
        <v>435</v>
      </c>
      <c r="G419" s="63">
        <v>440</v>
      </c>
      <c r="H419" s="63">
        <v>445</v>
      </c>
      <c r="I419" s="63">
        <v>450</v>
      </c>
      <c r="J419" s="63">
        <v>455</v>
      </c>
      <c r="K419" s="63">
        <v>460</v>
      </c>
      <c r="L419" s="63">
        <v>465</v>
      </c>
      <c r="O419" s="14"/>
    </row>
    <row r="420" spans="1:16">
      <c r="A420" s="37"/>
      <c r="B420" s="74" t="s">
        <v>67</v>
      </c>
      <c r="C420" s="74">
        <v>91</v>
      </c>
      <c r="D420" s="74">
        <v>92</v>
      </c>
      <c r="E420" s="74">
        <v>93</v>
      </c>
      <c r="F420" s="74">
        <v>94</v>
      </c>
      <c r="G420" s="74">
        <v>95</v>
      </c>
      <c r="H420" s="74">
        <v>96</v>
      </c>
      <c r="I420" s="74">
        <v>97</v>
      </c>
      <c r="J420" s="74">
        <v>98</v>
      </c>
      <c r="K420" s="74">
        <v>99</v>
      </c>
      <c r="L420" s="74">
        <v>100</v>
      </c>
      <c r="O420" s="14"/>
    </row>
    <row r="421" spans="1:16">
      <c r="A421" s="37"/>
      <c r="B421" s="62" t="s">
        <v>128</v>
      </c>
      <c r="C421" s="63">
        <v>470</v>
      </c>
      <c r="D421" s="63">
        <v>475</v>
      </c>
      <c r="E421" s="63">
        <v>480</v>
      </c>
      <c r="F421" s="63">
        <v>485</v>
      </c>
      <c r="G421" s="63">
        <v>490</v>
      </c>
      <c r="H421" s="63">
        <v>495</v>
      </c>
      <c r="I421" s="63">
        <v>500</v>
      </c>
      <c r="J421" s="63">
        <v>505</v>
      </c>
      <c r="K421" s="63">
        <v>510</v>
      </c>
      <c r="L421" s="63">
        <v>515</v>
      </c>
      <c r="O421" s="14"/>
    </row>
    <row r="422" spans="1:16">
      <c r="A422" s="37"/>
      <c r="O422" s="14"/>
    </row>
    <row r="423" spans="1:16">
      <c r="A423" s="37"/>
      <c r="B423" s="80" t="s">
        <v>120</v>
      </c>
      <c r="C423" s="79" t="s">
        <v>93</v>
      </c>
      <c r="D423" s="15">
        <f>QUARTILE((C403:L403,C405:L405,C407:L407,C409:L409,C411:L411,C413:L413,C415:L415,C417:L417,C419:L419,C421:L421),1)</f>
        <v>143.75</v>
      </c>
      <c r="F423" s="80" t="s">
        <v>121</v>
      </c>
      <c r="G423" s="152" t="s">
        <v>122</v>
      </c>
      <c r="H423" s="153"/>
      <c r="J423" s="78" t="s">
        <v>76</v>
      </c>
      <c r="O423" s="14"/>
    </row>
    <row r="424" spans="1:16">
      <c r="A424" s="37"/>
      <c r="B424" s="6"/>
      <c r="C424" s="78" t="s">
        <v>95</v>
      </c>
      <c r="D424" s="17">
        <f>MEDIAN(C403:L403,C405:L405,C407:L407,C409:L409,C411:L411,C413:L413,C415:L415,C417:L417,C419:L419,C421:L421)</f>
        <v>267.5</v>
      </c>
      <c r="F424" s="6"/>
      <c r="G424" s="77" t="s">
        <v>129</v>
      </c>
      <c r="H424" s="17">
        <f>PERCENTILE((C403:L403,C405:L405,C407:L407,C409:L409,C411:L411,C413:L413,C415:L415,C417:L417,C419:L419,C421:L421),0.15)</f>
        <v>94.55</v>
      </c>
      <c r="O424" s="14"/>
    </row>
    <row r="425" spans="1:16">
      <c r="A425" s="37"/>
      <c r="B425" s="6"/>
      <c r="C425" s="77" t="s">
        <v>124</v>
      </c>
      <c r="D425" s="7">
        <f>QUARTILE((C403:L403,C405:L405,C407:L407,C409:L409,C411:L411,C413:L413,C415:L415,C417:L417,C419:L419,C421:L421),3)</f>
        <v>391.25</v>
      </c>
      <c r="F425" s="6"/>
      <c r="G425" s="82" t="s">
        <v>130</v>
      </c>
      <c r="H425" s="15">
        <f>PERCENTILE((C403:L403,C405:L405,C407:L407,C409:L409,C411:L411,C413:L413,C415:L415,C417:L417,C419:L419,C421:L421),0.5)</f>
        <v>267.5</v>
      </c>
      <c r="O425" s="14"/>
    </row>
    <row r="426" spans="1:16">
      <c r="A426" s="37"/>
      <c r="F426" s="6"/>
      <c r="G426" s="78" t="s">
        <v>131</v>
      </c>
      <c r="H426" s="7">
        <f>PERCENTILE((C403:L403,C405:L405,C407:L407,C409:L409,C411:L411,C413:L413,C415:L415,C417:L417,C419:L419,C421:L421),0.85)</f>
        <v>440.74999999999994</v>
      </c>
      <c r="O426" s="14"/>
    </row>
    <row r="427" spans="1:16">
      <c r="A427" s="38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4"/>
    </row>
    <row r="428" spans="1:16" ht="15.75">
      <c r="A428" s="154" t="s">
        <v>132</v>
      </c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61"/>
    </row>
    <row r="429" spans="1:16" ht="15.75">
      <c r="A429" s="54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5"/>
      <c r="P429" s="52"/>
    </row>
    <row r="430" spans="1:16" ht="15.75">
      <c r="A430" s="109"/>
      <c r="B430" s="74" t="s">
        <v>67</v>
      </c>
      <c r="C430" s="74">
        <v>1</v>
      </c>
      <c r="D430" s="74">
        <v>2</v>
      </c>
      <c r="E430" s="74">
        <v>3</v>
      </c>
      <c r="F430" s="74">
        <v>4</v>
      </c>
      <c r="G430" s="74">
        <v>5</v>
      </c>
      <c r="H430" s="74">
        <v>6</v>
      </c>
      <c r="I430" s="74">
        <v>7</v>
      </c>
      <c r="J430" s="74">
        <v>8</v>
      </c>
      <c r="K430" s="74">
        <v>9</v>
      </c>
      <c r="L430" s="74">
        <v>10</v>
      </c>
      <c r="M430" s="52"/>
      <c r="N430" s="52"/>
      <c r="O430" s="110"/>
      <c r="P430" s="52"/>
    </row>
    <row r="431" spans="1:16">
      <c r="A431" s="37"/>
      <c r="B431" s="6" t="s">
        <v>133</v>
      </c>
      <c r="C431" s="62">
        <v>20</v>
      </c>
      <c r="D431" s="62">
        <v>25</v>
      </c>
      <c r="E431" s="62">
        <v>30</v>
      </c>
      <c r="F431" s="62">
        <v>35</v>
      </c>
      <c r="G431" s="62">
        <v>40</v>
      </c>
      <c r="H431" s="62">
        <v>45</v>
      </c>
      <c r="I431" s="62">
        <v>50</v>
      </c>
      <c r="J431" s="62">
        <v>55</v>
      </c>
      <c r="K431" s="62">
        <v>60</v>
      </c>
      <c r="L431" s="62">
        <v>65</v>
      </c>
      <c r="O431" s="14"/>
    </row>
    <row r="432" spans="1:16">
      <c r="A432" s="37"/>
      <c r="B432" s="74" t="s">
        <v>67</v>
      </c>
      <c r="C432" s="74">
        <v>11</v>
      </c>
      <c r="D432" s="74">
        <v>12</v>
      </c>
      <c r="E432" s="74">
        <v>13</v>
      </c>
      <c r="F432" s="74">
        <v>14</v>
      </c>
      <c r="G432" s="74">
        <v>15</v>
      </c>
      <c r="H432" s="74">
        <v>16</v>
      </c>
      <c r="I432" s="74">
        <v>17</v>
      </c>
      <c r="J432" s="74">
        <v>18</v>
      </c>
      <c r="K432" s="74">
        <v>19</v>
      </c>
      <c r="L432" s="74">
        <v>20</v>
      </c>
      <c r="O432" s="14"/>
    </row>
    <row r="433" spans="1:15">
      <c r="A433" s="37"/>
      <c r="B433" s="6" t="s">
        <v>133</v>
      </c>
      <c r="C433" s="62">
        <v>70</v>
      </c>
      <c r="D433" s="62">
        <v>75</v>
      </c>
      <c r="E433" s="62">
        <v>80</v>
      </c>
      <c r="F433" s="62">
        <v>85</v>
      </c>
      <c r="G433" s="62">
        <v>90</v>
      </c>
      <c r="H433" s="62">
        <v>95</v>
      </c>
      <c r="I433" s="62">
        <v>100</v>
      </c>
      <c r="J433" s="62">
        <v>105</v>
      </c>
      <c r="K433" s="62">
        <v>110</v>
      </c>
      <c r="L433" s="62">
        <v>115</v>
      </c>
      <c r="O433" s="14"/>
    </row>
    <row r="434" spans="1:15">
      <c r="A434" s="37"/>
      <c r="B434" s="74" t="s">
        <v>67</v>
      </c>
      <c r="C434" s="74">
        <v>21</v>
      </c>
      <c r="D434" s="74">
        <v>22</v>
      </c>
      <c r="E434" s="74">
        <v>23</v>
      </c>
      <c r="F434" s="74">
        <v>24</v>
      </c>
      <c r="G434" s="74">
        <v>25</v>
      </c>
      <c r="H434" s="74">
        <v>26</v>
      </c>
      <c r="I434" s="74">
        <v>27</v>
      </c>
      <c r="J434" s="74">
        <v>28</v>
      </c>
      <c r="K434" s="74">
        <v>29</v>
      </c>
      <c r="L434" s="74">
        <v>30</v>
      </c>
      <c r="O434" s="14"/>
    </row>
    <row r="435" spans="1:15">
      <c r="A435" s="37"/>
      <c r="B435" s="6" t="s">
        <v>133</v>
      </c>
      <c r="C435" s="62">
        <v>120</v>
      </c>
      <c r="D435" s="62">
        <v>125</v>
      </c>
      <c r="E435" s="62">
        <v>130</v>
      </c>
      <c r="F435" s="62">
        <v>135</v>
      </c>
      <c r="G435" s="62">
        <v>140</v>
      </c>
      <c r="H435" s="62">
        <v>145</v>
      </c>
      <c r="I435" s="62">
        <v>150</v>
      </c>
      <c r="J435" s="62">
        <v>155</v>
      </c>
      <c r="K435" s="62">
        <v>160</v>
      </c>
      <c r="L435" s="62">
        <v>165</v>
      </c>
      <c r="O435" s="14"/>
    </row>
    <row r="436" spans="1:15">
      <c r="A436" s="37"/>
      <c r="B436" s="74" t="s">
        <v>67</v>
      </c>
      <c r="C436" s="74">
        <v>31</v>
      </c>
      <c r="D436" s="74">
        <v>32</v>
      </c>
      <c r="E436" s="74">
        <v>33</v>
      </c>
      <c r="F436" s="74">
        <v>34</v>
      </c>
      <c r="G436" s="74">
        <v>35</v>
      </c>
      <c r="H436" s="74">
        <v>36</v>
      </c>
      <c r="I436" s="74">
        <v>37</v>
      </c>
      <c r="J436" s="74">
        <v>38</v>
      </c>
      <c r="K436" s="74">
        <v>39</v>
      </c>
      <c r="L436" s="74">
        <v>40</v>
      </c>
      <c r="O436" s="14"/>
    </row>
    <row r="437" spans="1:15">
      <c r="A437" s="37"/>
      <c r="B437" s="6" t="s">
        <v>133</v>
      </c>
      <c r="C437" s="62">
        <v>170</v>
      </c>
      <c r="D437" s="62">
        <v>175</v>
      </c>
      <c r="E437" s="62">
        <v>180</v>
      </c>
      <c r="F437" s="62">
        <v>185</v>
      </c>
      <c r="G437" s="62">
        <v>190</v>
      </c>
      <c r="H437" s="62">
        <v>195</v>
      </c>
      <c r="I437" s="62">
        <v>200</v>
      </c>
      <c r="J437" s="62">
        <v>205</v>
      </c>
      <c r="K437" s="62">
        <v>210</v>
      </c>
      <c r="L437" s="62">
        <v>215</v>
      </c>
      <c r="O437" s="14"/>
    </row>
    <row r="438" spans="1:15">
      <c r="A438" s="37"/>
      <c r="B438" s="74" t="s">
        <v>67</v>
      </c>
      <c r="C438" s="74">
        <v>41</v>
      </c>
      <c r="D438" s="74">
        <v>42</v>
      </c>
      <c r="E438" s="74">
        <v>43</v>
      </c>
      <c r="F438" s="74">
        <v>44</v>
      </c>
      <c r="G438" s="74">
        <v>45</v>
      </c>
      <c r="H438" s="74">
        <v>46</v>
      </c>
      <c r="I438" s="74">
        <v>47</v>
      </c>
      <c r="J438" s="74">
        <v>48</v>
      </c>
      <c r="K438" s="74">
        <v>49</v>
      </c>
      <c r="L438" s="74">
        <v>50</v>
      </c>
      <c r="O438" s="14"/>
    </row>
    <row r="439" spans="1:15">
      <c r="A439" s="37"/>
      <c r="B439" s="6" t="s">
        <v>133</v>
      </c>
      <c r="C439" s="62">
        <v>220</v>
      </c>
      <c r="D439" s="62">
        <v>225</v>
      </c>
      <c r="E439" s="62">
        <v>230</v>
      </c>
      <c r="F439" s="62">
        <v>235</v>
      </c>
      <c r="G439" s="62">
        <v>240</v>
      </c>
      <c r="H439" s="62">
        <v>245</v>
      </c>
      <c r="I439" s="62">
        <v>250</v>
      </c>
      <c r="J439" s="62">
        <v>255</v>
      </c>
      <c r="K439" s="62">
        <v>260</v>
      </c>
      <c r="L439" s="62">
        <v>265</v>
      </c>
      <c r="O439" s="14"/>
    </row>
    <row r="440" spans="1:15">
      <c r="A440" s="37"/>
      <c r="B440" s="74" t="s">
        <v>67</v>
      </c>
      <c r="C440" s="74">
        <v>51</v>
      </c>
      <c r="D440" s="74">
        <v>52</v>
      </c>
      <c r="E440" s="74">
        <v>53</v>
      </c>
      <c r="F440" s="74">
        <v>54</v>
      </c>
      <c r="G440" s="74">
        <v>55</v>
      </c>
      <c r="H440" s="74">
        <v>56</v>
      </c>
      <c r="I440" s="74">
        <v>57</v>
      </c>
      <c r="J440" s="74">
        <v>58</v>
      </c>
      <c r="K440" s="74">
        <v>59</v>
      </c>
      <c r="L440" s="74">
        <v>60</v>
      </c>
      <c r="O440" s="14"/>
    </row>
    <row r="441" spans="1:15">
      <c r="A441" s="37"/>
      <c r="B441" s="6" t="s">
        <v>133</v>
      </c>
      <c r="C441" s="62">
        <v>270</v>
      </c>
      <c r="D441" s="62">
        <v>275</v>
      </c>
      <c r="E441" s="62">
        <v>280</v>
      </c>
      <c r="F441" s="62">
        <v>285</v>
      </c>
      <c r="G441" s="62">
        <v>290</v>
      </c>
      <c r="H441" s="62">
        <v>295</v>
      </c>
      <c r="I441" s="62">
        <v>300</v>
      </c>
      <c r="J441" s="62">
        <v>305</v>
      </c>
      <c r="K441" s="62">
        <v>310</v>
      </c>
      <c r="L441" s="62">
        <v>315</v>
      </c>
      <c r="O441" s="14"/>
    </row>
    <row r="442" spans="1:15">
      <c r="A442" s="37"/>
      <c r="B442" s="74" t="s">
        <v>67</v>
      </c>
      <c r="C442" s="74">
        <v>61</v>
      </c>
      <c r="D442" s="74">
        <v>62</v>
      </c>
      <c r="E442" s="74">
        <v>63</v>
      </c>
      <c r="F442" s="74">
        <v>64</v>
      </c>
      <c r="G442" s="74">
        <v>65</v>
      </c>
      <c r="H442" s="74">
        <v>66</v>
      </c>
      <c r="I442" s="74">
        <v>67</v>
      </c>
      <c r="J442" s="74">
        <v>68</v>
      </c>
      <c r="K442" s="74">
        <v>69</v>
      </c>
      <c r="L442" s="74">
        <v>70</v>
      </c>
      <c r="O442" s="14"/>
    </row>
    <row r="443" spans="1:15">
      <c r="A443" s="37"/>
      <c r="B443" s="6" t="s">
        <v>133</v>
      </c>
      <c r="C443" s="62">
        <v>320</v>
      </c>
      <c r="D443" s="62">
        <v>325</v>
      </c>
      <c r="E443" s="62">
        <v>330</v>
      </c>
      <c r="F443" s="62">
        <v>335</v>
      </c>
      <c r="G443" s="62">
        <v>340</v>
      </c>
      <c r="H443" s="62">
        <v>345</v>
      </c>
      <c r="I443" s="62">
        <v>350</v>
      </c>
      <c r="J443" s="62">
        <v>355</v>
      </c>
      <c r="K443" s="62">
        <v>360</v>
      </c>
      <c r="L443" s="62">
        <v>365</v>
      </c>
      <c r="O443" s="14"/>
    </row>
    <row r="444" spans="1:15">
      <c r="A444" s="37"/>
      <c r="B444" s="74" t="s">
        <v>67</v>
      </c>
      <c r="C444" s="74">
        <v>71</v>
      </c>
      <c r="D444" s="74">
        <v>72</v>
      </c>
      <c r="E444" s="74">
        <v>73</v>
      </c>
      <c r="F444" s="74">
        <v>74</v>
      </c>
      <c r="G444" s="74">
        <v>75</v>
      </c>
      <c r="H444" s="74">
        <v>76</v>
      </c>
      <c r="I444" s="74">
        <v>77</v>
      </c>
      <c r="J444" s="74">
        <v>78</v>
      </c>
      <c r="K444" s="74">
        <v>79</v>
      </c>
      <c r="L444" s="74">
        <v>80</v>
      </c>
      <c r="O444" s="14"/>
    </row>
    <row r="445" spans="1:15">
      <c r="A445" s="37"/>
      <c r="B445" s="6" t="s">
        <v>133</v>
      </c>
      <c r="C445" s="62">
        <v>370</v>
      </c>
      <c r="D445" s="62">
        <v>375</v>
      </c>
      <c r="E445" s="62">
        <v>380</v>
      </c>
      <c r="F445" s="62">
        <v>385</v>
      </c>
      <c r="G445" s="62">
        <v>390</v>
      </c>
      <c r="H445" s="62">
        <v>395</v>
      </c>
      <c r="I445" s="62">
        <v>400</v>
      </c>
      <c r="J445" s="62">
        <v>405</v>
      </c>
      <c r="K445" s="62">
        <v>410</v>
      </c>
      <c r="L445" s="62">
        <v>415</v>
      </c>
      <c r="O445" s="14"/>
    </row>
    <row r="446" spans="1:15">
      <c r="A446" s="37"/>
      <c r="B446" s="74" t="s">
        <v>67</v>
      </c>
      <c r="C446" s="74">
        <v>81</v>
      </c>
      <c r="D446" s="74">
        <v>82</v>
      </c>
      <c r="E446" s="74">
        <v>83</v>
      </c>
      <c r="F446" s="74">
        <v>84</v>
      </c>
      <c r="G446" s="74">
        <v>85</v>
      </c>
      <c r="H446" s="74">
        <v>86</v>
      </c>
      <c r="I446" s="74">
        <v>87</v>
      </c>
      <c r="J446" s="74">
        <v>88</v>
      </c>
      <c r="K446" s="74">
        <v>89</v>
      </c>
      <c r="L446" s="74">
        <v>90</v>
      </c>
      <c r="O446" s="14"/>
    </row>
    <row r="447" spans="1:15">
      <c r="A447" s="37"/>
      <c r="B447" s="6" t="s">
        <v>133</v>
      </c>
      <c r="C447" s="62">
        <v>420</v>
      </c>
      <c r="D447" s="62">
        <v>425</v>
      </c>
      <c r="E447" s="62">
        <v>430</v>
      </c>
      <c r="F447" s="62">
        <v>435</v>
      </c>
      <c r="G447" s="62">
        <v>440</v>
      </c>
      <c r="H447" s="62">
        <v>445</v>
      </c>
      <c r="I447" s="62">
        <v>450</v>
      </c>
      <c r="J447" s="62">
        <v>455</v>
      </c>
      <c r="K447" s="62">
        <v>460</v>
      </c>
      <c r="L447" s="62">
        <v>465</v>
      </c>
      <c r="O447" s="14"/>
    </row>
    <row r="448" spans="1:15">
      <c r="A448" s="37"/>
      <c r="B448" s="74" t="s">
        <v>67</v>
      </c>
      <c r="C448" s="74">
        <v>91</v>
      </c>
      <c r="D448" s="74">
        <v>92</v>
      </c>
      <c r="E448" s="74">
        <v>93</v>
      </c>
      <c r="F448" s="74">
        <v>94</v>
      </c>
      <c r="G448" s="74">
        <v>95</v>
      </c>
      <c r="H448" s="74">
        <v>96</v>
      </c>
      <c r="I448" s="74">
        <v>97</v>
      </c>
      <c r="J448" s="74">
        <v>98</v>
      </c>
      <c r="K448" s="74">
        <v>99</v>
      </c>
      <c r="L448" s="74">
        <v>100</v>
      </c>
      <c r="O448" s="14"/>
    </row>
    <row r="449" spans="1:16">
      <c r="A449" s="37"/>
      <c r="B449" s="6" t="s">
        <v>133</v>
      </c>
      <c r="C449" s="62">
        <v>470</v>
      </c>
      <c r="D449" s="62">
        <v>475</v>
      </c>
      <c r="E449" s="62">
        <v>480</v>
      </c>
      <c r="F449" s="62">
        <v>485</v>
      </c>
      <c r="G449" s="62">
        <v>490</v>
      </c>
      <c r="H449" s="62">
        <v>495</v>
      </c>
      <c r="I449" s="62">
        <v>500</v>
      </c>
      <c r="J449" s="62">
        <v>505</v>
      </c>
      <c r="K449" s="62">
        <v>510</v>
      </c>
      <c r="L449" s="62">
        <v>515</v>
      </c>
      <c r="O449" s="14"/>
    </row>
    <row r="450" spans="1:16">
      <c r="A450" s="37"/>
      <c r="B450" s="74" t="s">
        <v>67</v>
      </c>
      <c r="C450" s="74">
        <v>101</v>
      </c>
      <c r="D450" s="74">
        <v>102</v>
      </c>
      <c r="E450" s="74">
        <v>103</v>
      </c>
      <c r="F450" s="74">
        <v>104</v>
      </c>
      <c r="G450" s="74">
        <v>105</v>
      </c>
      <c r="H450" s="74">
        <v>106</v>
      </c>
      <c r="I450" s="74">
        <v>107</v>
      </c>
      <c r="J450" s="74">
        <v>108</v>
      </c>
      <c r="K450" s="74">
        <v>109</v>
      </c>
      <c r="L450" s="74">
        <v>110</v>
      </c>
      <c r="O450" s="14"/>
    </row>
    <row r="451" spans="1:16">
      <c r="A451" s="37"/>
      <c r="B451" s="6" t="s">
        <v>133</v>
      </c>
      <c r="C451" s="62">
        <v>520</v>
      </c>
      <c r="D451" s="62">
        <v>525</v>
      </c>
      <c r="E451" s="62">
        <v>530</v>
      </c>
      <c r="F451" s="62">
        <v>535</v>
      </c>
      <c r="G451" s="62">
        <v>540</v>
      </c>
      <c r="H451" s="62">
        <v>545</v>
      </c>
      <c r="I451" s="62">
        <v>550</v>
      </c>
      <c r="J451" s="62">
        <v>555</v>
      </c>
      <c r="K451" s="62">
        <v>560</v>
      </c>
      <c r="L451" s="62">
        <v>565</v>
      </c>
      <c r="O451" s="14"/>
    </row>
    <row r="452" spans="1:16">
      <c r="A452" s="37"/>
      <c r="O452" s="14"/>
    </row>
    <row r="453" spans="1:16">
      <c r="A453" s="37"/>
      <c r="B453" s="80" t="s">
        <v>120</v>
      </c>
      <c r="C453" s="79" t="s">
        <v>93</v>
      </c>
      <c r="D453" s="15">
        <f>QUARTILE((C431:L431,C433:L433,C435:L435,C437:L437,C439:L439,C441:L441,C443:L443,C445:L445,C447:L447,C449:L449,C451:L451),1)</f>
        <v>156.25</v>
      </c>
      <c r="F453" s="80" t="s">
        <v>121</v>
      </c>
      <c r="G453" s="152" t="s">
        <v>122</v>
      </c>
      <c r="H453" s="153"/>
      <c r="J453" s="78" t="s">
        <v>76</v>
      </c>
      <c r="O453" s="14"/>
    </row>
    <row r="454" spans="1:16">
      <c r="A454" s="37"/>
      <c r="B454" s="6"/>
      <c r="C454" s="78" t="s">
        <v>95</v>
      </c>
      <c r="D454" s="17">
        <f>MEDIAN(C431:L431,C433:L433,C435:L435,C437:L437,C439:L439,C441:L441,C443:L443,C445:L445,C447:L447,C449:L449,C451:L451)</f>
        <v>292.5</v>
      </c>
      <c r="F454" s="6"/>
      <c r="G454" s="77" t="s">
        <v>134</v>
      </c>
      <c r="H454" s="17">
        <f>PERCENTILE((C431:L431,C433:L433,C435:L435,C437:L437,C439:L439,C441:L441,C443:L443,C445:L445,C447:L447,C449:L449,C451:L451),0.2)</f>
        <v>129</v>
      </c>
      <c r="O454" s="14"/>
    </row>
    <row r="455" spans="1:16">
      <c r="A455" s="37"/>
      <c r="B455" s="6"/>
      <c r="C455" s="77" t="s">
        <v>124</v>
      </c>
      <c r="D455" s="7">
        <f>QUARTILE((C431:L431,C433:L433,C435:L435,C437:L437,C439:L439,C441:L441,C443:L443,C445:L445,C447:L447,C449:L449,C451:L451),3)</f>
        <v>428.75</v>
      </c>
      <c r="F455" s="6"/>
      <c r="G455" s="82" t="s">
        <v>135</v>
      </c>
      <c r="H455" s="15">
        <f>PERCENTILE((C431:L431,C433:L433,C435:L435,C437:L437,C439:L439,C441:L441,C443:L443,C445:L445,C447:L447,C449:L449,C451:L451),0.4)</f>
        <v>238</v>
      </c>
      <c r="O455" s="14"/>
    </row>
    <row r="456" spans="1:16">
      <c r="A456" s="37"/>
      <c r="F456" s="6"/>
      <c r="G456" s="78" t="s">
        <v>136</v>
      </c>
      <c r="H456" s="7">
        <f>PERCENTILE((C431:L431,C433:L433,C435:L435,C437:L437,C439:L439,C441:L441,C443:L443,C445:L445,C447:L447,C449:L449,C451:L451),0.8)</f>
        <v>456</v>
      </c>
      <c r="O456" s="14"/>
    </row>
    <row r="457" spans="1:16">
      <c r="A457" s="38"/>
      <c r="B457" s="33"/>
      <c r="C457" s="33"/>
      <c r="D457" s="33"/>
      <c r="E457" s="33"/>
      <c r="F457" s="33"/>
      <c r="G457" s="33"/>
      <c r="H457" s="33"/>
      <c r="I457" s="33"/>
      <c r="J457" s="33"/>
      <c r="L457" s="33"/>
      <c r="M457" s="33"/>
      <c r="N457" s="33"/>
      <c r="O457" s="34"/>
    </row>
    <row r="458" spans="1:16" ht="15.75">
      <c r="A458" s="154" t="s">
        <v>137</v>
      </c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61"/>
    </row>
    <row r="459" spans="1:16" ht="15.75">
      <c r="A459" s="54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5"/>
      <c r="P459" s="52"/>
    </row>
    <row r="460" spans="1:16" ht="15.75">
      <c r="A460" s="109"/>
      <c r="B460" s="74" t="s">
        <v>67</v>
      </c>
      <c r="C460" s="74">
        <v>1</v>
      </c>
      <c r="D460" s="74">
        <v>2</v>
      </c>
      <c r="E460" s="74">
        <v>3</v>
      </c>
      <c r="F460" s="74">
        <v>4</v>
      </c>
      <c r="G460" s="74">
        <v>5</v>
      </c>
      <c r="H460" s="74">
        <v>6</v>
      </c>
      <c r="I460" s="74">
        <v>7</v>
      </c>
      <c r="J460" s="74">
        <v>8</v>
      </c>
      <c r="K460" s="74">
        <v>9</v>
      </c>
      <c r="L460" s="74">
        <v>10</v>
      </c>
      <c r="M460" s="52"/>
      <c r="N460" s="52"/>
      <c r="O460" s="110"/>
      <c r="P460" s="52"/>
    </row>
    <row r="461" spans="1:16">
      <c r="A461" s="37"/>
      <c r="B461" s="74" t="s">
        <v>138</v>
      </c>
      <c r="C461" s="63">
        <v>15</v>
      </c>
      <c r="D461" s="63">
        <v>20</v>
      </c>
      <c r="E461" s="63">
        <v>25</v>
      </c>
      <c r="F461" s="63">
        <v>30</v>
      </c>
      <c r="G461" s="63">
        <v>35</v>
      </c>
      <c r="H461" s="63">
        <v>40</v>
      </c>
      <c r="I461" s="63">
        <v>45</v>
      </c>
      <c r="J461" s="63">
        <v>50</v>
      </c>
      <c r="K461" s="63">
        <v>55</v>
      </c>
      <c r="L461" s="63">
        <v>60</v>
      </c>
      <c r="O461" s="14"/>
    </row>
    <row r="462" spans="1:16">
      <c r="A462" s="37"/>
      <c r="B462" s="74" t="s">
        <v>67</v>
      </c>
      <c r="C462" s="74">
        <v>11</v>
      </c>
      <c r="D462" s="74">
        <v>12</v>
      </c>
      <c r="E462" s="74">
        <v>13</v>
      </c>
      <c r="F462" s="74">
        <v>14</v>
      </c>
      <c r="G462" s="74">
        <v>15</v>
      </c>
      <c r="H462" s="74">
        <v>16</v>
      </c>
      <c r="I462" s="74">
        <v>17</v>
      </c>
      <c r="J462" s="74">
        <v>18</v>
      </c>
      <c r="K462" s="74">
        <v>19</v>
      </c>
      <c r="L462" s="74">
        <v>20</v>
      </c>
      <c r="O462" s="14"/>
    </row>
    <row r="463" spans="1:16">
      <c r="A463" s="37"/>
      <c r="B463" s="74" t="s">
        <v>138</v>
      </c>
      <c r="C463" s="63">
        <v>65</v>
      </c>
      <c r="D463" s="63">
        <v>70</v>
      </c>
      <c r="E463" s="63">
        <v>75</v>
      </c>
      <c r="F463" s="63">
        <v>80</v>
      </c>
      <c r="G463" s="63">
        <v>85</v>
      </c>
      <c r="H463" s="63">
        <v>90</v>
      </c>
      <c r="I463" s="63">
        <v>95</v>
      </c>
      <c r="J463" s="63">
        <v>100</v>
      </c>
      <c r="K463" s="63">
        <v>105</v>
      </c>
      <c r="L463" s="63">
        <v>110</v>
      </c>
      <c r="O463" s="14"/>
    </row>
    <row r="464" spans="1:16">
      <c r="A464" s="37"/>
      <c r="B464" s="74" t="s">
        <v>67</v>
      </c>
      <c r="C464" s="74">
        <v>21</v>
      </c>
      <c r="D464" s="74">
        <v>22</v>
      </c>
      <c r="E464" s="74">
        <v>23</v>
      </c>
      <c r="F464" s="74">
        <v>24</v>
      </c>
      <c r="G464" s="74">
        <v>25</v>
      </c>
      <c r="H464" s="74">
        <v>26</v>
      </c>
      <c r="I464" s="74">
        <v>27</v>
      </c>
      <c r="J464" s="74">
        <v>28</v>
      </c>
      <c r="K464" s="74">
        <v>29</v>
      </c>
      <c r="L464" s="74">
        <v>30</v>
      </c>
      <c r="O464" s="14"/>
    </row>
    <row r="465" spans="1:15">
      <c r="A465" s="37"/>
      <c r="B465" s="74" t="s">
        <v>138</v>
      </c>
      <c r="C465" s="63">
        <v>115</v>
      </c>
      <c r="D465" s="63">
        <v>120</v>
      </c>
      <c r="E465" s="63">
        <v>125</v>
      </c>
      <c r="F465" s="63">
        <v>130</v>
      </c>
      <c r="G465" s="63">
        <v>135</v>
      </c>
      <c r="H465" s="63">
        <v>140</v>
      </c>
      <c r="I465" s="63">
        <v>145</v>
      </c>
      <c r="J465" s="63">
        <v>150</v>
      </c>
      <c r="K465" s="63">
        <v>155</v>
      </c>
      <c r="L465" s="63">
        <v>160</v>
      </c>
      <c r="O465" s="14"/>
    </row>
    <row r="466" spans="1:15">
      <c r="A466" s="37"/>
      <c r="B466" s="74" t="s">
        <v>67</v>
      </c>
      <c r="C466" s="74">
        <v>31</v>
      </c>
      <c r="D466" s="74">
        <v>32</v>
      </c>
      <c r="E466" s="74">
        <v>33</v>
      </c>
      <c r="F466" s="74">
        <v>34</v>
      </c>
      <c r="G466" s="74">
        <v>35</v>
      </c>
      <c r="H466" s="74">
        <v>36</v>
      </c>
      <c r="I466" s="74">
        <v>37</v>
      </c>
      <c r="J466" s="74">
        <v>38</v>
      </c>
      <c r="K466" s="74">
        <v>39</v>
      </c>
      <c r="L466" s="74">
        <v>40</v>
      </c>
      <c r="O466" s="14"/>
    </row>
    <row r="467" spans="1:15">
      <c r="A467" s="37"/>
      <c r="B467" s="74" t="s">
        <v>138</v>
      </c>
      <c r="C467" s="63">
        <v>165</v>
      </c>
      <c r="D467" s="63">
        <v>170</v>
      </c>
      <c r="E467" s="63">
        <v>175</v>
      </c>
      <c r="F467" s="63">
        <v>180</v>
      </c>
      <c r="G467" s="63">
        <v>185</v>
      </c>
      <c r="H467" s="63">
        <v>190</v>
      </c>
      <c r="I467" s="63">
        <v>195</v>
      </c>
      <c r="J467" s="63">
        <v>200</v>
      </c>
      <c r="K467" s="63">
        <v>205</v>
      </c>
      <c r="L467" s="63">
        <v>210</v>
      </c>
      <c r="O467" s="14"/>
    </row>
    <row r="468" spans="1:15">
      <c r="A468" s="37"/>
      <c r="B468" s="74" t="s">
        <v>67</v>
      </c>
      <c r="C468" s="74">
        <v>41</v>
      </c>
      <c r="D468" s="74">
        <v>42</v>
      </c>
      <c r="E468" s="74">
        <v>43</v>
      </c>
      <c r="F468" s="74">
        <v>44</v>
      </c>
      <c r="G468" s="74">
        <v>45</v>
      </c>
      <c r="H468" s="74">
        <v>46</v>
      </c>
      <c r="I468" s="74">
        <v>47</v>
      </c>
      <c r="J468" s="74">
        <v>48</v>
      </c>
      <c r="K468" s="74">
        <v>49</v>
      </c>
      <c r="L468" s="74">
        <v>50</v>
      </c>
      <c r="O468" s="14"/>
    </row>
    <row r="469" spans="1:15">
      <c r="A469" s="37"/>
      <c r="B469" s="74" t="s">
        <v>138</v>
      </c>
      <c r="C469" s="63">
        <v>215</v>
      </c>
      <c r="D469" s="63">
        <v>220</v>
      </c>
      <c r="E469" s="63">
        <v>225</v>
      </c>
      <c r="F469" s="63">
        <v>230</v>
      </c>
      <c r="G469" s="63">
        <v>235</v>
      </c>
      <c r="H469" s="63">
        <v>240</v>
      </c>
      <c r="I469" s="63">
        <v>245</v>
      </c>
      <c r="J469" s="63">
        <v>250</v>
      </c>
      <c r="K469" s="63">
        <v>255</v>
      </c>
      <c r="L469" s="63">
        <v>260</v>
      </c>
      <c r="O469" s="14"/>
    </row>
    <row r="470" spans="1:15">
      <c r="A470" s="37"/>
      <c r="B470" s="74" t="s">
        <v>67</v>
      </c>
      <c r="C470" s="74">
        <v>51</v>
      </c>
      <c r="D470" s="74">
        <v>52</v>
      </c>
      <c r="E470" s="74">
        <v>53</v>
      </c>
      <c r="F470" s="74">
        <v>54</v>
      </c>
      <c r="G470" s="74">
        <v>55</v>
      </c>
      <c r="H470" s="74">
        <v>56</v>
      </c>
      <c r="I470" s="74">
        <v>57</v>
      </c>
      <c r="J470" s="74">
        <v>58</v>
      </c>
      <c r="K470" s="74">
        <v>59</v>
      </c>
      <c r="L470" s="74">
        <v>60</v>
      </c>
      <c r="O470" s="14"/>
    </row>
    <row r="471" spans="1:15">
      <c r="A471" s="37"/>
      <c r="B471" s="74" t="s">
        <v>138</v>
      </c>
      <c r="C471" s="63">
        <v>265</v>
      </c>
      <c r="D471" s="63">
        <v>270</v>
      </c>
      <c r="E471" s="63">
        <v>275</v>
      </c>
      <c r="F471" s="63">
        <v>280</v>
      </c>
      <c r="G471" s="63">
        <v>285</v>
      </c>
      <c r="H471" s="63">
        <v>290</v>
      </c>
      <c r="I471" s="63">
        <v>295</v>
      </c>
      <c r="J471" s="63">
        <v>300</v>
      </c>
      <c r="K471" s="63">
        <v>305</v>
      </c>
      <c r="L471" s="63">
        <v>310</v>
      </c>
      <c r="O471" s="14"/>
    </row>
    <row r="472" spans="1:15">
      <c r="A472" s="37"/>
      <c r="B472" s="74" t="s">
        <v>67</v>
      </c>
      <c r="C472" s="74">
        <v>61</v>
      </c>
      <c r="D472" s="74">
        <v>62</v>
      </c>
      <c r="E472" s="74">
        <v>63</v>
      </c>
      <c r="F472" s="74">
        <v>64</v>
      </c>
      <c r="G472" s="74">
        <v>65</v>
      </c>
      <c r="H472" s="74">
        <v>66</v>
      </c>
      <c r="I472" s="74">
        <v>67</v>
      </c>
      <c r="J472" s="74">
        <v>68</v>
      </c>
      <c r="K472" s="74">
        <v>69</v>
      </c>
      <c r="L472" s="74">
        <v>70</v>
      </c>
      <c r="O472" s="14"/>
    </row>
    <row r="473" spans="1:15">
      <c r="A473" s="37"/>
      <c r="B473" s="74" t="s">
        <v>138</v>
      </c>
      <c r="C473" s="63">
        <v>315</v>
      </c>
      <c r="D473" s="63">
        <v>320</v>
      </c>
      <c r="E473" s="63">
        <v>325</v>
      </c>
      <c r="F473" s="63">
        <v>330</v>
      </c>
      <c r="G473" s="63">
        <v>335</v>
      </c>
      <c r="H473" s="63">
        <v>340</v>
      </c>
      <c r="I473" s="63">
        <v>345</v>
      </c>
      <c r="J473" s="63">
        <v>350</v>
      </c>
      <c r="K473" s="63">
        <v>355</v>
      </c>
      <c r="L473" s="63">
        <v>360</v>
      </c>
      <c r="O473" s="14"/>
    </row>
    <row r="474" spans="1:15">
      <c r="A474" s="37"/>
      <c r="B474" s="74" t="s">
        <v>67</v>
      </c>
      <c r="C474" s="74">
        <v>71</v>
      </c>
      <c r="D474" s="74">
        <v>72</v>
      </c>
      <c r="E474" s="74">
        <v>73</v>
      </c>
      <c r="F474" s="74">
        <v>74</v>
      </c>
      <c r="G474" s="74">
        <v>75</v>
      </c>
      <c r="H474" s="74">
        <v>76</v>
      </c>
      <c r="I474" s="74">
        <v>77</v>
      </c>
      <c r="J474" s="74">
        <v>78</v>
      </c>
      <c r="K474" s="74">
        <v>79</v>
      </c>
      <c r="L474" s="74">
        <v>80</v>
      </c>
      <c r="O474" s="14"/>
    </row>
    <row r="475" spans="1:15">
      <c r="A475" s="37"/>
      <c r="B475" s="74" t="s">
        <v>138</v>
      </c>
      <c r="C475" s="63">
        <v>365</v>
      </c>
      <c r="D475" s="63">
        <v>370</v>
      </c>
      <c r="E475" s="63">
        <v>375</v>
      </c>
      <c r="F475" s="63">
        <v>380</v>
      </c>
      <c r="G475" s="63">
        <v>385</v>
      </c>
      <c r="H475" s="63">
        <v>390</v>
      </c>
      <c r="I475" s="63">
        <v>395</v>
      </c>
      <c r="J475" s="63">
        <v>400</v>
      </c>
      <c r="K475" s="63">
        <v>405</v>
      </c>
      <c r="L475" s="63">
        <v>410</v>
      </c>
      <c r="O475" s="14"/>
    </row>
    <row r="476" spans="1:15">
      <c r="A476" s="37"/>
      <c r="B476" s="74" t="s">
        <v>67</v>
      </c>
      <c r="C476" s="74">
        <v>81</v>
      </c>
      <c r="D476" s="74">
        <v>82</v>
      </c>
      <c r="E476" s="74">
        <v>83</v>
      </c>
      <c r="F476" s="74">
        <v>84</v>
      </c>
      <c r="G476" s="74">
        <v>85</v>
      </c>
      <c r="H476" s="74">
        <v>86</v>
      </c>
      <c r="I476" s="74">
        <v>87</v>
      </c>
      <c r="J476" s="74">
        <v>88</v>
      </c>
      <c r="K476" s="74">
        <v>89</v>
      </c>
      <c r="L476" s="74">
        <v>90</v>
      </c>
      <c r="O476" s="14"/>
    </row>
    <row r="477" spans="1:15">
      <c r="A477" s="37"/>
      <c r="B477" s="74" t="s">
        <v>138</v>
      </c>
      <c r="C477" s="63">
        <v>415</v>
      </c>
      <c r="D477" s="63">
        <v>420</v>
      </c>
      <c r="E477" s="63">
        <v>425</v>
      </c>
      <c r="F477" s="63">
        <v>430</v>
      </c>
      <c r="G477" s="63">
        <v>435</v>
      </c>
      <c r="H477" s="63">
        <v>440</v>
      </c>
      <c r="I477" s="63">
        <v>445</v>
      </c>
      <c r="J477" s="63">
        <v>450</v>
      </c>
      <c r="K477" s="63">
        <v>455</v>
      </c>
      <c r="L477" s="63">
        <v>460</v>
      </c>
      <c r="O477" s="14"/>
    </row>
    <row r="478" spans="1:15">
      <c r="A478" s="37"/>
      <c r="B478" s="74" t="s">
        <v>67</v>
      </c>
      <c r="C478" s="74">
        <v>91</v>
      </c>
      <c r="D478" s="74">
        <v>92</v>
      </c>
      <c r="E478" s="74">
        <v>93</v>
      </c>
      <c r="F478" s="74">
        <v>94</v>
      </c>
      <c r="G478" s="74">
        <v>95</v>
      </c>
      <c r="H478" s="74">
        <v>96</v>
      </c>
      <c r="I478" s="74">
        <v>97</v>
      </c>
      <c r="J478" s="74">
        <v>98</v>
      </c>
      <c r="K478" s="74">
        <v>99</v>
      </c>
      <c r="L478" s="74">
        <v>100</v>
      </c>
      <c r="O478" s="14"/>
    </row>
    <row r="479" spans="1:15">
      <c r="A479" s="37"/>
      <c r="B479" s="74" t="s">
        <v>138</v>
      </c>
      <c r="C479" s="63">
        <v>465</v>
      </c>
      <c r="D479" s="63">
        <v>470</v>
      </c>
      <c r="E479" s="63">
        <v>475</v>
      </c>
      <c r="F479" s="63">
        <v>480</v>
      </c>
      <c r="G479" s="63">
        <v>485</v>
      </c>
      <c r="H479" s="63">
        <v>490</v>
      </c>
      <c r="I479" s="63">
        <v>495</v>
      </c>
      <c r="J479" s="63">
        <v>500</v>
      </c>
      <c r="K479" s="63">
        <v>505</v>
      </c>
      <c r="L479" s="63">
        <v>510</v>
      </c>
      <c r="O479" s="14"/>
    </row>
    <row r="480" spans="1:15">
      <c r="A480" s="37"/>
      <c r="B480" s="74" t="s">
        <v>67</v>
      </c>
      <c r="C480" s="74">
        <v>101</v>
      </c>
      <c r="D480" s="74">
        <v>102</v>
      </c>
      <c r="E480" s="74">
        <v>103</v>
      </c>
      <c r="F480" s="74">
        <v>104</v>
      </c>
      <c r="G480" s="74">
        <v>105</v>
      </c>
      <c r="H480" s="74">
        <v>106</v>
      </c>
      <c r="I480" s="74">
        <v>107</v>
      </c>
      <c r="J480" s="74">
        <v>108</v>
      </c>
      <c r="K480" s="74">
        <v>109</v>
      </c>
      <c r="L480" s="74">
        <v>110</v>
      </c>
      <c r="O480" s="14"/>
    </row>
    <row r="481" spans="1:16">
      <c r="A481" s="37"/>
      <c r="B481" s="74" t="s">
        <v>138</v>
      </c>
      <c r="C481" s="63">
        <v>515</v>
      </c>
      <c r="D481" s="63">
        <v>520</v>
      </c>
      <c r="E481" s="63">
        <v>525</v>
      </c>
      <c r="F481" s="63">
        <v>530</v>
      </c>
      <c r="G481" s="63">
        <v>535</v>
      </c>
      <c r="H481" s="63">
        <v>540</v>
      </c>
      <c r="I481" s="63">
        <v>545</v>
      </c>
      <c r="J481" s="63">
        <v>550</v>
      </c>
      <c r="K481" s="63">
        <v>555</v>
      </c>
      <c r="L481" s="63">
        <v>560</v>
      </c>
      <c r="O481" s="14"/>
    </row>
    <row r="482" spans="1:16">
      <c r="A482" s="37"/>
      <c r="B482" s="74" t="s">
        <v>67</v>
      </c>
      <c r="C482" s="74">
        <v>111</v>
      </c>
      <c r="D482" s="74">
        <v>112</v>
      </c>
      <c r="E482" s="74">
        <v>113</v>
      </c>
      <c r="F482" s="74">
        <v>114</v>
      </c>
      <c r="G482" s="74">
        <v>115</v>
      </c>
      <c r="H482" s="74">
        <v>116</v>
      </c>
      <c r="I482" s="74">
        <v>117</v>
      </c>
      <c r="J482" s="74">
        <v>118</v>
      </c>
      <c r="K482" s="74">
        <v>119</v>
      </c>
      <c r="L482" s="74">
        <v>120</v>
      </c>
      <c r="O482" s="14"/>
    </row>
    <row r="483" spans="1:16">
      <c r="A483" s="37"/>
      <c r="B483" s="74" t="s">
        <v>138</v>
      </c>
      <c r="C483" s="63">
        <v>565</v>
      </c>
      <c r="D483" s="63">
        <v>570</v>
      </c>
      <c r="E483" s="63">
        <v>575</v>
      </c>
      <c r="F483" s="63">
        <v>580</v>
      </c>
      <c r="G483" s="63">
        <v>585</v>
      </c>
      <c r="H483" s="63">
        <v>590</v>
      </c>
      <c r="I483" s="63">
        <v>595</v>
      </c>
      <c r="J483" s="63">
        <v>600</v>
      </c>
      <c r="K483" s="63">
        <v>605</v>
      </c>
      <c r="L483" s="63">
        <v>610</v>
      </c>
      <c r="O483" s="14"/>
    </row>
    <row r="484" spans="1:16">
      <c r="A484" s="37"/>
      <c r="O484" s="14"/>
    </row>
    <row r="485" spans="1:16">
      <c r="A485" s="37"/>
      <c r="B485" s="80" t="s">
        <v>120</v>
      </c>
      <c r="C485" s="79" t="s">
        <v>93</v>
      </c>
      <c r="D485" s="15">
        <f>QUARTILE((C461:L461,C463:L463,C465:L465,C467:L467,C469:L469,C471:L471,C473:L473,C475:L475,C477:L477,C479:L479,C481:L481,C483:L483),1)</f>
        <v>163.75</v>
      </c>
      <c r="F485" s="80" t="s">
        <v>121</v>
      </c>
      <c r="G485" s="152" t="s">
        <v>122</v>
      </c>
      <c r="H485" s="153"/>
      <c r="J485" s="78" t="s">
        <v>76</v>
      </c>
      <c r="O485" s="14"/>
    </row>
    <row r="486" spans="1:16">
      <c r="A486" s="37"/>
      <c r="B486" s="6"/>
      <c r="C486" s="78" t="s">
        <v>95</v>
      </c>
      <c r="D486" s="17">
        <f>MEDIAN(C461:L461,C463:L463,C465:L465,C467:L467,C469:L469,C471:L471,C473:L473,C475:L475,C477:L477,C479:L479,C481:L481,C483:L483)</f>
        <v>312.5</v>
      </c>
      <c r="F486" s="6"/>
      <c r="G486" s="77" t="s">
        <v>139</v>
      </c>
      <c r="H486" s="17">
        <f>PERCENTILE((C461:L461,C463:L463,C465:L465,C467:L467,C469:L469,C471:L471,C473:L473,C475:L475,C477:L477,C479:L479,C481:L481,C483:L483),0.3)</f>
        <v>193.49999999999997</v>
      </c>
      <c r="O486" s="14"/>
    </row>
    <row r="487" spans="1:16">
      <c r="A487" s="37"/>
      <c r="B487" s="6"/>
      <c r="C487" s="77" t="s">
        <v>124</v>
      </c>
      <c r="D487" s="7">
        <f>QUARTILE((C461:L461,C463:L463,C465:L465,C467:L467,C469:L469,C471:L471,C473:L473,C475:L475,C477:L477,C479:L479,C481:L481,C483:L483),3)</f>
        <v>461.25</v>
      </c>
      <c r="F487" s="6"/>
      <c r="G487" s="82" t="s">
        <v>130</v>
      </c>
      <c r="H487" s="15">
        <f>PERCENTILE((C461:L461,C463:L463,C465:L465,C467:L467,C469:L469,C471:L471,C473:L473,C475:L475,C477:L477,C479:L479,C481:L481,C483:L483),0.5)</f>
        <v>312.5</v>
      </c>
      <c r="O487" s="14"/>
    </row>
    <row r="488" spans="1:16">
      <c r="A488" s="37"/>
      <c r="F488" s="6"/>
      <c r="G488" s="78" t="s">
        <v>140</v>
      </c>
      <c r="H488" s="7">
        <f>PERCENTILE((C461:L461,C463:L463,C465:L465,C467:L467,C469:L469,C471:L471,C473:L473,C475:L475,C477:L477,C479:L479,C481:L481,C483:L483),0.7)</f>
        <v>431.5</v>
      </c>
      <c r="O488" s="14"/>
    </row>
    <row r="489" spans="1:16">
      <c r="A489" s="38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4"/>
    </row>
    <row r="490" spans="1:16" ht="15.75">
      <c r="A490" s="154" t="s">
        <v>141</v>
      </c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61"/>
    </row>
    <row r="491" spans="1:16" ht="15.75">
      <c r="A491" s="54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5"/>
      <c r="P491" s="52"/>
    </row>
    <row r="492" spans="1:16" ht="15.75">
      <c r="A492" s="109"/>
      <c r="B492" s="74" t="s">
        <v>67</v>
      </c>
      <c r="C492" s="74">
        <v>1</v>
      </c>
      <c r="D492" s="74">
        <v>2</v>
      </c>
      <c r="E492" s="74">
        <v>3</v>
      </c>
      <c r="F492" s="74">
        <v>4</v>
      </c>
      <c r="G492" s="74">
        <v>5</v>
      </c>
      <c r="H492" s="74">
        <v>6</v>
      </c>
      <c r="I492" s="74">
        <v>7</v>
      </c>
      <c r="J492" s="74">
        <v>8</v>
      </c>
      <c r="K492" s="74">
        <v>9</v>
      </c>
      <c r="L492" s="74">
        <v>10</v>
      </c>
      <c r="M492" s="52"/>
      <c r="N492" s="52"/>
      <c r="O492" s="110"/>
      <c r="P492" s="52"/>
    </row>
    <row r="493" spans="1:16">
      <c r="A493" s="37"/>
      <c r="B493" s="62" t="s">
        <v>142</v>
      </c>
      <c r="C493" s="63">
        <v>0.5</v>
      </c>
      <c r="D493" s="63">
        <v>1</v>
      </c>
      <c r="E493" s="63">
        <v>0.2</v>
      </c>
      <c r="F493" s="63">
        <v>0.7</v>
      </c>
      <c r="G493" s="63">
        <v>0.3</v>
      </c>
      <c r="H493" s="63">
        <v>0.9</v>
      </c>
      <c r="I493" s="63">
        <v>1.2</v>
      </c>
      <c r="J493" s="63">
        <v>0.6</v>
      </c>
      <c r="K493" s="63">
        <v>0.4</v>
      </c>
      <c r="L493" s="63">
        <v>1.1000000000000001</v>
      </c>
      <c r="O493" s="14"/>
    </row>
    <row r="494" spans="1:16">
      <c r="A494" s="37"/>
      <c r="B494" s="74" t="s">
        <v>67</v>
      </c>
      <c r="C494" s="74">
        <v>11</v>
      </c>
      <c r="D494" s="74">
        <v>12</v>
      </c>
      <c r="E494" s="74">
        <v>13</v>
      </c>
      <c r="F494" s="74">
        <v>14</v>
      </c>
      <c r="G494" s="74">
        <v>15</v>
      </c>
      <c r="H494" s="74">
        <v>16</v>
      </c>
      <c r="I494" s="74">
        <v>17</v>
      </c>
      <c r="J494" s="74">
        <v>18</v>
      </c>
      <c r="K494" s="74">
        <v>19</v>
      </c>
      <c r="L494" s="74">
        <v>20</v>
      </c>
      <c r="O494" s="14"/>
    </row>
    <row r="495" spans="1:16">
      <c r="A495" s="37"/>
      <c r="B495" s="62" t="s">
        <v>142</v>
      </c>
      <c r="C495" s="63">
        <v>0.8</v>
      </c>
      <c r="D495" s="63">
        <v>0.5</v>
      </c>
      <c r="E495" s="63">
        <v>0.3</v>
      </c>
      <c r="F495" s="63">
        <v>0.6</v>
      </c>
      <c r="G495" s="63">
        <v>1</v>
      </c>
      <c r="H495" s="63">
        <v>0.4</v>
      </c>
      <c r="I495" s="63">
        <v>0.5</v>
      </c>
      <c r="J495" s="63">
        <v>0.7</v>
      </c>
      <c r="K495" s="63">
        <v>0.9</v>
      </c>
      <c r="L495" s="63">
        <v>1.3</v>
      </c>
      <c r="O495" s="14"/>
    </row>
    <row r="496" spans="1:16">
      <c r="A496" s="37"/>
      <c r="B496" s="74" t="s">
        <v>67</v>
      </c>
      <c r="C496" s="74">
        <v>21</v>
      </c>
      <c r="D496" s="74">
        <v>22</v>
      </c>
      <c r="E496" s="74">
        <v>23</v>
      </c>
      <c r="F496" s="74">
        <v>24</v>
      </c>
      <c r="G496" s="74">
        <v>25</v>
      </c>
      <c r="H496" s="74">
        <v>26</v>
      </c>
      <c r="I496" s="74">
        <v>27</v>
      </c>
      <c r="J496" s="74">
        <v>28</v>
      </c>
      <c r="K496" s="74">
        <v>29</v>
      </c>
      <c r="L496" s="74">
        <v>30</v>
      </c>
      <c r="O496" s="14"/>
    </row>
    <row r="497" spans="1:15">
      <c r="A497" s="37"/>
      <c r="B497" s="62" t="s">
        <v>142</v>
      </c>
      <c r="C497" s="63">
        <v>0.8</v>
      </c>
      <c r="D497" s="63">
        <v>0.6</v>
      </c>
      <c r="E497" s="63">
        <v>0.4</v>
      </c>
      <c r="F497" s="63">
        <v>0.7</v>
      </c>
      <c r="G497" s="63">
        <v>0.9</v>
      </c>
      <c r="H497" s="63">
        <v>0.5</v>
      </c>
      <c r="I497" s="63">
        <v>0.2</v>
      </c>
      <c r="J497" s="63">
        <v>1</v>
      </c>
      <c r="K497" s="63">
        <v>0.8</v>
      </c>
      <c r="L497" s="63">
        <v>0.3</v>
      </c>
      <c r="O497" s="14"/>
    </row>
    <row r="498" spans="1:15">
      <c r="A498" s="37"/>
      <c r="B498" s="74" t="s">
        <v>67</v>
      </c>
      <c r="C498" s="74">
        <v>31</v>
      </c>
      <c r="D498" s="74">
        <v>32</v>
      </c>
      <c r="E498" s="74">
        <v>33</v>
      </c>
      <c r="F498" s="74">
        <v>34</v>
      </c>
      <c r="G498" s="74">
        <v>35</v>
      </c>
      <c r="H498" s="74">
        <v>36</v>
      </c>
      <c r="I498" s="74">
        <v>37</v>
      </c>
      <c r="J498" s="74">
        <v>38</v>
      </c>
      <c r="K498" s="74">
        <v>39</v>
      </c>
      <c r="L498" s="74">
        <v>40</v>
      </c>
      <c r="O498" s="14"/>
    </row>
    <row r="499" spans="1:15">
      <c r="A499" s="37"/>
      <c r="B499" s="62" t="s">
        <v>142</v>
      </c>
      <c r="C499" s="63">
        <v>0.6</v>
      </c>
      <c r="D499" s="63">
        <v>0.4</v>
      </c>
      <c r="E499" s="63">
        <v>0.7</v>
      </c>
      <c r="F499" s="63">
        <v>0.9</v>
      </c>
      <c r="G499" s="63">
        <v>1.2</v>
      </c>
      <c r="H499" s="63">
        <v>0.8</v>
      </c>
      <c r="I499" s="63">
        <v>0.3</v>
      </c>
      <c r="J499" s="63">
        <v>0.6</v>
      </c>
      <c r="K499" s="63">
        <v>0.5</v>
      </c>
      <c r="L499" s="63">
        <v>0.4</v>
      </c>
      <c r="O499" s="14"/>
    </row>
    <row r="500" spans="1:15">
      <c r="A500" s="37"/>
      <c r="B500" s="74" t="s">
        <v>67</v>
      </c>
      <c r="C500" s="74">
        <v>41</v>
      </c>
      <c r="D500" s="74">
        <v>42</v>
      </c>
      <c r="E500" s="74">
        <v>43</v>
      </c>
      <c r="F500" s="74">
        <v>44</v>
      </c>
      <c r="G500" s="74">
        <v>45</v>
      </c>
      <c r="H500" s="74">
        <v>46</v>
      </c>
      <c r="I500" s="74">
        <v>47</v>
      </c>
      <c r="J500" s="74">
        <v>48</v>
      </c>
      <c r="K500" s="74">
        <v>49</v>
      </c>
      <c r="L500" s="74">
        <v>50</v>
      </c>
      <c r="O500" s="14"/>
    </row>
    <row r="501" spans="1:15">
      <c r="A501" s="37"/>
      <c r="B501" s="62" t="s">
        <v>142</v>
      </c>
      <c r="C501" s="63">
        <v>0.7</v>
      </c>
      <c r="D501" s="63">
        <v>0.9</v>
      </c>
      <c r="E501" s="63">
        <v>1.1000000000000001</v>
      </c>
      <c r="F501" s="63">
        <v>0.3</v>
      </c>
      <c r="G501" s="63">
        <v>1.4</v>
      </c>
      <c r="H501" s="63">
        <v>0</v>
      </c>
      <c r="I501" s="63">
        <v>9</v>
      </c>
      <c r="J501" s="63">
        <v>0.6</v>
      </c>
      <c r="K501" s="63">
        <v>0.2</v>
      </c>
      <c r="L501" s="63">
        <v>1.5</v>
      </c>
      <c r="O501" s="14"/>
    </row>
    <row r="502" spans="1:15">
      <c r="A502" s="37"/>
      <c r="B502" s="74" t="s">
        <v>67</v>
      </c>
      <c r="C502" s="74">
        <v>51</v>
      </c>
      <c r="D502" s="74">
        <v>52</v>
      </c>
      <c r="E502" s="74">
        <v>53</v>
      </c>
      <c r="F502" s="74">
        <v>54</v>
      </c>
      <c r="G502" s="74">
        <v>55</v>
      </c>
      <c r="H502" s="74">
        <v>56</v>
      </c>
      <c r="I502" s="74">
        <v>57</v>
      </c>
      <c r="J502" s="74">
        <v>58</v>
      </c>
      <c r="K502" s="74">
        <v>59</v>
      </c>
      <c r="L502" s="74">
        <v>60</v>
      </c>
      <c r="O502" s="14"/>
    </row>
    <row r="503" spans="1:15">
      <c r="A503" s="37"/>
      <c r="B503" s="62" t="s">
        <v>142</v>
      </c>
      <c r="C503" s="63">
        <v>1</v>
      </c>
      <c r="D503" s="63">
        <v>0.6</v>
      </c>
      <c r="E503" s="63">
        <v>0.4</v>
      </c>
      <c r="F503" s="63">
        <v>0.7</v>
      </c>
      <c r="G503" s="63">
        <v>1</v>
      </c>
      <c r="H503" s="63">
        <v>0.8</v>
      </c>
      <c r="I503" s="63">
        <v>0.3</v>
      </c>
      <c r="J503" s="63">
        <v>0.5</v>
      </c>
      <c r="K503" s="63">
        <v>0.8</v>
      </c>
      <c r="L503" s="63">
        <v>0.6</v>
      </c>
      <c r="O503" s="14"/>
    </row>
    <row r="504" spans="1:15">
      <c r="A504" s="37"/>
      <c r="B504" s="74" t="s">
        <v>67</v>
      </c>
      <c r="C504" s="74">
        <v>61</v>
      </c>
      <c r="D504" s="74">
        <v>62</v>
      </c>
      <c r="E504" s="74">
        <v>63</v>
      </c>
      <c r="F504" s="74">
        <v>64</v>
      </c>
      <c r="G504" s="74">
        <v>65</v>
      </c>
      <c r="H504" s="74">
        <v>66</v>
      </c>
      <c r="I504" s="74">
        <v>67</v>
      </c>
      <c r="J504" s="74">
        <v>68</v>
      </c>
      <c r="K504" s="74">
        <v>69</v>
      </c>
      <c r="L504" s="74">
        <v>70</v>
      </c>
      <c r="O504" s="14"/>
    </row>
    <row r="505" spans="1:15">
      <c r="A505" s="37"/>
      <c r="B505" s="62" t="s">
        <v>142</v>
      </c>
      <c r="C505" s="63">
        <v>0.3</v>
      </c>
      <c r="D505" s="63">
        <v>0.9</v>
      </c>
      <c r="E505" s="63">
        <v>0.4</v>
      </c>
      <c r="F505" s="63">
        <v>0.7</v>
      </c>
      <c r="G505" s="63">
        <v>0.9</v>
      </c>
      <c r="H505" s="63">
        <v>1</v>
      </c>
      <c r="I505" s="63">
        <v>0.8</v>
      </c>
      <c r="J505" s="63">
        <v>0.3</v>
      </c>
      <c r="K505" s="63">
        <v>0.5</v>
      </c>
      <c r="L505" s="63">
        <v>0.6</v>
      </c>
      <c r="O505" s="14"/>
    </row>
    <row r="506" spans="1:15">
      <c r="A506" s="37"/>
      <c r="B506" s="74" t="s">
        <v>67</v>
      </c>
      <c r="C506" s="74">
        <v>71</v>
      </c>
      <c r="D506" s="74">
        <v>72</v>
      </c>
      <c r="E506" s="74">
        <v>73</v>
      </c>
      <c r="F506" s="74">
        <v>74</v>
      </c>
      <c r="G506" s="74">
        <v>75</v>
      </c>
      <c r="H506" s="74">
        <v>76</v>
      </c>
      <c r="I506" s="74">
        <v>77</v>
      </c>
      <c r="J506" s="74">
        <v>78</v>
      </c>
      <c r="K506" s="74">
        <v>79</v>
      </c>
      <c r="L506" s="74">
        <v>80</v>
      </c>
      <c r="O506" s="14"/>
    </row>
    <row r="507" spans="1:15">
      <c r="A507" s="37"/>
      <c r="B507" s="62" t="s">
        <v>142</v>
      </c>
      <c r="C507" s="63">
        <v>0.4</v>
      </c>
      <c r="D507" s="63">
        <v>0.7</v>
      </c>
      <c r="E507" s="63">
        <v>0.9</v>
      </c>
      <c r="F507" s="63">
        <v>1.1000000000000001</v>
      </c>
      <c r="G507" s="63">
        <v>0.8</v>
      </c>
      <c r="H507" s="63">
        <v>0.3</v>
      </c>
      <c r="I507" s="63">
        <v>0.5</v>
      </c>
      <c r="J507" s="63">
        <v>0.6</v>
      </c>
      <c r="K507" s="63">
        <v>0.4</v>
      </c>
      <c r="L507" s="63">
        <v>0.7</v>
      </c>
      <c r="O507" s="14"/>
    </row>
    <row r="508" spans="1:15">
      <c r="A508" s="37"/>
      <c r="B508" s="74" t="s">
        <v>67</v>
      </c>
      <c r="C508" s="74">
        <v>81</v>
      </c>
      <c r="D508" s="74">
        <v>82</v>
      </c>
      <c r="E508" s="74">
        <v>83</v>
      </c>
      <c r="F508" s="74">
        <v>84</v>
      </c>
      <c r="G508" s="74">
        <v>85</v>
      </c>
      <c r="H508" s="74">
        <v>86</v>
      </c>
      <c r="I508" s="74">
        <v>87</v>
      </c>
      <c r="J508" s="74">
        <v>88</v>
      </c>
      <c r="K508" s="74">
        <v>89</v>
      </c>
      <c r="L508" s="74">
        <v>90</v>
      </c>
      <c r="O508" s="14"/>
    </row>
    <row r="509" spans="1:15">
      <c r="A509" s="37"/>
      <c r="B509" s="62" t="s">
        <v>142</v>
      </c>
      <c r="C509" s="63">
        <v>0.9</v>
      </c>
      <c r="D509" s="63">
        <v>1</v>
      </c>
      <c r="E509" s="63">
        <v>0.8</v>
      </c>
      <c r="F509" s="63">
        <v>0.3</v>
      </c>
      <c r="G509" s="63">
        <v>0.5</v>
      </c>
      <c r="H509" s="63">
        <v>0.6</v>
      </c>
      <c r="I509" s="63">
        <v>0.4</v>
      </c>
      <c r="J509" s="63">
        <v>0.7</v>
      </c>
      <c r="K509" s="63">
        <v>0.9</v>
      </c>
      <c r="L509" s="63">
        <v>1.1000000000000001</v>
      </c>
      <c r="O509" s="14"/>
    </row>
    <row r="510" spans="1:15">
      <c r="A510" s="37"/>
      <c r="B510" s="74" t="s">
        <v>67</v>
      </c>
      <c r="C510" s="74">
        <v>91</v>
      </c>
      <c r="D510" s="74">
        <v>92</v>
      </c>
      <c r="E510" s="74">
        <v>93</v>
      </c>
      <c r="F510" s="74">
        <v>94</v>
      </c>
      <c r="G510" s="74">
        <v>95</v>
      </c>
      <c r="H510" s="74">
        <v>96</v>
      </c>
      <c r="I510" s="74">
        <v>97</v>
      </c>
      <c r="J510" s="74">
        <v>98</v>
      </c>
      <c r="K510" s="74">
        <v>99</v>
      </c>
      <c r="L510" s="74">
        <v>100</v>
      </c>
      <c r="O510" s="14"/>
    </row>
    <row r="511" spans="1:15">
      <c r="A511" s="37"/>
      <c r="B511" s="62" t="s">
        <v>142</v>
      </c>
      <c r="C511" s="63">
        <v>0.8</v>
      </c>
      <c r="D511" s="63">
        <v>0.3</v>
      </c>
      <c r="E511" s="63">
        <v>0.5</v>
      </c>
      <c r="F511" s="63">
        <v>0.6</v>
      </c>
      <c r="G511" s="63">
        <v>0.4</v>
      </c>
      <c r="H511" s="63">
        <v>0.7</v>
      </c>
      <c r="I511" s="63">
        <v>0.9</v>
      </c>
      <c r="J511" s="63">
        <v>1</v>
      </c>
      <c r="K511" s="63">
        <v>0.8</v>
      </c>
      <c r="L511" s="63">
        <v>0.3</v>
      </c>
      <c r="O511" s="14"/>
    </row>
    <row r="512" spans="1:15">
      <c r="A512" s="37"/>
      <c r="B512" s="74" t="s">
        <v>67</v>
      </c>
      <c r="C512" s="74">
        <v>101</v>
      </c>
      <c r="D512" s="74">
        <v>102</v>
      </c>
      <c r="E512" s="74">
        <v>103</v>
      </c>
      <c r="F512" s="74">
        <v>104</v>
      </c>
      <c r="G512" s="74">
        <v>105</v>
      </c>
      <c r="H512" s="74">
        <v>106</v>
      </c>
      <c r="I512" s="74">
        <v>107</v>
      </c>
      <c r="J512" s="74">
        <v>108</v>
      </c>
      <c r="K512" s="74">
        <v>109</v>
      </c>
      <c r="L512" s="74">
        <v>110</v>
      </c>
      <c r="O512" s="14"/>
    </row>
    <row r="513" spans="1:16">
      <c r="A513" s="37"/>
      <c r="B513" s="62" t="s">
        <v>142</v>
      </c>
      <c r="C513" s="63">
        <v>0.5</v>
      </c>
      <c r="D513" s="63">
        <v>0.6</v>
      </c>
      <c r="E513" s="63">
        <v>0.4</v>
      </c>
      <c r="F513" s="63">
        <v>0.7</v>
      </c>
      <c r="G513" s="63">
        <v>0.9</v>
      </c>
      <c r="H513" s="63">
        <v>1.1000000000000001</v>
      </c>
      <c r="I513" s="63">
        <v>0.8</v>
      </c>
      <c r="J513" s="63">
        <v>0.3</v>
      </c>
      <c r="K513" s="63">
        <v>0.5</v>
      </c>
      <c r="L513" s="63">
        <v>0.6</v>
      </c>
      <c r="O513" s="14"/>
    </row>
    <row r="514" spans="1:16">
      <c r="A514" s="37"/>
      <c r="B514" s="74" t="s">
        <v>67</v>
      </c>
      <c r="C514" s="74">
        <v>111</v>
      </c>
      <c r="D514" s="74">
        <v>112</v>
      </c>
      <c r="E514" s="74">
        <v>113</v>
      </c>
      <c r="F514" s="74">
        <v>114</v>
      </c>
      <c r="G514" s="74">
        <v>115</v>
      </c>
      <c r="H514" s="74">
        <v>116</v>
      </c>
      <c r="I514" s="74">
        <v>117</v>
      </c>
      <c r="J514" s="74">
        <v>118</v>
      </c>
      <c r="K514" s="74">
        <v>119</v>
      </c>
      <c r="L514" s="74">
        <v>120</v>
      </c>
      <c r="O514" s="14"/>
    </row>
    <row r="515" spans="1:16">
      <c r="A515" s="37"/>
      <c r="B515" s="6" t="s">
        <v>142</v>
      </c>
      <c r="C515" s="111">
        <v>0.4</v>
      </c>
      <c r="D515" s="111">
        <v>0.7</v>
      </c>
      <c r="E515" s="99">
        <v>0.9</v>
      </c>
      <c r="F515" s="98">
        <v>1</v>
      </c>
      <c r="G515" s="98">
        <v>0.8</v>
      </c>
      <c r="H515" s="98">
        <v>0.3</v>
      </c>
      <c r="I515" s="98">
        <v>0.5</v>
      </c>
      <c r="J515" s="98">
        <v>0.6</v>
      </c>
      <c r="K515" s="98">
        <v>0.4</v>
      </c>
      <c r="L515" s="98">
        <v>0.7</v>
      </c>
      <c r="O515" s="14"/>
    </row>
    <row r="516" spans="1:16">
      <c r="A516" s="37"/>
      <c r="B516" s="74" t="s">
        <v>67</v>
      </c>
      <c r="C516" s="74">
        <v>121</v>
      </c>
      <c r="D516" s="74">
        <v>122</v>
      </c>
      <c r="E516" s="6"/>
      <c r="F516" s="6"/>
      <c r="G516" s="6"/>
      <c r="H516" s="6"/>
      <c r="I516" s="6"/>
      <c r="J516" s="6"/>
      <c r="K516" s="6"/>
      <c r="L516" s="6"/>
      <c r="O516" s="14"/>
    </row>
    <row r="517" spans="1:16">
      <c r="A517" s="37"/>
      <c r="B517" s="62" t="s">
        <v>142</v>
      </c>
      <c r="C517" s="63">
        <v>0.9</v>
      </c>
      <c r="D517" s="63">
        <v>1.1000000000000001</v>
      </c>
      <c r="E517" s="6"/>
      <c r="F517" s="6"/>
      <c r="G517" s="6"/>
      <c r="H517" s="6"/>
      <c r="I517" s="6"/>
      <c r="J517" s="6"/>
      <c r="K517" s="6"/>
      <c r="L517" s="6"/>
      <c r="O517" s="14"/>
    </row>
    <row r="518" spans="1:16">
      <c r="A518" s="37"/>
      <c r="O518" s="14"/>
    </row>
    <row r="519" spans="1:16">
      <c r="A519" s="37"/>
      <c r="B519" s="80" t="s">
        <v>120</v>
      </c>
      <c r="C519" s="79" t="s">
        <v>93</v>
      </c>
      <c r="D519" s="15">
        <f>QUARTILE((C493:L493,C495:L495,C497:L497,C499:L499,C501:L501,C503:L503,C505:L505,C507:L507,C509:L509,C511:L511,C513:L513,C515:L515,C517:D517),1)</f>
        <v>0.4</v>
      </c>
      <c r="F519" s="80" t="s">
        <v>121</v>
      </c>
      <c r="G519" s="152" t="s">
        <v>122</v>
      </c>
      <c r="H519" s="153"/>
      <c r="J519" s="78" t="s">
        <v>76</v>
      </c>
      <c r="K519" s="112">
        <f>INTERCEPT(H520:H522,D519:D521)</f>
        <v>0</v>
      </c>
      <c r="O519" s="14"/>
    </row>
    <row r="520" spans="1:16">
      <c r="A520" s="37"/>
      <c r="B520" s="6"/>
      <c r="C520" s="78" t="s">
        <v>95</v>
      </c>
      <c r="D520" s="17">
        <f>MEDIAN(C493:L493,C495:L495,C497:L497,C499:L499,C501:L501,C503:L503,C505:L505,C507:L507,C509:L509,C511:L511,C513:L513,C515:L515,C517:D517)</f>
        <v>0.7</v>
      </c>
      <c r="F520" s="6"/>
      <c r="G520" s="77" t="s">
        <v>125</v>
      </c>
      <c r="H520" s="17">
        <f>PERCENTILE((C493:L493,C495:L495,C497:L497,C499:L499,C501:L501,C503:L503,C505:L505,C507:L507,C509:L509,C511:L511,C513:L513,C515:L515,C517:D517),0.25)</f>
        <v>0.4</v>
      </c>
      <c r="O520" s="14"/>
    </row>
    <row r="521" spans="1:16">
      <c r="A521" s="37"/>
      <c r="B521" s="6"/>
      <c r="C521" s="77" t="s">
        <v>124</v>
      </c>
      <c r="D521" s="7">
        <f>QUARTILE((C493:L493,C495:L495,C497:L497,C499:L499,C501:L501,C503:L503,C505:L505,C507:L507,C509:L509,C511:L511,C513:L513,C515:L515,C517:D517),3)</f>
        <v>0.9</v>
      </c>
      <c r="F521" s="6"/>
      <c r="G521" s="82" t="s">
        <v>130</v>
      </c>
      <c r="H521" s="15">
        <f>PERCENTILE((C493:L493,C495:L495,C497:L497,C499:L499,C501:L501,C503:L503,C505:L505,C507:L507,C509:L509,C511:L511,C513:L513,C515:L515,C517:D517),0.5)</f>
        <v>0.7</v>
      </c>
      <c r="O521" s="14"/>
    </row>
    <row r="522" spans="1:16">
      <c r="A522" s="37"/>
      <c r="F522" s="6"/>
      <c r="G522" s="78" t="s">
        <v>126</v>
      </c>
      <c r="H522" s="7">
        <f>PERCENTILE((C493:L493,C495:L495,C497:L497,C499:L499,C501:L501,C503:L503,C505:L505,C507:L507,C509:L509,C511:L511,C513:L513,C515:L515,C517:D517),0.75)</f>
        <v>0.9</v>
      </c>
      <c r="O522" s="14"/>
    </row>
    <row r="523" spans="1:16">
      <c r="A523" s="38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4"/>
    </row>
    <row r="525" spans="1:16" ht="18.75">
      <c r="A525" s="144" t="s">
        <v>143</v>
      </c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6"/>
      <c r="P525" s="60"/>
    </row>
    <row r="527" spans="1:16" ht="15.75">
      <c r="A527" s="123" t="s">
        <v>2</v>
      </c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</row>
    <row r="528" spans="1:16" ht="15.75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</row>
    <row r="529" spans="1:15" ht="15.75">
      <c r="A529" s="123" t="s">
        <v>16</v>
      </c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</row>
    <row r="530" spans="1:15" ht="15.75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</row>
    <row r="531" spans="1:15" ht="15.75">
      <c r="A531" s="123" t="s">
        <v>22</v>
      </c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</row>
    <row r="533" spans="1:15" ht="21">
      <c r="A533" s="155" t="s">
        <v>144</v>
      </c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7"/>
    </row>
    <row r="535" spans="1:15" ht="18.75">
      <c r="A535" s="149" t="s">
        <v>145</v>
      </c>
      <c r="B535" s="150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1"/>
    </row>
    <row r="537" spans="1:15" ht="15.75">
      <c r="A537" s="123" t="s">
        <v>2</v>
      </c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</row>
    <row r="538" spans="1:15" ht="15.75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</row>
    <row r="539" spans="1:15" ht="15.75">
      <c r="A539" s="123" t="s">
        <v>16</v>
      </c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</row>
    <row r="540" spans="1:15" ht="15.75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</row>
    <row r="541" spans="1:15" ht="15.75">
      <c r="A541" s="123" t="s">
        <v>22</v>
      </c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</row>
    <row r="543" spans="1:15" ht="15.75">
      <c r="A543" s="123" t="s">
        <v>47</v>
      </c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</row>
    <row r="544" spans="1:15" ht="15.75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</row>
    <row r="545" spans="1:15" ht="15.75">
      <c r="A545" s="123" t="s">
        <v>53</v>
      </c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</row>
    <row r="546" spans="1:15" ht="15.75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</row>
    <row r="547" spans="1:15" ht="18.75">
      <c r="A547" s="149" t="s">
        <v>146</v>
      </c>
      <c r="B547" s="150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1"/>
    </row>
    <row r="549" spans="1:15" ht="15.75">
      <c r="A549" s="123" t="s">
        <v>2</v>
      </c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</row>
    <row r="550" spans="1:15" ht="15.75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</row>
    <row r="551" spans="1:15" ht="15.75">
      <c r="A551" s="123" t="s">
        <v>16</v>
      </c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</row>
    <row r="552" spans="1:15" ht="15.75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</row>
    <row r="553" spans="1:15" ht="15.75">
      <c r="A553" s="123" t="s">
        <v>22</v>
      </c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</row>
    <row r="555" spans="1:15" ht="15.75">
      <c r="A555" s="123" t="s">
        <v>47</v>
      </c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</row>
    <row r="556" spans="1:15" ht="15.75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</row>
    <row r="557" spans="1:15" ht="15.75">
      <c r="A557" s="123" t="s">
        <v>53</v>
      </c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</row>
    <row r="559" spans="1:15" ht="21">
      <c r="A559" s="155" t="s">
        <v>147</v>
      </c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7"/>
    </row>
    <row r="561" spans="1:15" ht="18.75">
      <c r="A561" s="149" t="s">
        <v>148</v>
      </c>
      <c r="B561" s="150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1"/>
    </row>
    <row r="563" spans="1:15" ht="15.75">
      <c r="A563" s="123" t="s">
        <v>2</v>
      </c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</row>
    <row r="564" spans="1:15" ht="15.75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</row>
    <row r="565" spans="1:15" ht="15.75">
      <c r="A565" s="123" t="s">
        <v>16</v>
      </c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</row>
    <row r="566" spans="1:15" ht="15.75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</row>
    <row r="567" spans="1:15" ht="15.75">
      <c r="A567" s="123" t="s">
        <v>22</v>
      </c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</row>
    <row r="569" spans="1:15" ht="18.75">
      <c r="A569" s="149" t="s">
        <v>149</v>
      </c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1"/>
    </row>
    <row r="571" spans="1:15" ht="15.75">
      <c r="A571" s="123" t="s">
        <v>2</v>
      </c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</row>
    <row r="572" spans="1:15" ht="15.75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</row>
    <row r="573" spans="1:15" ht="15.75">
      <c r="A573" s="123" t="s">
        <v>16</v>
      </c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</row>
    <row r="575" spans="1:15" ht="21">
      <c r="A575" s="155" t="s">
        <v>150</v>
      </c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7"/>
    </row>
    <row r="577" spans="1:15" ht="18.75">
      <c r="A577" s="149" t="s">
        <v>151</v>
      </c>
      <c r="B577" s="150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1"/>
    </row>
    <row r="579" spans="1:15" ht="15.75">
      <c r="A579" s="123" t="s">
        <v>2</v>
      </c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</row>
    <row r="581" spans="1:15">
      <c r="A581" s="158" t="s">
        <v>152</v>
      </c>
      <c r="B581" s="166"/>
      <c r="C581" s="166"/>
      <c r="D581" s="159"/>
    </row>
    <row r="582" spans="1:15">
      <c r="A582" s="160" t="s">
        <v>153</v>
      </c>
      <c r="B582" s="161"/>
      <c r="C582" s="161"/>
      <c r="D582" s="162"/>
    </row>
    <row r="583" spans="1:15">
      <c r="A583" s="158" t="s">
        <v>154</v>
      </c>
      <c r="B583" s="166"/>
      <c r="C583" s="166"/>
      <c r="D583" s="159"/>
    </row>
    <row r="584" spans="1:15">
      <c r="A584" s="160" t="s">
        <v>155</v>
      </c>
      <c r="B584" s="161"/>
      <c r="C584" s="161"/>
      <c r="D584" s="162"/>
    </row>
    <row r="586" spans="1:15">
      <c r="A586" s="158" t="s">
        <v>156</v>
      </c>
      <c r="B586" s="159"/>
      <c r="C586" s="17">
        <f xml:space="preserve"> 170 - _xlfn.CONFIDENCE.NORM(0.05, 8, 100)</f>
        <v>168.43202881236795</v>
      </c>
    </row>
    <row r="587" spans="1:15">
      <c r="A587" s="158" t="s">
        <v>157</v>
      </c>
      <c r="B587" s="159"/>
      <c r="C587" s="18">
        <f xml:space="preserve"> 170 + _xlfn.CONFIDENCE.NORM(0.05, 8, 100)</f>
        <v>171.56797118763205</v>
      </c>
    </row>
    <row r="589" spans="1:15" ht="15.75">
      <c r="A589" s="123" t="s">
        <v>16</v>
      </c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</row>
    <row r="591" spans="1:15">
      <c r="A591" s="158" t="s">
        <v>158</v>
      </c>
      <c r="B591" s="166"/>
      <c r="C591" s="159"/>
      <c r="D591" s="167">
        <v>500</v>
      </c>
    </row>
    <row r="592" spans="1:15">
      <c r="A592" s="163" t="s">
        <v>159</v>
      </c>
      <c r="B592" s="164"/>
      <c r="C592" s="165"/>
      <c r="D592" s="167">
        <v>320</v>
      </c>
    </row>
    <row r="593" spans="1:15">
      <c r="A593" s="158" t="s">
        <v>160</v>
      </c>
      <c r="B593" s="166"/>
      <c r="C593" s="166"/>
      <c r="D593" s="168">
        <v>0.95</v>
      </c>
    </row>
    <row r="594" spans="1:15">
      <c r="A594" s="173"/>
      <c r="B594" s="173"/>
      <c r="C594" s="173"/>
      <c r="D594" s="172"/>
    </row>
    <row r="595" spans="1:15">
      <c r="A595" s="158" t="s">
        <v>161</v>
      </c>
      <c r="B595" s="166"/>
      <c r="C595" s="159"/>
      <c r="D595" s="7">
        <f>D592/D591</f>
        <v>0.64</v>
      </c>
    </row>
    <row r="596" spans="1:15">
      <c r="A596" s="170" t="s">
        <v>162</v>
      </c>
      <c r="B596" s="171"/>
      <c r="C596" s="174"/>
      <c r="D596" s="169">
        <f>1-D595</f>
        <v>0.36</v>
      </c>
    </row>
    <row r="597" spans="1:15">
      <c r="A597" s="158" t="s">
        <v>163</v>
      </c>
      <c r="B597" s="166"/>
      <c r="C597" s="159"/>
      <c r="D597" s="15">
        <f>SQRT((D595*D596)/D591)</f>
        <v>2.146625258399798E-2</v>
      </c>
    </row>
    <row r="598" spans="1:15">
      <c r="A598" s="158" t="s">
        <v>164</v>
      </c>
      <c r="B598" s="166"/>
      <c r="C598" s="159"/>
      <c r="D598" s="15">
        <v>1.645</v>
      </c>
    </row>
    <row r="599" spans="1:15">
      <c r="A599" s="158" t="s">
        <v>165</v>
      </c>
      <c r="B599" s="166"/>
      <c r="C599" s="159"/>
      <c r="D599" s="19">
        <f>D597*D598</f>
        <v>3.5311985500676678E-2</v>
      </c>
    </row>
    <row r="601" spans="1:15">
      <c r="A601" s="158" t="s">
        <v>156</v>
      </c>
      <c r="B601" s="159"/>
      <c r="C601" s="17">
        <f>D595-D599</f>
        <v>0.6046880144993233</v>
      </c>
    </row>
    <row r="602" spans="1:15">
      <c r="A602" s="158" t="s">
        <v>157</v>
      </c>
      <c r="B602" s="159"/>
      <c r="C602" s="18">
        <f>D595+D599</f>
        <v>0.67531198550067673</v>
      </c>
    </row>
    <row r="604" spans="1:15" ht="18.75">
      <c r="A604" s="149" t="s">
        <v>166</v>
      </c>
      <c r="B604" s="150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1"/>
    </row>
    <row r="606" spans="1:15" ht="15.75">
      <c r="A606" s="123" t="s">
        <v>22</v>
      </c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</row>
    <row r="608" spans="1:15" ht="15.75">
      <c r="A608" s="123" t="s">
        <v>47</v>
      </c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</row>
    <row r="610" spans="1:5">
      <c r="A610" s="158" t="s">
        <v>167</v>
      </c>
      <c r="B610" s="166"/>
      <c r="C610" s="166"/>
      <c r="D610" s="159"/>
      <c r="E610" s="19">
        <v>25</v>
      </c>
    </row>
    <row r="611" spans="1:5">
      <c r="A611" s="158" t="s">
        <v>168</v>
      </c>
      <c r="B611" s="166"/>
      <c r="C611" s="166"/>
      <c r="D611" s="159"/>
      <c r="E611" s="169">
        <v>510</v>
      </c>
    </row>
    <row r="612" spans="1:5">
      <c r="A612" s="158" t="s">
        <v>169</v>
      </c>
      <c r="B612" s="166"/>
      <c r="C612" s="166"/>
      <c r="D612" s="159"/>
      <c r="E612" s="19">
        <v>20</v>
      </c>
    </row>
    <row r="613" spans="1:5">
      <c r="A613" s="158" t="s">
        <v>170</v>
      </c>
      <c r="B613" s="166"/>
      <c r="C613" s="166"/>
      <c r="D613" s="159"/>
      <c r="E613" s="16">
        <v>500</v>
      </c>
    </row>
    <row r="614" spans="1:5">
      <c r="A614" s="6"/>
      <c r="B614" s="6"/>
      <c r="C614" s="6"/>
      <c r="D614" s="6"/>
      <c r="E614" s="6"/>
    </row>
    <row r="615" spans="1:5">
      <c r="A615" s="158" t="s">
        <v>171</v>
      </c>
      <c r="B615" s="166"/>
      <c r="C615" s="166"/>
      <c r="D615" s="159"/>
      <c r="E615" s="19">
        <f>E612/SQRT(E610)</f>
        <v>4</v>
      </c>
    </row>
    <row r="616" spans="1:5">
      <c r="A616" s="158" t="s">
        <v>172</v>
      </c>
      <c r="B616" s="166"/>
      <c r="C616" s="166"/>
      <c r="D616" s="159"/>
      <c r="E616" s="16">
        <f>(E611-E613)/E615</f>
        <v>2.5</v>
      </c>
    </row>
  </sheetData>
  <mergeCells count="123">
    <mergeCell ref="A616:D616"/>
    <mergeCell ref="A615:D615"/>
    <mergeCell ref="A613:D613"/>
    <mergeCell ref="A612:D612"/>
    <mergeCell ref="A611:D611"/>
    <mergeCell ref="A610:D610"/>
    <mergeCell ref="A604:O604"/>
    <mergeCell ref="A606:O606"/>
    <mergeCell ref="A608:O608"/>
    <mergeCell ref="A591:C591"/>
    <mergeCell ref="A592:C592"/>
    <mergeCell ref="A593:C593"/>
    <mergeCell ref="A597:C597"/>
    <mergeCell ref="A596:C596"/>
    <mergeCell ref="A595:C595"/>
    <mergeCell ref="A598:C598"/>
    <mergeCell ref="A601:B601"/>
    <mergeCell ref="A602:B602"/>
    <mergeCell ref="A599:C599"/>
    <mergeCell ref="A587:B587"/>
    <mergeCell ref="A582:D582"/>
    <mergeCell ref="A583:D583"/>
    <mergeCell ref="A584:D584"/>
    <mergeCell ref="A581:D581"/>
    <mergeCell ref="A573:O573"/>
    <mergeCell ref="A575:O575"/>
    <mergeCell ref="A577:O577"/>
    <mergeCell ref="A579:O579"/>
    <mergeCell ref="A586:B586"/>
    <mergeCell ref="A563:O563"/>
    <mergeCell ref="A565:O565"/>
    <mergeCell ref="A567:O567"/>
    <mergeCell ref="A569:O569"/>
    <mergeCell ref="A571:O571"/>
    <mergeCell ref="A553:O553"/>
    <mergeCell ref="A555:O555"/>
    <mergeCell ref="A557:O557"/>
    <mergeCell ref="A559:O559"/>
    <mergeCell ref="A561:O561"/>
    <mergeCell ref="A543:O543"/>
    <mergeCell ref="A545:O545"/>
    <mergeCell ref="A547:O547"/>
    <mergeCell ref="A549:O549"/>
    <mergeCell ref="A551:O551"/>
    <mergeCell ref="A533:O533"/>
    <mergeCell ref="A535:O535"/>
    <mergeCell ref="A537:O537"/>
    <mergeCell ref="A539:O539"/>
    <mergeCell ref="A541:O541"/>
    <mergeCell ref="A458:O458"/>
    <mergeCell ref="A490:O490"/>
    <mergeCell ref="A365:O365"/>
    <mergeCell ref="A367:O367"/>
    <mergeCell ref="A369:O369"/>
    <mergeCell ref="A371:O371"/>
    <mergeCell ref="A400:O400"/>
    <mergeCell ref="G423:H423"/>
    <mergeCell ref="G394:H394"/>
    <mergeCell ref="G453:H453"/>
    <mergeCell ref="A1:O1"/>
    <mergeCell ref="A3:O3"/>
    <mergeCell ref="A4:O4"/>
    <mergeCell ref="A16:O16"/>
    <mergeCell ref="A27:O27"/>
    <mergeCell ref="F70:J70"/>
    <mergeCell ref="F97:J97"/>
    <mergeCell ref="F98:J98"/>
    <mergeCell ref="F113:K113"/>
    <mergeCell ref="F71:J71"/>
    <mergeCell ref="F72:J72"/>
    <mergeCell ref="F88:J88"/>
    <mergeCell ref="F89:J89"/>
    <mergeCell ref="F90:K90"/>
    <mergeCell ref="F55:L55"/>
    <mergeCell ref="F56:M56"/>
    <mergeCell ref="A47:O47"/>
    <mergeCell ref="A46:O46"/>
    <mergeCell ref="A61:O61"/>
    <mergeCell ref="A74:O74"/>
    <mergeCell ref="A92:O92"/>
    <mergeCell ref="A100:O100"/>
    <mergeCell ref="C12:G12"/>
    <mergeCell ref="C14:K14"/>
    <mergeCell ref="C13:I13"/>
    <mergeCell ref="F24:L24"/>
    <mergeCell ref="F41:L41"/>
    <mergeCell ref="A293:O293"/>
    <mergeCell ref="D223:E223"/>
    <mergeCell ref="F184:K184"/>
    <mergeCell ref="A207:O207"/>
    <mergeCell ref="A226:O226"/>
    <mergeCell ref="A265:O265"/>
    <mergeCell ref="C212:G222"/>
    <mergeCell ref="B209:C209"/>
    <mergeCell ref="B210:C210"/>
    <mergeCell ref="D279:G279"/>
    <mergeCell ref="F201:K201"/>
    <mergeCell ref="F202:K202"/>
    <mergeCell ref="A188:O188"/>
    <mergeCell ref="F183:K183"/>
    <mergeCell ref="F140:K140"/>
    <mergeCell ref="F141:M141"/>
    <mergeCell ref="F42:L42"/>
    <mergeCell ref="F43:M43"/>
    <mergeCell ref="F54:K54"/>
    <mergeCell ref="A589:O589"/>
    <mergeCell ref="A333:O333"/>
    <mergeCell ref="F114:K114"/>
    <mergeCell ref="A116:O116"/>
    <mergeCell ref="A143:O143"/>
    <mergeCell ref="F139:K139"/>
    <mergeCell ref="A159:O159"/>
    <mergeCell ref="G485:H485"/>
    <mergeCell ref="G519:H519"/>
    <mergeCell ref="A527:O527"/>
    <mergeCell ref="A529:O529"/>
    <mergeCell ref="A531:O531"/>
    <mergeCell ref="A357:O357"/>
    <mergeCell ref="A359:O359"/>
    <mergeCell ref="A361:O361"/>
    <mergeCell ref="A363:O363"/>
    <mergeCell ref="A525:O525"/>
    <mergeCell ref="A428:O428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785F6456-C6D7-4DF1-96F4-D3948C99EBAE}">
          <xm:f>Sheet1!1:1048576</xm:f>
        </x15:webExtension>
        <x15:webExtension appRef="{04D5661E-8677-4DAF-88AD-1624FC4B473F}">
          <xm:f>Sheet1!$D$209:$J$209</xm:f>
        </x15:webExtension>
        <x15:webExtension appRef="{BE558813-2896-411C-9E32-98FD0EF0E9A2}">
          <xm:f>Sheet1!$D$210:$J$210</xm:f>
        </x15:webExtension>
        <x15:webExtension appRef="{431E79C9-404A-46AC-876F-1D51B420484C}">
          <xm:f>Sheet1!1:1048576</xm:f>
        </x15:webExtension>
        <x15:webExtension appRef="{6EEDC126-09B4-44A7-9A34-FAACC1D452FD}">
          <xm:f>Sheet1!$D$209:$J$209</xm:f>
        </x15:webExtension>
        <x15:webExtension appRef="{559A504F-FDA5-49D6-B3A8-903AA6F233B7}">
          <xm:f>Sheet1!$D$210:$J$210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Divyesh Variya</cp:lastModifiedBy>
  <cp:revision/>
  <dcterms:created xsi:type="dcterms:W3CDTF">2023-10-20T15:04:02Z</dcterms:created>
  <dcterms:modified xsi:type="dcterms:W3CDTF">2023-10-27T08:19:08Z</dcterms:modified>
  <cp:category/>
  <cp:contentStatus/>
</cp:coreProperties>
</file>